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state="hidden"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y M" sheetId="33" r:id="rId19"/>
    <sheet name="Cultura de Innovación Insti..." sheetId="47" r:id="rId20"/>
    <sheet name="Posgrado" sheetId="48" r:id="rId21"/>
    <sheet name="Gestion Administrativa" sheetId="24" r:id="rId22"/>
    <sheet name="Gestión del Talento Humano" sheetId="44" r:id="rId23"/>
    <sheet name="Gestión Académica" sheetId="31" r:id="rId24"/>
    <sheet name="Internacionalización de la E.S." sheetId="46" r:id="rId25"/>
    <sheet name="Gobernabilidad y Procesos..." sheetId="34" r:id="rId26"/>
  </sheets>
  <definedNames>
    <definedName name="_xlnm._FilterDatabase" localSheetId="3" hidden="1">'1. TALLERES SEMINARIOS'!$C$7:$C$243</definedName>
    <definedName name="_xlnm._FilterDatabase" localSheetId="5" hidden="1">'3. EQUIPO DE OFICINA'!$C$8:$D$243</definedName>
    <definedName name="_xlnm._FilterDatabase" localSheetId="7" hidden="1">'5. ACTIVIDADES ESPECIALES'!$C$7:$D$790</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52511"/>
</workbook>
</file>

<file path=xl/calcChain.xml><?xml version="1.0" encoding="utf-8"?>
<calcChain xmlns="http://schemas.openxmlformats.org/spreadsheetml/2006/main">
  <c r="O20" i="29" l="1"/>
  <c r="D184" i="7"/>
  <c r="D165" i="7"/>
  <c r="D140" i="12"/>
  <c r="D119" i="12"/>
  <c r="J21" i="24"/>
  <c r="H21" i="24"/>
  <c r="C94" i="9"/>
  <c r="C60" i="10"/>
  <c r="C144" i="12"/>
  <c r="P21" i="24"/>
  <c r="O21" i="24"/>
  <c r="O22" i="24"/>
  <c r="P20" i="24"/>
  <c r="O20" i="24"/>
  <c r="J20" i="24"/>
  <c r="H20" i="24"/>
  <c r="P42" i="30"/>
  <c r="O42" i="30"/>
  <c r="P41" i="30"/>
  <c r="O41" i="30"/>
  <c r="P40" i="30"/>
  <c r="O40" i="30"/>
  <c r="P39" i="30"/>
  <c r="O39" i="30"/>
  <c r="P38" i="30"/>
  <c r="O38" i="30"/>
  <c r="P37" i="30"/>
  <c r="O37" i="30"/>
  <c r="P36" i="30"/>
  <c r="O36" i="30"/>
  <c r="P35" i="30"/>
  <c r="O35" i="30"/>
  <c r="P34" i="30"/>
  <c r="O34" i="30"/>
  <c r="P33" i="30"/>
  <c r="O33" i="30"/>
  <c r="P32" i="30"/>
  <c r="O32" i="30"/>
  <c r="P31" i="30"/>
  <c r="O31" i="30"/>
  <c r="P29" i="30"/>
  <c r="O29" i="30"/>
  <c r="P28" i="30"/>
  <c r="O28" i="30"/>
  <c r="P27" i="30"/>
  <c r="O27" i="30"/>
  <c r="P26" i="30"/>
  <c r="O26" i="30"/>
  <c r="P25" i="30"/>
  <c r="O25" i="30"/>
  <c r="P24" i="30"/>
  <c r="O24" i="30"/>
  <c r="P23" i="30"/>
  <c r="O23" i="30"/>
  <c r="P22" i="30"/>
  <c r="O22" i="30"/>
  <c r="P21" i="30"/>
  <c r="O21" i="30"/>
  <c r="P20" i="30"/>
  <c r="O20" i="30"/>
  <c r="P19" i="30"/>
  <c r="O19" i="30"/>
  <c r="P18" i="30"/>
  <c r="O18" i="30"/>
  <c r="P17" i="30"/>
  <c r="O17" i="30"/>
  <c r="P16" i="30"/>
  <c r="O16" i="30"/>
  <c r="P15" i="30"/>
  <c r="O15" i="30"/>
  <c r="P14" i="30"/>
  <c r="O14" i="30"/>
  <c r="P13" i="30"/>
  <c r="O13" i="30"/>
  <c r="P12" i="30"/>
  <c r="O12" i="30"/>
  <c r="P11" i="30"/>
  <c r="O11" i="30"/>
  <c r="P10" i="30"/>
  <c r="O10" i="30"/>
  <c r="O9" i="30"/>
  <c r="H9" i="30"/>
  <c r="P9" i="30" s="1"/>
  <c r="C14" i="8"/>
  <c r="C74" i="8"/>
  <c r="F77" i="8"/>
  <c r="G77" i="8" s="1"/>
  <c r="J77" i="8"/>
  <c r="J78" i="8"/>
  <c r="K78" i="8"/>
  <c r="J79" i="8"/>
  <c r="K79" i="8"/>
  <c r="F80" i="8"/>
  <c r="G80" i="8" s="1"/>
  <c r="J80" i="8"/>
  <c r="K80" i="8"/>
  <c r="J81" i="8"/>
  <c r="K81" i="8"/>
  <c r="J82" i="8"/>
  <c r="K82" i="8"/>
  <c r="F86" i="8"/>
  <c r="G86" i="8" s="1"/>
  <c r="J86" i="8"/>
  <c r="K86" i="8"/>
  <c r="J87" i="8"/>
  <c r="K87" i="8"/>
  <c r="J88" i="8"/>
  <c r="K88" i="8"/>
  <c r="F89" i="8"/>
  <c r="G89" i="8" s="1"/>
  <c r="J89" i="8"/>
  <c r="K89" i="8"/>
  <c r="J90" i="8"/>
  <c r="K90" i="8"/>
  <c r="J91" i="8"/>
  <c r="K91" i="8"/>
  <c r="F92" i="8"/>
  <c r="G92" i="8" s="1"/>
  <c r="J92" i="8"/>
  <c r="K92" i="8"/>
  <c r="J93" i="8"/>
  <c r="K93" i="8"/>
  <c r="J94" i="8"/>
  <c r="K94" i="8"/>
  <c r="F95" i="8"/>
  <c r="G95" i="8" s="1"/>
  <c r="J95" i="8"/>
  <c r="K95" i="8"/>
  <c r="J96" i="8"/>
  <c r="K96" i="8"/>
  <c r="J97" i="8"/>
  <c r="K97" i="8"/>
  <c r="F98" i="8"/>
  <c r="G98" i="8" s="1"/>
  <c r="J98" i="8"/>
  <c r="K98" i="8"/>
  <c r="J99" i="8"/>
  <c r="K99" i="8"/>
  <c r="J100" i="8"/>
  <c r="K100" i="8"/>
  <c r="F101" i="8"/>
  <c r="G101" i="8" s="1"/>
  <c r="J101" i="8"/>
  <c r="K101" i="8"/>
  <c r="J102" i="8"/>
  <c r="K102" i="8"/>
  <c r="J103" i="8"/>
  <c r="K103" i="8"/>
  <c r="F104" i="8"/>
  <c r="G104" i="8" s="1"/>
  <c r="J104" i="8"/>
  <c r="K104" i="8"/>
  <c r="J105" i="8"/>
  <c r="K105" i="8"/>
  <c r="J106" i="8"/>
  <c r="K106" i="8"/>
  <c r="F107" i="8"/>
  <c r="G107" i="8" s="1"/>
  <c r="J107" i="8"/>
  <c r="K107" i="8"/>
  <c r="J108" i="8"/>
  <c r="K108" i="8"/>
  <c r="J109" i="8"/>
  <c r="K109" i="8"/>
  <c r="F110" i="8"/>
  <c r="G110" i="8" s="1"/>
  <c r="J110" i="8"/>
  <c r="K110" i="8"/>
  <c r="J111" i="8"/>
  <c r="K111" i="8"/>
  <c r="J112" i="8"/>
  <c r="K112" i="8"/>
  <c r="F113" i="8"/>
  <c r="G113" i="8" s="1"/>
  <c r="J113" i="8"/>
  <c r="K113" i="8"/>
  <c r="J114" i="8"/>
  <c r="K114" i="8"/>
  <c r="J115" i="8"/>
  <c r="K115" i="8"/>
  <c r="F116" i="8"/>
  <c r="G116" i="8" s="1"/>
  <c r="J116" i="8"/>
  <c r="K116" i="8"/>
  <c r="J117" i="8"/>
  <c r="K117" i="8"/>
  <c r="J118" i="8"/>
  <c r="K118" i="8"/>
  <c r="G119" i="8"/>
  <c r="F121" i="8" s="1"/>
  <c r="G121" i="8" s="1"/>
  <c r="J119" i="8"/>
  <c r="K119" i="8"/>
  <c r="J120" i="8"/>
  <c r="K120" i="8"/>
  <c r="J121" i="8"/>
  <c r="K121" i="8"/>
  <c r="G122" i="8"/>
  <c r="J122" i="8"/>
  <c r="K122" i="8"/>
  <c r="G123" i="8"/>
  <c r="J123" i="8"/>
  <c r="K123" i="8"/>
  <c r="G124" i="8"/>
  <c r="J124" i="8"/>
  <c r="K124" i="8"/>
  <c r="G125" i="8"/>
  <c r="F127" i="8" s="1"/>
  <c r="G127" i="8" s="1"/>
  <c r="J125" i="8"/>
  <c r="K125" i="8"/>
  <c r="J126" i="8"/>
  <c r="K126" i="8"/>
  <c r="J127" i="8"/>
  <c r="K127" i="8"/>
  <c r="N12" i="29"/>
  <c r="L12" i="29"/>
  <c r="J12" i="29"/>
  <c r="H12" i="29"/>
  <c r="P12" i="29" s="1"/>
  <c r="O14" i="29"/>
  <c r="O12" i="29"/>
  <c r="O13" i="29"/>
  <c r="O11" i="29"/>
  <c r="H11" i="29"/>
  <c r="P11" i="29" s="1"/>
  <c r="C123" i="12"/>
  <c r="E147" i="12"/>
  <c r="E126" i="12"/>
  <c r="C14" i="10"/>
  <c r="C37" i="10"/>
  <c r="E41" i="10"/>
  <c r="E40" i="10"/>
  <c r="E18" i="10"/>
  <c r="E17" i="10"/>
  <c r="C135" i="8"/>
  <c r="C188" i="7"/>
  <c r="C169" i="7"/>
  <c r="D90" i="9"/>
  <c r="F106" i="9"/>
  <c r="F105" i="9"/>
  <c r="F104" i="9"/>
  <c r="F103" i="9"/>
  <c r="F102" i="9"/>
  <c r="F101" i="9"/>
  <c r="F100" i="9"/>
  <c r="F99" i="9"/>
  <c r="F98" i="9"/>
  <c r="F97" i="9"/>
  <c r="K188" i="8"/>
  <c r="J188" i="8"/>
  <c r="K187" i="8"/>
  <c r="J187" i="8"/>
  <c r="K186" i="8"/>
  <c r="J186" i="8"/>
  <c r="G186" i="8"/>
  <c r="K185" i="8"/>
  <c r="J185" i="8"/>
  <c r="G185" i="8"/>
  <c r="K184" i="8"/>
  <c r="J184" i="8"/>
  <c r="G184" i="8"/>
  <c r="K183" i="8"/>
  <c r="J183" i="8"/>
  <c r="G183" i="8"/>
  <c r="K182" i="8"/>
  <c r="J182" i="8"/>
  <c r="K181" i="8"/>
  <c r="J181" i="8"/>
  <c r="K180" i="8"/>
  <c r="J180" i="8"/>
  <c r="G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J138" i="8"/>
  <c r="K67" i="8"/>
  <c r="J67" i="8"/>
  <c r="K66" i="8"/>
  <c r="J66" i="8"/>
  <c r="K65" i="8"/>
  <c r="J65" i="8"/>
  <c r="G65" i="8"/>
  <c r="K64" i="8"/>
  <c r="J64" i="8"/>
  <c r="G64" i="8"/>
  <c r="K63" i="8"/>
  <c r="J63" i="8"/>
  <c r="G63" i="8"/>
  <c r="K62" i="8"/>
  <c r="J62" i="8"/>
  <c r="G62" i="8"/>
  <c r="K61" i="8"/>
  <c r="J61" i="8"/>
  <c r="K60" i="8"/>
  <c r="J60" i="8"/>
  <c r="K59" i="8"/>
  <c r="J59" i="8"/>
  <c r="G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J17" i="8"/>
  <c r="F177" i="8"/>
  <c r="G177" i="8" s="1"/>
  <c r="F179" i="8" s="1"/>
  <c r="G179" i="8" s="1"/>
  <c r="F174" i="8"/>
  <c r="G174" i="8" s="1"/>
  <c r="F171" i="8"/>
  <c r="G171" i="8" s="1"/>
  <c r="F172" i="8" s="1"/>
  <c r="G172" i="8" s="1"/>
  <c r="F168" i="8"/>
  <c r="G168" i="8" s="1"/>
  <c r="F165" i="8"/>
  <c r="G165" i="8" s="1"/>
  <c r="F167" i="8" s="1"/>
  <c r="G167" i="8" s="1"/>
  <c r="F162" i="8"/>
  <c r="G162" i="8" s="1"/>
  <c r="F159" i="8"/>
  <c r="G159" i="8" s="1"/>
  <c r="F160" i="8" s="1"/>
  <c r="G160" i="8" s="1"/>
  <c r="F156" i="8"/>
  <c r="G156" i="8" s="1"/>
  <c r="F153" i="8"/>
  <c r="G153" i="8" s="1"/>
  <c r="F150" i="8"/>
  <c r="G150" i="8" s="1"/>
  <c r="F147" i="8"/>
  <c r="F144" i="8"/>
  <c r="G144" i="8" s="1"/>
  <c r="F141" i="8"/>
  <c r="G141" i="8" s="1"/>
  <c r="F143" i="8" s="1"/>
  <c r="G143" i="8" s="1"/>
  <c r="F138" i="8"/>
  <c r="G138" i="8" s="1"/>
  <c r="F56" i="8"/>
  <c r="G56" i="8" s="1"/>
  <c r="F53" i="8"/>
  <c r="G53" i="8" s="1"/>
  <c r="F50" i="8"/>
  <c r="G50" i="8" s="1"/>
  <c r="F47" i="8"/>
  <c r="G47" i="8" s="1"/>
  <c r="F44" i="8"/>
  <c r="G44" i="8" s="1"/>
  <c r="F41" i="8"/>
  <c r="G41" i="8" s="1"/>
  <c r="F38" i="8"/>
  <c r="G38" i="8" s="1"/>
  <c r="F35" i="8"/>
  <c r="G35" i="8" s="1"/>
  <c r="F32" i="8"/>
  <c r="G32" i="8" s="1"/>
  <c r="F29" i="8"/>
  <c r="G29" i="8" s="1"/>
  <c r="F26" i="8"/>
  <c r="G26" i="8" s="1"/>
  <c r="F23" i="8"/>
  <c r="G23" i="8" s="1"/>
  <c r="F20" i="8"/>
  <c r="G20" i="8" s="1"/>
  <c r="F17" i="8"/>
  <c r="G17" i="8" s="1"/>
  <c r="K200" i="7"/>
  <c r="J200" i="7"/>
  <c r="K199" i="7"/>
  <c r="J199" i="7"/>
  <c r="K198" i="7"/>
  <c r="J198" i="7"/>
  <c r="K197" i="7"/>
  <c r="J197" i="7"/>
  <c r="K196" i="7"/>
  <c r="J196" i="7"/>
  <c r="K195" i="7"/>
  <c r="J195" i="7"/>
  <c r="K194" i="7"/>
  <c r="J194" i="7"/>
  <c r="K193" i="7"/>
  <c r="J193" i="7"/>
  <c r="K192" i="7"/>
  <c r="J192" i="7"/>
  <c r="J191" i="7"/>
  <c r="K181" i="7"/>
  <c r="J181" i="7"/>
  <c r="K180" i="7"/>
  <c r="J180" i="7"/>
  <c r="K179" i="7"/>
  <c r="J179" i="7"/>
  <c r="K178" i="7"/>
  <c r="J178" i="7"/>
  <c r="K177" i="7"/>
  <c r="J177" i="7"/>
  <c r="K176" i="7"/>
  <c r="J176" i="7"/>
  <c r="K175" i="7"/>
  <c r="J175" i="7"/>
  <c r="K174" i="7"/>
  <c r="J174" i="7"/>
  <c r="K173" i="7"/>
  <c r="J173" i="7"/>
  <c r="J172" i="7"/>
  <c r="F200" i="7"/>
  <c r="G200" i="7" s="1"/>
  <c r="G199" i="7"/>
  <c r="G198" i="7"/>
  <c r="E198" i="7"/>
  <c r="G197" i="7"/>
  <c r="E197" i="7"/>
  <c r="G196" i="7"/>
  <c r="E196" i="7"/>
  <c r="G195" i="7"/>
  <c r="G194" i="7"/>
  <c r="G193" i="7"/>
  <c r="E193" i="7"/>
  <c r="E192" i="7"/>
  <c r="G192" i="7" s="1"/>
  <c r="G191" i="7"/>
  <c r="F181" i="7"/>
  <c r="G181" i="7" s="1"/>
  <c r="G180" i="7"/>
  <c r="G179" i="7"/>
  <c r="G178" i="7"/>
  <c r="G177" i="7"/>
  <c r="G176" i="7"/>
  <c r="G175" i="7"/>
  <c r="E174" i="7"/>
  <c r="G174" i="7" s="1"/>
  <c r="E173" i="7"/>
  <c r="G173" i="7" s="1"/>
  <c r="G172" i="7"/>
  <c r="F126" i="12"/>
  <c r="I126" i="12"/>
  <c r="F127" i="12"/>
  <c r="I127" i="12"/>
  <c r="J127" i="12"/>
  <c r="F128" i="12"/>
  <c r="I128" i="12"/>
  <c r="J128" i="12"/>
  <c r="F129" i="12"/>
  <c r="I129" i="12"/>
  <c r="J129" i="12"/>
  <c r="F130" i="12"/>
  <c r="I130" i="12"/>
  <c r="J130" i="12"/>
  <c r="F131" i="12"/>
  <c r="I131" i="12"/>
  <c r="J131" i="12"/>
  <c r="F132" i="12"/>
  <c r="I132" i="12"/>
  <c r="J132" i="12"/>
  <c r="F133" i="12"/>
  <c r="I133" i="12"/>
  <c r="J133" i="12"/>
  <c r="F134" i="12"/>
  <c r="I134" i="12"/>
  <c r="J134" i="12"/>
  <c r="F135" i="12"/>
  <c r="I135" i="12"/>
  <c r="J135" i="12"/>
  <c r="F136" i="12"/>
  <c r="I136" i="12"/>
  <c r="J136" i="12"/>
  <c r="F120" i="8" l="1"/>
  <c r="G120" i="8" s="1"/>
  <c r="F81" i="8"/>
  <c r="G81" i="8" s="1"/>
  <c r="F82" i="8"/>
  <c r="G82" i="8" s="1"/>
  <c r="F78" i="8"/>
  <c r="G78" i="8" s="1"/>
  <c r="F79" i="8"/>
  <c r="G79" i="8" s="1"/>
  <c r="F126" i="8"/>
  <c r="G126" i="8" s="1"/>
  <c r="F114" i="8"/>
  <c r="G114" i="8" s="1"/>
  <c r="F115" i="8"/>
  <c r="G115" i="8" s="1"/>
  <c r="F102" i="8"/>
  <c r="G102" i="8" s="1"/>
  <c r="F103" i="8"/>
  <c r="G103" i="8" s="1"/>
  <c r="F90" i="8"/>
  <c r="G90" i="8" s="1"/>
  <c r="F91" i="8"/>
  <c r="G91" i="8" s="1"/>
  <c r="F163" i="8"/>
  <c r="G163" i="8" s="1"/>
  <c r="F164" i="8"/>
  <c r="G164" i="8" s="1"/>
  <c r="F117" i="8"/>
  <c r="G117" i="8" s="1"/>
  <c r="F118" i="8"/>
  <c r="G118" i="8" s="1"/>
  <c r="F105" i="8"/>
  <c r="G105" i="8" s="1"/>
  <c r="F106" i="8"/>
  <c r="G106" i="8" s="1"/>
  <c r="F93" i="8"/>
  <c r="G93" i="8" s="1"/>
  <c r="F94" i="8"/>
  <c r="G94" i="8" s="1"/>
  <c r="F108" i="8"/>
  <c r="G108" i="8" s="1"/>
  <c r="F109" i="8"/>
  <c r="G109" i="8" s="1"/>
  <c r="F96" i="8"/>
  <c r="G96" i="8" s="1"/>
  <c r="F97" i="8"/>
  <c r="G97" i="8" s="1"/>
  <c r="F111" i="8"/>
  <c r="G111" i="8" s="1"/>
  <c r="F112" i="8"/>
  <c r="G112" i="8" s="1"/>
  <c r="F99" i="8"/>
  <c r="G99" i="8" s="1"/>
  <c r="F100" i="8"/>
  <c r="G100" i="8" s="1"/>
  <c r="F87" i="8"/>
  <c r="G87" i="8" s="1"/>
  <c r="F88" i="8"/>
  <c r="G88" i="8" s="1"/>
  <c r="F176" i="8"/>
  <c r="G176" i="8" s="1"/>
  <c r="F175" i="8"/>
  <c r="G175" i="8" s="1"/>
  <c r="F154" i="8"/>
  <c r="G154" i="8" s="1"/>
  <c r="F155" i="8"/>
  <c r="G155" i="8" s="1"/>
  <c r="F139" i="8"/>
  <c r="G139" i="8" s="1"/>
  <c r="F140" i="8"/>
  <c r="G140" i="8" s="1"/>
  <c r="F152" i="8"/>
  <c r="G152" i="8" s="1"/>
  <c r="F151" i="8"/>
  <c r="G151" i="8" s="1"/>
  <c r="F161" i="8"/>
  <c r="G161" i="8" s="1"/>
  <c r="F166" i="8"/>
  <c r="G166" i="8" s="1"/>
  <c r="G147" i="8"/>
  <c r="F148" i="8" s="1"/>
  <c r="G148" i="8" s="1"/>
  <c r="F25" i="8"/>
  <c r="G25" i="8" s="1"/>
  <c r="F24" i="8"/>
  <c r="G24" i="8" s="1"/>
  <c r="F27" i="8"/>
  <c r="G27" i="8" s="1"/>
  <c r="F28" i="8"/>
  <c r="G28" i="8" s="1"/>
  <c r="F22" i="8"/>
  <c r="G22" i="8" s="1"/>
  <c r="F178" i="8"/>
  <c r="G178" i="8" s="1"/>
  <c r="F142" i="8"/>
  <c r="G142" i="8" s="1"/>
  <c r="F173" i="8"/>
  <c r="G173" i="8" s="1"/>
  <c r="F40" i="8"/>
  <c r="G40" i="8" s="1"/>
  <c r="F39" i="8"/>
  <c r="G39" i="8" s="1"/>
  <c r="F46" i="8"/>
  <c r="G46" i="8" s="1"/>
  <c r="F45" i="8"/>
  <c r="G45" i="8" s="1"/>
  <c r="F52" i="8"/>
  <c r="G52" i="8" s="1"/>
  <c r="F51" i="8"/>
  <c r="G51" i="8" s="1"/>
  <c r="F58" i="8"/>
  <c r="G58" i="8" s="1"/>
  <c r="F57" i="8"/>
  <c r="G57" i="8" s="1"/>
  <c r="F157" i="8"/>
  <c r="G157" i="8" s="1"/>
  <c r="F158" i="8"/>
  <c r="G158" i="8" s="1"/>
  <c r="F34" i="8"/>
  <c r="G34" i="8" s="1"/>
  <c r="F33" i="8"/>
  <c r="G33" i="8" s="1"/>
  <c r="F169" i="8"/>
  <c r="G169" i="8" s="1"/>
  <c r="F170" i="8"/>
  <c r="G170" i="8" s="1"/>
  <c r="F18" i="8"/>
  <c r="G18" i="8" s="1"/>
  <c r="F19" i="8"/>
  <c r="G19" i="8" s="1"/>
  <c r="F30" i="8"/>
  <c r="G30" i="8" s="1"/>
  <c r="F31" i="8"/>
  <c r="G31" i="8" s="1"/>
  <c r="F37" i="8"/>
  <c r="G37" i="8" s="1"/>
  <c r="F36" i="8"/>
  <c r="G36" i="8" s="1"/>
  <c r="F43" i="8"/>
  <c r="G43" i="8" s="1"/>
  <c r="F42" i="8"/>
  <c r="G42" i="8" s="1"/>
  <c r="F49" i="8"/>
  <c r="G49" i="8" s="1"/>
  <c r="F48" i="8"/>
  <c r="G48" i="8" s="1"/>
  <c r="F55" i="8"/>
  <c r="G55" i="8" s="1"/>
  <c r="F54" i="8"/>
  <c r="G54" i="8" s="1"/>
  <c r="F67" i="8"/>
  <c r="G67" i="8" s="1"/>
  <c r="F66" i="8"/>
  <c r="G66" i="8" s="1"/>
  <c r="F182" i="8"/>
  <c r="G182" i="8" s="1"/>
  <c r="F181" i="8"/>
  <c r="G181" i="8" s="1"/>
  <c r="F21" i="8"/>
  <c r="F145" i="8"/>
  <c r="G145" i="8" s="1"/>
  <c r="F146" i="8"/>
  <c r="G146" i="8" s="1"/>
  <c r="F188" i="8"/>
  <c r="G188" i="8" s="1"/>
  <c r="F187" i="8"/>
  <c r="G187" i="8" s="1"/>
  <c r="F61" i="8"/>
  <c r="G61" i="8" s="1"/>
  <c r="F60" i="8"/>
  <c r="G60" i="8" s="1"/>
  <c r="O16" i="24"/>
  <c r="O17" i="24"/>
  <c r="O18" i="24"/>
  <c r="O19" i="24"/>
  <c r="P23" i="24"/>
  <c r="P24" i="24"/>
  <c r="P25" i="24"/>
  <c r="P26" i="24"/>
  <c r="P27" i="24"/>
  <c r="P28" i="24"/>
  <c r="P29" i="24"/>
  <c r="P30" i="24"/>
  <c r="P31" i="24"/>
  <c r="P32" i="24"/>
  <c r="P33" i="24"/>
  <c r="P34" i="24"/>
  <c r="P35" i="24"/>
  <c r="P36" i="24"/>
  <c r="P37" i="24"/>
  <c r="P38" i="24"/>
  <c r="O15" i="24"/>
  <c r="O19" i="23"/>
  <c r="P8" i="28"/>
  <c r="P9" i="28"/>
  <c r="P10" i="28"/>
  <c r="P11" i="28"/>
  <c r="P15" i="28"/>
  <c r="P16" i="28"/>
  <c r="P17" i="28"/>
  <c r="P18" i="28"/>
  <c r="P19" i="28"/>
  <c r="P20" i="28"/>
  <c r="P21" i="28"/>
  <c r="P22" i="28"/>
  <c r="P23" i="28"/>
  <c r="G20" i="29"/>
  <c r="I20" i="29"/>
  <c r="K20" i="29"/>
  <c r="M20" i="29"/>
  <c r="I47" i="21"/>
  <c r="K47" i="21"/>
  <c r="M47" i="21"/>
  <c r="O47" i="21"/>
  <c r="G47" i="21"/>
  <c r="F149" i="8" l="1"/>
  <c r="G149" i="8" s="1"/>
  <c r="D131" i="8" s="1"/>
  <c r="G21" i="8"/>
  <c r="D10" i="8" s="1"/>
  <c r="C14" i="12"/>
  <c r="C32" i="12"/>
  <c r="C95" i="12"/>
  <c r="C106" i="12"/>
  <c r="C146" i="7"/>
  <c r="C127" i="7"/>
  <c r="C109" i="7"/>
  <c r="C91" i="7"/>
  <c r="C73" i="7"/>
  <c r="C54" i="7"/>
  <c r="C14" i="7"/>
  <c r="C34" i="7"/>
  <c r="C14" i="9"/>
  <c r="C33" i="9"/>
  <c r="C52" i="9"/>
  <c r="C71" i="9"/>
  <c r="F111" i="12"/>
  <c r="E110" i="12"/>
  <c r="F110" i="12" s="1"/>
  <c r="E109" i="12"/>
  <c r="F109" i="12" s="1"/>
  <c r="F100" i="12"/>
  <c r="F99" i="12"/>
  <c r="E98" i="12"/>
  <c r="F98" i="12" s="1"/>
  <c r="I70" i="12"/>
  <c r="J70" i="12"/>
  <c r="I71" i="12"/>
  <c r="J71" i="12"/>
  <c r="I72" i="12"/>
  <c r="J72" i="12"/>
  <c r="I73" i="12"/>
  <c r="J73" i="12"/>
  <c r="I74" i="12"/>
  <c r="J74" i="12"/>
  <c r="I75" i="12"/>
  <c r="J75" i="12"/>
  <c r="I76" i="12"/>
  <c r="J76" i="12"/>
  <c r="I77" i="12"/>
  <c r="J77" i="12"/>
  <c r="I78" i="12"/>
  <c r="J78" i="12"/>
  <c r="I79" i="12"/>
  <c r="J79" i="12"/>
  <c r="I80" i="12"/>
  <c r="J80" i="12"/>
  <c r="I81" i="12"/>
  <c r="J81" i="12"/>
  <c r="I82" i="12"/>
  <c r="J82" i="12"/>
  <c r="I83" i="12"/>
  <c r="J83" i="12"/>
  <c r="I84" i="12"/>
  <c r="J84" i="12"/>
  <c r="I85" i="12"/>
  <c r="J85" i="12"/>
  <c r="I86" i="12"/>
  <c r="J86" i="12"/>
  <c r="I87" i="12"/>
  <c r="J87" i="12"/>
  <c r="F87" i="12"/>
  <c r="F86" i="12"/>
  <c r="F85" i="12"/>
  <c r="F84" i="12"/>
  <c r="F83" i="12"/>
  <c r="F82" i="12"/>
  <c r="F81" i="12"/>
  <c r="F80" i="12"/>
  <c r="F79" i="12"/>
  <c r="F78" i="12"/>
  <c r="F77" i="12"/>
  <c r="F76" i="12"/>
  <c r="F75" i="12"/>
  <c r="F74" i="12"/>
  <c r="F73" i="12"/>
  <c r="F72" i="12"/>
  <c r="F71" i="12"/>
  <c r="F70" i="12"/>
  <c r="F69" i="12"/>
  <c r="F68" i="12"/>
  <c r="F67" i="12"/>
  <c r="F66" i="12"/>
  <c r="F65" i="12"/>
  <c r="F64" i="12"/>
  <c r="F63" i="12"/>
  <c r="F62" i="12"/>
  <c r="F61" i="12"/>
  <c r="F60" i="12"/>
  <c r="F59" i="12"/>
  <c r="F58" i="12"/>
  <c r="F57" i="12"/>
  <c r="F56" i="12"/>
  <c r="F55" i="12"/>
  <c r="F54" i="12"/>
  <c r="F53" i="12"/>
  <c r="F52" i="12"/>
  <c r="F51" i="12"/>
  <c r="F50" i="12"/>
  <c r="F49" i="12"/>
  <c r="F48" i="12"/>
  <c r="F47" i="12"/>
  <c r="F46" i="12"/>
  <c r="F45" i="12"/>
  <c r="F44" i="12"/>
  <c r="F43" i="12"/>
  <c r="F42" i="12"/>
  <c r="F41" i="12"/>
  <c r="F40" i="12"/>
  <c r="F39" i="12"/>
  <c r="F38" i="12"/>
  <c r="F37" i="12"/>
  <c r="F36" i="12"/>
  <c r="E35" i="12"/>
  <c r="F35" i="12" s="1"/>
  <c r="F24" i="12"/>
  <c r="F23" i="12"/>
  <c r="F22" i="12"/>
  <c r="F21" i="12"/>
  <c r="F20" i="12"/>
  <c r="F19" i="12"/>
  <c r="F18" i="12"/>
  <c r="E17" i="12"/>
  <c r="F17" i="12" s="1"/>
  <c r="F76" i="9"/>
  <c r="F75" i="9"/>
  <c r="F74" i="9"/>
  <c r="F57" i="9"/>
  <c r="F56" i="9"/>
  <c r="F55" i="9"/>
  <c r="I36" i="9"/>
  <c r="I37" i="9"/>
  <c r="J37" i="9"/>
  <c r="I38" i="9"/>
  <c r="J38" i="9"/>
  <c r="I39" i="9"/>
  <c r="J39" i="9"/>
  <c r="I40" i="9"/>
  <c r="J40" i="9"/>
  <c r="I41" i="9"/>
  <c r="J41" i="9"/>
  <c r="I42" i="9"/>
  <c r="J42" i="9"/>
  <c r="I43" i="9"/>
  <c r="J43" i="9"/>
  <c r="I44" i="9"/>
  <c r="J44" i="9"/>
  <c r="I45" i="9"/>
  <c r="J45" i="9"/>
  <c r="F38" i="9"/>
  <c r="F37" i="9"/>
  <c r="F36" i="9"/>
  <c r="F26" i="9"/>
  <c r="F25" i="9"/>
  <c r="F24" i="9"/>
  <c r="F23" i="9"/>
  <c r="F22" i="9"/>
  <c r="F21" i="9"/>
  <c r="F20" i="9"/>
  <c r="F19" i="9"/>
  <c r="F18" i="9"/>
  <c r="F17" i="9"/>
  <c r="F158" i="7"/>
  <c r="G158" i="7" s="1"/>
  <c r="G157" i="7"/>
  <c r="G156" i="7"/>
  <c r="G155" i="7"/>
  <c r="G154" i="7"/>
  <c r="G153" i="7"/>
  <c r="G152" i="7"/>
  <c r="E151" i="7"/>
  <c r="G151" i="7" s="1"/>
  <c r="G150" i="7"/>
  <c r="G149" i="7"/>
  <c r="F139" i="7"/>
  <c r="G139" i="7" s="1"/>
  <c r="G138" i="7"/>
  <c r="G137" i="7"/>
  <c r="G136" i="7"/>
  <c r="G135" i="7"/>
  <c r="G134" i="7"/>
  <c r="G133" i="7"/>
  <c r="E132" i="7"/>
  <c r="G132" i="7" s="1"/>
  <c r="G131" i="7"/>
  <c r="G130" i="7"/>
  <c r="F121" i="7"/>
  <c r="G121" i="7" s="1"/>
  <c r="G120" i="7"/>
  <c r="G119" i="7"/>
  <c r="G118" i="7"/>
  <c r="G117" i="7"/>
  <c r="G116" i="7"/>
  <c r="G115" i="7"/>
  <c r="E114" i="7"/>
  <c r="G114" i="7" s="1"/>
  <c r="G113" i="7"/>
  <c r="G112" i="7"/>
  <c r="F103" i="7"/>
  <c r="G103" i="7" s="1"/>
  <c r="G102" i="7"/>
  <c r="G101" i="7"/>
  <c r="G100" i="7"/>
  <c r="G99" i="7"/>
  <c r="G98" i="7"/>
  <c r="G97" i="7"/>
  <c r="E96" i="7"/>
  <c r="G96" i="7" s="1"/>
  <c r="G95" i="7"/>
  <c r="G94" i="7"/>
  <c r="F85" i="7"/>
  <c r="G85" i="7" s="1"/>
  <c r="G84" i="7"/>
  <c r="G83" i="7"/>
  <c r="G82" i="7"/>
  <c r="G81" i="7"/>
  <c r="G80" i="7"/>
  <c r="G79" i="7"/>
  <c r="E78" i="7"/>
  <c r="G78" i="7" s="1"/>
  <c r="G77" i="7"/>
  <c r="G76" i="7"/>
  <c r="F66" i="7"/>
  <c r="G66" i="7" s="1"/>
  <c r="G65" i="7"/>
  <c r="G64" i="7"/>
  <c r="G63" i="7"/>
  <c r="G62" i="7"/>
  <c r="G61" i="7"/>
  <c r="G60" i="7"/>
  <c r="E59" i="7"/>
  <c r="G59" i="7" s="1"/>
  <c r="G58" i="7"/>
  <c r="G57" i="7"/>
  <c r="F46" i="7"/>
  <c r="G46" i="7" s="1"/>
  <c r="G45" i="7"/>
  <c r="G44" i="7"/>
  <c r="G43" i="7"/>
  <c r="G42" i="7"/>
  <c r="G41" i="7"/>
  <c r="G40" i="7"/>
  <c r="E39" i="7"/>
  <c r="G39" i="7" s="1"/>
  <c r="G38" i="7"/>
  <c r="G37" i="7"/>
  <c r="F26" i="7"/>
  <c r="G26" i="7" s="1"/>
  <c r="G25" i="7"/>
  <c r="G24" i="7"/>
  <c r="G23" i="7"/>
  <c r="G22" i="7"/>
  <c r="G21" i="7"/>
  <c r="G20" i="7"/>
  <c r="E19" i="7"/>
  <c r="G19" i="7" s="1"/>
  <c r="G18" i="7"/>
  <c r="G17" i="7"/>
  <c r="N22" i="24" l="1"/>
  <c r="J22" i="24"/>
  <c r="H22" i="24"/>
  <c r="L22" i="24"/>
  <c r="N14" i="29"/>
  <c r="J14" i="29"/>
  <c r="H14" i="29"/>
  <c r="L14" i="29"/>
  <c r="D102" i="12"/>
  <c r="L19" i="23" s="1"/>
  <c r="D10" i="12"/>
  <c r="J19" i="23"/>
  <c r="N19" i="23"/>
  <c r="D48" i="9"/>
  <c r="L16" i="24" s="1"/>
  <c r="P16" i="24" s="1"/>
  <c r="D10" i="9"/>
  <c r="D28" i="12"/>
  <c r="D142" i="7"/>
  <c r="L13" i="28" s="1"/>
  <c r="P13" i="28" s="1"/>
  <c r="D29" i="9"/>
  <c r="D87" i="7"/>
  <c r="D67" i="9"/>
  <c r="L17" i="24" s="1"/>
  <c r="P17" i="24" s="1"/>
  <c r="D91" i="12"/>
  <c r="L15" i="24" s="1"/>
  <c r="D10" i="7"/>
  <c r="J8" i="46" s="1"/>
  <c r="D30" i="7"/>
  <c r="J8" i="45" s="1"/>
  <c r="P8" i="45" s="1"/>
  <c r="D50" i="7"/>
  <c r="D123" i="7"/>
  <c r="D105" i="7"/>
  <c r="D69" i="7"/>
  <c r="J95" i="43"/>
  <c r="J9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139" i="43"/>
  <c r="J138" i="43"/>
  <c r="J13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83" i="43"/>
  <c r="J182" i="43"/>
  <c r="J181" i="43"/>
  <c r="J180" i="43"/>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O183" i="43"/>
  <c r="I183" i="43"/>
  <c r="F183" i="43"/>
  <c r="O182" i="43"/>
  <c r="I182" i="43"/>
  <c r="F182" i="43"/>
  <c r="Q181" i="43"/>
  <c r="P181" i="43"/>
  <c r="O181" i="43"/>
  <c r="I181" i="43"/>
  <c r="F181" i="43"/>
  <c r="P180" i="43"/>
  <c r="O180" i="43"/>
  <c r="Q180" i="43" s="1"/>
  <c r="I180" i="43"/>
  <c r="F180" i="43"/>
  <c r="Q179" i="43"/>
  <c r="O179" i="43"/>
  <c r="P179" i="43" s="1"/>
  <c r="I179" i="43"/>
  <c r="F179" i="43"/>
  <c r="O178" i="43"/>
  <c r="Q178" i="43" s="1"/>
  <c r="I178" i="43"/>
  <c r="F178" i="43"/>
  <c r="O177" i="43"/>
  <c r="Q177" i="43" s="1"/>
  <c r="I177" i="43"/>
  <c r="F177" i="43"/>
  <c r="O176" i="43"/>
  <c r="Q176" i="43" s="1"/>
  <c r="I176" i="43"/>
  <c r="F176" i="43"/>
  <c r="O175" i="43"/>
  <c r="I175" i="43"/>
  <c r="F175" i="43"/>
  <c r="O174" i="43"/>
  <c r="I174" i="43"/>
  <c r="F174" i="43"/>
  <c r="Q173" i="43"/>
  <c r="P173" i="43"/>
  <c r="O173" i="43"/>
  <c r="I173" i="43"/>
  <c r="F173" i="43"/>
  <c r="P172" i="43"/>
  <c r="O172" i="43"/>
  <c r="Q172" i="43" s="1"/>
  <c r="I172" i="43"/>
  <c r="F172" i="43"/>
  <c r="Q171" i="43"/>
  <c r="O171" i="43"/>
  <c r="P171" i="43" s="1"/>
  <c r="I171" i="43"/>
  <c r="F171" i="43"/>
  <c r="O170" i="43"/>
  <c r="Q170" i="43" s="1"/>
  <c r="I170" i="43"/>
  <c r="F170" i="43"/>
  <c r="O169" i="43"/>
  <c r="Q169" i="43" s="1"/>
  <c r="I169" i="43"/>
  <c r="F169" i="43"/>
  <c r="O168" i="43"/>
  <c r="Q168" i="43" s="1"/>
  <c r="I168" i="43"/>
  <c r="F168" i="43"/>
  <c r="O167" i="43"/>
  <c r="I167" i="43"/>
  <c r="F167" i="43"/>
  <c r="O166" i="43"/>
  <c r="I166" i="43"/>
  <c r="F166" i="43"/>
  <c r="Q165" i="43"/>
  <c r="P165" i="43"/>
  <c r="O165" i="43"/>
  <c r="I165" i="43"/>
  <c r="F165" i="43"/>
  <c r="P164" i="43"/>
  <c r="O164" i="43"/>
  <c r="Q164" i="43" s="1"/>
  <c r="I164" i="43"/>
  <c r="F164" i="43"/>
  <c r="Q163" i="43"/>
  <c r="O163" i="43"/>
  <c r="P163" i="43" s="1"/>
  <c r="I163" i="43"/>
  <c r="F163" i="43"/>
  <c r="O162" i="43"/>
  <c r="Q162" i="43" s="1"/>
  <c r="I162" i="43"/>
  <c r="F162" i="43"/>
  <c r="O161" i="43"/>
  <c r="Q161" i="43" s="1"/>
  <c r="I161" i="43"/>
  <c r="F161" i="43"/>
  <c r="O160" i="43"/>
  <c r="Q160" i="43" s="1"/>
  <c r="I160" i="43"/>
  <c r="F160" i="43"/>
  <c r="O159" i="43"/>
  <c r="I159" i="43"/>
  <c r="F159" i="43"/>
  <c r="O158" i="43"/>
  <c r="I158" i="43"/>
  <c r="F158" i="43"/>
  <c r="Q157" i="43"/>
  <c r="P157" i="43"/>
  <c r="O157" i="43"/>
  <c r="I157" i="43"/>
  <c r="F157" i="43"/>
  <c r="P156" i="43"/>
  <c r="O156" i="43"/>
  <c r="Q156" i="43" s="1"/>
  <c r="I156" i="43"/>
  <c r="F156" i="43"/>
  <c r="Q155" i="43"/>
  <c r="O155" i="43"/>
  <c r="P155" i="43" s="1"/>
  <c r="I155" i="43"/>
  <c r="F155" i="43"/>
  <c r="O154" i="43"/>
  <c r="Q154" i="43" s="1"/>
  <c r="I154" i="43"/>
  <c r="F154" i="43"/>
  <c r="O153" i="43"/>
  <c r="Q153" i="43" s="1"/>
  <c r="I153" i="43"/>
  <c r="F153" i="43"/>
  <c r="O152" i="43"/>
  <c r="Q152" i="43" s="1"/>
  <c r="I152" i="43"/>
  <c r="F152" i="43"/>
  <c r="O151" i="43"/>
  <c r="I151" i="43"/>
  <c r="F151" i="43"/>
  <c r="O150" i="43"/>
  <c r="I150" i="43"/>
  <c r="F150" i="43"/>
  <c r="Q149" i="43"/>
  <c r="P149" i="43"/>
  <c r="O149" i="43"/>
  <c r="I149" i="43"/>
  <c r="E149" i="43"/>
  <c r="F149" i="43" s="1"/>
  <c r="C146" i="43"/>
  <c r="O139" i="43"/>
  <c r="Q139" i="43" s="1"/>
  <c r="I139" i="43"/>
  <c r="F139" i="43"/>
  <c r="Q138" i="43"/>
  <c r="O138" i="43"/>
  <c r="P138" i="43" s="1"/>
  <c r="I138" i="43"/>
  <c r="F138" i="43"/>
  <c r="O137" i="43"/>
  <c r="Q137" i="43" s="1"/>
  <c r="I137" i="43"/>
  <c r="F137" i="43"/>
  <c r="Q136" i="43"/>
  <c r="O136" i="43"/>
  <c r="P136" i="43" s="1"/>
  <c r="I136" i="43"/>
  <c r="F136" i="43"/>
  <c r="O135" i="43"/>
  <c r="Q135" i="43" s="1"/>
  <c r="I135" i="43"/>
  <c r="F135" i="43"/>
  <c r="Q134" i="43"/>
  <c r="O134" i="43"/>
  <c r="P134" i="43" s="1"/>
  <c r="I134" i="43"/>
  <c r="F134" i="43"/>
  <c r="O133" i="43"/>
  <c r="Q133" i="43" s="1"/>
  <c r="I133" i="43"/>
  <c r="F133" i="43"/>
  <c r="Q132" i="43"/>
  <c r="O132" i="43"/>
  <c r="P132" i="43" s="1"/>
  <c r="I132" i="43"/>
  <c r="F132" i="43"/>
  <c r="O131" i="43"/>
  <c r="Q131" i="43" s="1"/>
  <c r="I131" i="43"/>
  <c r="F131" i="43"/>
  <c r="Q130" i="43"/>
  <c r="O130" i="43"/>
  <c r="P130" i="43" s="1"/>
  <c r="I130" i="43"/>
  <c r="F130" i="43"/>
  <c r="O129" i="43"/>
  <c r="Q129" i="43" s="1"/>
  <c r="I129" i="43"/>
  <c r="F129" i="43"/>
  <c r="Q128" i="43"/>
  <c r="O128" i="43"/>
  <c r="P128" i="43" s="1"/>
  <c r="I128" i="43"/>
  <c r="F128" i="43"/>
  <c r="O127" i="43"/>
  <c r="Q127" i="43" s="1"/>
  <c r="I127" i="43"/>
  <c r="F127" i="43"/>
  <c r="Q126" i="43"/>
  <c r="O126" i="43"/>
  <c r="P126" i="43" s="1"/>
  <c r="I126" i="43"/>
  <c r="F126" i="43"/>
  <c r="O125" i="43"/>
  <c r="Q125" i="43" s="1"/>
  <c r="I125" i="43"/>
  <c r="F125" i="43"/>
  <c r="Q124" i="43"/>
  <c r="O124" i="43"/>
  <c r="P124" i="43" s="1"/>
  <c r="I124" i="43"/>
  <c r="F124" i="43"/>
  <c r="O123" i="43"/>
  <c r="Q123" i="43" s="1"/>
  <c r="I123" i="43"/>
  <c r="F123" i="43"/>
  <c r="Q122" i="43"/>
  <c r="O122" i="43"/>
  <c r="P122" i="43" s="1"/>
  <c r="I122" i="43"/>
  <c r="F122" i="43"/>
  <c r="O121" i="43"/>
  <c r="Q121" i="43" s="1"/>
  <c r="I121" i="43"/>
  <c r="F121" i="43"/>
  <c r="Q120" i="43"/>
  <c r="O120" i="43"/>
  <c r="P120" i="43" s="1"/>
  <c r="I120" i="43"/>
  <c r="F120" i="43"/>
  <c r="O119" i="43"/>
  <c r="Q119" i="43" s="1"/>
  <c r="I119" i="43"/>
  <c r="F119" i="43"/>
  <c r="Q118" i="43"/>
  <c r="O118" i="43"/>
  <c r="P118" i="43" s="1"/>
  <c r="I118" i="43"/>
  <c r="F118" i="43"/>
  <c r="O117" i="43"/>
  <c r="Q117" i="43" s="1"/>
  <c r="I117" i="43"/>
  <c r="F117" i="43"/>
  <c r="Q116" i="43"/>
  <c r="O116" i="43"/>
  <c r="P116" i="43" s="1"/>
  <c r="I116" i="43"/>
  <c r="F116" i="43"/>
  <c r="O115" i="43"/>
  <c r="Q115" i="43" s="1"/>
  <c r="I115" i="43"/>
  <c r="F115" i="43"/>
  <c r="Q114" i="43"/>
  <c r="O114" i="43"/>
  <c r="P114" i="43" s="1"/>
  <c r="I114" i="43"/>
  <c r="F114" i="43"/>
  <c r="O113" i="43"/>
  <c r="Q113" i="43" s="1"/>
  <c r="I113" i="43"/>
  <c r="F113" i="43"/>
  <c r="Q112" i="43"/>
  <c r="O112" i="43"/>
  <c r="P112" i="43" s="1"/>
  <c r="I112" i="43"/>
  <c r="F112" i="43"/>
  <c r="O111" i="43"/>
  <c r="Q111" i="43" s="1"/>
  <c r="I111" i="43"/>
  <c r="F111" i="43"/>
  <c r="Q110" i="43"/>
  <c r="O110" i="43"/>
  <c r="P110" i="43" s="1"/>
  <c r="I110" i="43"/>
  <c r="F110" i="43"/>
  <c r="O109" i="43"/>
  <c r="Q109" i="43" s="1"/>
  <c r="I109" i="43"/>
  <c r="F109" i="43"/>
  <c r="Q108" i="43"/>
  <c r="O108" i="43"/>
  <c r="P108" i="43" s="1"/>
  <c r="I108" i="43"/>
  <c r="F108" i="43"/>
  <c r="O107" i="43"/>
  <c r="Q107" i="43" s="1"/>
  <c r="I107" i="43"/>
  <c r="F107" i="43"/>
  <c r="Q106" i="43"/>
  <c r="O106" i="43"/>
  <c r="P106" i="43" s="1"/>
  <c r="I106" i="43"/>
  <c r="F106" i="43"/>
  <c r="O105" i="43"/>
  <c r="Q105" i="43" s="1"/>
  <c r="I105" i="43"/>
  <c r="E105" i="43"/>
  <c r="F105" i="43" s="1"/>
  <c r="C102" i="43"/>
  <c r="O95" i="43"/>
  <c r="Q95" i="43" s="1"/>
  <c r="I95" i="43"/>
  <c r="F95" i="43"/>
  <c r="P94" i="43"/>
  <c r="O94" i="43"/>
  <c r="Q94" i="43" s="1"/>
  <c r="I94" i="43"/>
  <c r="F94" i="43"/>
  <c r="Q93" i="43"/>
  <c r="O93" i="43"/>
  <c r="P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Q77" i="43"/>
  <c r="O77" i="43"/>
  <c r="P77" i="43" s="1"/>
  <c r="I77" i="43"/>
  <c r="F77" i="43"/>
  <c r="P76" i="43"/>
  <c r="O76" i="43"/>
  <c r="Q76" i="43" s="1"/>
  <c r="I76" i="43"/>
  <c r="F76" i="43"/>
  <c r="Q75" i="43"/>
  <c r="O75" i="43"/>
  <c r="P75" i="43" s="1"/>
  <c r="I75" i="43"/>
  <c r="F75" i="43"/>
  <c r="P74" i="43"/>
  <c r="O74" i="43"/>
  <c r="Q74" i="43" s="1"/>
  <c r="I74" i="43"/>
  <c r="F74" i="43"/>
  <c r="Q73" i="43"/>
  <c r="O73" i="43"/>
  <c r="P73" i="43" s="1"/>
  <c r="I73" i="43"/>
  <c r="F73" i="43"/>
  <c r="P72" i="43"/>
  <c r="O72" i="43"/>
  <c r="Q72" i="43" s="1"/>
  <c r="I72" i="43"/>
  <c r="F72" i="43"/>
  <c r="Q71" i="43"/>
  <c r="O71" i="43"/>
  <c r="P71" i="43" s="1"/>
  <c r="I71" i="43"/>
  <c r="F71" i="43"/>
  <c r="P70" i="43"/>
  <c r="O70" i="43"/>
  <c r="Q70" i="43" s="1"/>
  <c r="I70" i="43"/>
  <c r="F70" i="43"/>
  <c r="Q69" i="43"/>
  <c r="O69" i="43"/>
  <c r="P69" i="43" s="1"/>
  <c r="I69" i="43"/>
  <c r="F69" i="43"/>
  <c r="P68" i="43"/>
  <c r="O68" i="43"/>
  <c r="Q68" i="43" s="1"/>
  <c r="I68" i="43"/>
  <c r="F68" i="43"/>
  <c r="Q67" i="43"/>
  <c r="O67" i="43"/>
  <c r="P67" i="43" s="1"/>
  <c r="I67" i="43"/>
  <c r="F67" i="43"/>
  <c r="P66" i="43"/>
  <c r="O66" i="43"/>
  <c r="Q66" i="43" s="1"/>
  <c r="I66" i="43"/>
  <c r="F66" i="43"/>
  <c r="Q65" i="43"/>
  <c r="O65" i="43"/>
  <c r="P65" i="43" s="1"/>
  <c r="I65" i="43"/>
  <c r="F65" i="43"/>
  <c r="P64" i="43"/>
  <c r="O64" i="43"/>
  <c r="Q64" i="43" s="1"/>
  <c r="I64" i="43"/>
  <c r="F64" i="43"/>
  <c r="Q63" i="43"/>
  <c r="O63" i="43"/>
  <c r="P63" i="43" s="1"/>
  <c r="I63" i="43"/>
  <c r="F63" i="43"/>
  <c r="P62" i="43"/>
  <c r="O62" i="43"/>
  <c r="Q62" i="43" s="1"/>
  <c r="I62" i="43"/>
  <c r="F62" i="43"/>
  <c r="Q61" i="43"/>
  <c r="O61" i="43"/>
  <c r="P61" i="43" s="1"/>
  <c r="I61" i="43"/>
  <c r="E61" i="43"/>
  <c r="F61" i="43" s="1"/>
  <c r="C58"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D160" i="42" s="1"/>
  <c r="C163"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C133"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C103"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D70" i="42" s="1"/>
  <c r="C73"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D40" i="42" s="1"/>
  <c r="C43"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s="1"/>
  <c r="C107"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C76" i="40"/>
  <c r="D72"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C45" i="40"/>
  <c r="J725" i="12"/>
  <c r="J724" i="12"/>
  <c r="J723" i="12"/>
  <c r="J722" i="12"/>
  <c r="J721" i="12"/>
  <c r="J720" i="12"/>
  <c r="J719" i="12"/>
  <c r="J718" i="12"/>
  <c r="J717" i="12"/>
  <c r="J716" i="12"/>
  <c r="J715" i="12"/>
  <c r="J714" i="12"/>
  <c r="J713" i="12"/>
  <c r="J712" i="12"/>
  <c r="J711" i="12"/>
  <c r="J710" i="12"/>
  <c r="J709" i="12"/>
  <c r="J708" i="12"/>
  <c r="J707" i="12"/>
  <c r="J706" i="12"/>
  <c r="J705" i="12"/>
  <c r="J704" i="12"/>
  <c r="J703" i="12"/>
  <c r="J702" i="12"/>
  <c r="J701" i="12"/>
  <c r="J700" i="12"/>
  <c r="J699" i="12"/>
  <c r="J698" i="12"/>
  <c r="J697" i="12"/>
  <c r="J696" i="12"/>
  <c r="J695" i="12"/>
  <c r="J694" i="12"/>
  <c r="J693" i="12"/>
  <c r="J692" i="12"/>
  <c r="J681" i="12"/>
  <c r="J680" i="12"/>
  <c r="J679" i="12"/>
  <c r="J678" i="12"/>
  <c r="J677" i="12"/>
  <c r="J676" i="12"/>
  <c r="J675" i="12"/>
  <c r="J674" i="12"/>
  <c r="J673" i="12"/>
  <c r="J672" i="12"/>
  <c r="J671" i="12"/>
  <c r="J670" i="12"/>
  <c r="J669" i="12"/>
  <c r="J668" i="12"/>
  <c r="J667" i="12"/>
  <c r="J666" i="12"/>
  <c r="J665" i="12"/>
  <c r="J664" i="12"/>
  <c r="J663" i="12"/>
  <c r="J662" i="12"/>
  <c r="J661" i="12"/>
  <c r="J660" i="12"/>
  <c r="J659" i="12"/>
  <c r="J658" i="12"/>
  <c r="J657" i="12"/>
  <c r="J656" i="12"/>
  <c r="J655" i="12"/>
  <c r="J654" i="12"/>
  <c r="J653" i="12"/>
  <c r="J652" i="12"/>
  <c r="J651" i="12"/>
  <c r="J650" i="12"/>
  <c r="J649" i="12"/>
  <c r="J648" i="12"/>
  <c r="J637" i="12"/>
  <c r="J636" i="12"/>
  <c r="J635" i="12"/>
  <c r="J634" i="12"/>
  <c r="J633" i="12"/>
  <c r="J632" i="12"/>
  <c r="J631" i="12"/>
  <c r="J630" i="12"/>
  <c r="J629" i="12"/>
  <c r="J628" i="12"/>
  <c r="J627" i="12"/>
  <c r="J626" i="12"/>
  <c r="J625" i="12"/>
  <c r="J624" i="12"/>
  <c r="J623" i="12"/>
  <c r="J622" i="12"/>
  <c r="J621" i="12"/>
  <c r="J620" i="12"/>
  <c r="J619" i="12"/>
  <c r="J618" i="12"/>
  <c r="J617" i="12"/>
  <c r="J616" i="12"/>
  <c r="J615" i="12"/>
  <c r="J614" i="12"/>
  <c r="J613" i="12"/>
  <c r="J612" i="12"/>
  <c r="J611" i="12"/>
  <c r="J610" i="12"/>
  <c r="J609" i="12"/>
  <c r="J608" i="12"/>
  <c r="J607" i="12"/>
  <c r="J606" i="12"/>
  <c r="J605" i="12"/>
  <c r="J604" i="12"/>
  <c r="J593" i="12"/>
  <c r="J592" i="12"/>
  <c r="J591" i="12"/>
  <c r="J590" i="12"/>
  <c r="J589" i="12"/>
  <c r="J588" i="12"/>
  <c r="J587" i="12"/>
  <c r="J586" i="12"/>
  <c r="J585" i="12"/>
  <c r="J584" i="12"/>
  <c r="J583" i="12"/>
  <c r="J582" i="12"/>
  <c r="J581" i="12"/>
  <c r="J580" i="12"/>
  <c r="J579" i="12"/>
  <c r="J578" i="12"/>
  <c r="J577" i="12"/>
  <c r="J576" i="12"/>
  <c r="J575" i="12"/>
  <c r="J574" i="12"/>
  <c r="J573" i="12"/>
  <c r="J572" i="12"/>
  <c r="J571" i="12"/>
  <c r="J570" i="12"/>
  <c r="J569" i="12"/>
  <c r="J568" i="12"/>
  <c r="J567" i="12"/>
  <c r="J566" i="12"/>
  <c r="J565" i="12"/>
  <c r="J564" i="12"/>
  <c r="J563" i="12"/>
  <c r="J562" i="12"/>
  <c r="J561" i="12"/>
  <c r="J560" i="12"/>
  <c r="J549" i="12"/>
  <c r="J548" i="12"/>
  <c r="J547" i="12"/>
  <c r="J546" i="12"/>
  <c r="J545" i="12"/>
  <c r="J544" i="12"/>
  <c r="J543" i="12"/>
  <c r="J542" i="12"/>
  <c r="J541" i="12"/>
  <c r="J540" i="12"/>
  <c r="J539" i="12"/>
  <c r="J538" i="12"/>
  <c r="J537" i="12"/>
  <c r="J536" i="12"/>
  <c r="J535" i="12"/>
  <c r="J534" i="12"/>
  <c r="J533" i="12"/>
  <c r="J532" i="12"/>
  <c r="J531" i="12"/>
  <c r="J530" i="12"/>
  <c r="J529" i="12"/>
  <c r="J528" i="12"/>
  <c r="J527" i="12"/>
  <c r="J526" i="12"/>
  <c r="J525" i="12"/>
  <c r="J524" i="12"/>
  <c r="J523" i="12"/>
  <c r="J522" i="12"/>
  <c r="J521" i="12"/>
  <c r="J520" i="12"/>
  <c r="J519" i="12"/>
  <c r="J518" i="12"/>
  <c r="J517" i="12"/>
  <c r="J516" i="12"/>
  <c r="J505" i="12"/>
  <c r="J504" i="12"/>
  <c r="J503" i="12"/>
  <c r="J502" i="12"/>
  <c r="J501" i="12"/>
  <c r="J500" i="12"/>
  <c r="J499" i="12"/>
  <c r="J498" i="12"/>
  <c r="J497" i="12"/>
  <c r="J496" i="12"/>
  <c r="J495" i="12"/>
  <c r="J494" i="12"/>
  <c r="J493" i="12"/>
  <c r="J492" i="12"/>
  <c r="J491" i="12"/>
  <c r="J490" i="12"/>
  <c r="J489" i="12"/>
  <c r="J488" i="12"/>
  <c r="J487" i="12"/>
  <c r="J486" i="12"/>
  <c r="J485" i="12"/>
  <c r="J484" i="12"/>
  <c r="J483" i="12"/>
  <c r="J482" i="12"/>
  <c r="J481" i="12"/>
  <c r="J480" i="12"/>
  <c r="J479" i="12"/>
  <c r="J478" i="12"/>
  <c r="J477" i="12"/>
  <c r="J476" i="12"/>
  <c r="J475" i="12"/>
  <c r="J474" i="12"/>
  <c r="J473" i="12"/>
  <c r="J472" i="12"/>
  <c r="J461" i="12"/>
  <c r="J460" i="12"/>
  <c r="J459" i="12"/>
  <c r="J458" i="12"/>
  <c r="J457" i="12"/>
  <c r="J456" i="12"/>
  <c r="J455" i="12"/>
  <c r="J454" i="12"/>
  <c r="J453" i="12"/>
  <c r="J452" i="12"/>
  <c r="J451" i="12"/>
  <c r="J450" i="12"/>
  <c r="J449" i="12"/>
  <c r="J448" i="12"/>
  <c r="J447" i="12"/>
  <c r="J446" i="12"/>
  <c r="J445" i="12"/>
  <c r="J444" i="12"/>
  <c r="J443" i="12"/>
  <c r="J442" i="12"/>
  <c r="J441" i="12"/>
  <c r="J440" i="12"/>
  <c r="J439" i="12"/>
  <c r="J438" i="12"/>
  <c r="J437" i="12"/>
  <c r="J436" i="12"/>
  <c r="J435" i="12"/>
  <c r="J434" i="12"/>
  <c r="J433" i="12"/>
  <c r="J432" i="12"/>
  <c r="J431" i="12"/>
  <c r="J430" i="12"/>
  <c r="J429" i="12"/>
  <c r="J428" i="12"/>
  <c r="J417" i="12"/>
  <c r="J416" i="12"/>
  <c r="J415" i="12"/>
  <c r="J414" i="12"/>
  <c r="J413" i="12"/>
  <c r="J412" i="12"/>
  <c r="J411" i="12"/>
  <c r="J410" i="12"/>
  <c r="J409" i="12"/>
  <c r="J408" i="12"/>
  <c r="J407" i="12"/>
  <c r="J406" i="12"/>
  <c r="J405" i="12"/>
  <c r="J404" i="12"/>
  <c r="J403" i="12"/>
  <c r="J402" i="12"/>
  <c r="J401" i="12"/>
  <c r="J400" i="12"/>
  <c r="J399" i="12"/>
  <c r="J398" i="12"/>
  <c r="J397" i="12"/>
  <c r="J396" i="12"/>
  <c r="J395" i="12"/>
  <c r="J394" i="12"/>
  <c r="J393" i="12"/>
  <c r="J392" i="12"/>
  <c r="J391" i="12"/>
  <c r="J390" i="12"/>
  <c r="J389" i="12"/>
  <c r="J388" i="12"/>
  <c r="J387" i="12"/>
  <c r="J386" i="12"/>
  <c r="J385" i="12"/>
  <c r="J384" i="12"/>
  <c r="J373" i="12"/>
  <c r="J372" i="12"/>
  <c r="J371" i="12"/>
  <c r="J370" i="12"/>
  <c r="J369" i="12"/>
  <c r="J368" i="12"/>
  <c r="J367" i="12"/>
  <c r="J366" i="12"/>
  <c r="J365" i="12"/>
  <c r="J364" i="12"/>
  <c r="J363" i="12"/>
  <c r="J362" i="12"/>
  <c r="J361" i="12"/>
  <c r="J360" i="12"/>
  <c r="J359" i="12"/>
  <c r="J358" i="12"/>
  <c r="J357" i="12"/>
  <c r="J356" i="12"/>
  <c r="J355" i="12"/>
  <c r="J354" i="12"/>
  <c r="J353" i="12"/>
  <c r="J352" i="12"/>
  <c r="J351" i="12"/>
  <c r="J350" i="12"/>
  <c r="J349" i="12"/>
  <c r="J348" i="12"/>
  <c r="J347" i="12"/>
  <c r="J346" i="12"/>
  <c r="J345" i="12"/>
  <c r="J344" i="12"/>
  <c r="J343" i="12"/>
  <c r="J342" i="12"/>
  <c r="J341" i="12"/>
  <c r="J340" i="12"/>
  <c r="J329" i="12"/>
  <c r="J328" i="12"/>
  <c r="J327" i="12"/>
  <c r="J326" i="12"/>
  <c r="J325" i="12"/>
  <c r="J324" i="12"/>
  <c r="J323" i="12"/>
  <c r="J322" i="12"/>
  <c r="J321" i="12"/>
  <c r="J320" i="12"/>
  <c r="J319" i="12"/>
  <c r="J318" i="12"/>
  <c r="J317" i="12"/>
  <c r="J316" i="12"/>
  <c r="J315" i="12"/>
  <c r="J314" i="12"/>
  <c r="J313" i="12"/>
  <c r="J312" i="12"/>
  <c r="J311" i="12"/>
  <c r="J310" i="12"/>
  <c r="J309" i="12"/>
  <c r="J308" i="12"/>
  <c r="J307" i="12"/>
  <c r="J306" i="12"/>
  <c r="J305" i="12"/>
  <c r="J304" i="12"/>
  <c r="J303" i="12"/>
  <c r="J302" i="12"/>
  <c r="J301" i="12"/>
  <c r="J300" i="12"/>
  <c r="J299" i="12"/>
  <c r="J298" i="12"/>
  <c r="J297" i="12"/>
  <c r="J296" i="12"/>
  <c r="J285" i="12"/>
  <c r="J284" i="12"/>
  <c r="J283" i="12"/>
  <c r="J282" i="12"/>
  <c r="J281" i="12"/>
  <c r="J280" i="12"/>
  <c r="J279" i="12"/>
  <c r="J278" i="12"/>
  <c r="J277" i="12"/>
  <c r="J276" i="12"/>
  <c r="J275" i="12"/>
  <c r="J274" i="12"/>
  <c r="J273" i="12"/>
  <c r="J272" i="12"/>
  <c r="J271" i="12"/>
  <c r="J270" i="12"/>
  <c r="J269" i="12"/>
  <c r="J268" i="12"/>
  <c r="J267" i="12"/>
  <c r="J266" i="12"/>
  <c r="J265" i="12"/>
  <c r="J264" i="12"/>
  <c r="J263" i="12"/>
  <c r="J262" i="12"/>
  <c r="J261" i="12"/>
  <c r="J260" i="12"/>
  <c r="J259" i="12"/>
  <c r="J258" i="12"/>
  <c r="J257" i="12"/>
  <c r="J256" i="12"/>
  <c r="J255" i="12"/>
  <c r="J254" i="12"/>
  <c r="J253" i="12"/>
  <c r="J252" i="12"/>
  <c r="J241" i="12"/>
  <c r="J240" i="12"/>
  <c r="J239" i="12"/>
  <c r="J238" i="12"/>
  <c r="J237" i="12"/>
  <c r="J236" i="12"/>
  <c r="J235" i="12"/>
  <c r="J234" i="12"/>
  <c r="J233" i="12"/>
  <c r="J232" i="12"/>
  <c r="J231" i="12"/>
  <c r="J230" i="12"/>
  <c r="J229" i="12"/>
  <c r="J228" i="12"/>
  <c r="J227" i="12"/>
  <c r="J226" i="12"/>
  <c r="J225" i="12"/>
  <c r="J224" i="12"/>
  <c r="J223" i="12"/>
  <c r="J222" i="12"/>
  <c r="J221" i="12"/>
  <c r="J220" i="12"/>
  <c r="J219" i="12"/>
  <c r="J218" i="12"/>
  <c r="J217" i="12"/>
  <c r="J216" i="12"/>
  <c r="J215" i="12"/>
  <c r="J214" i="12"/>
  <c r="J213" i="12"/>
  <c r="J212" i="12"/>
  <c r="J211" i="12"/>
  <c r="J210" i="12"/>
  <c r="J209" i="12"/>
  <c r="J208" i="12"/>
  <c r="J196" i="12"/>
  <c r="J195" i="12"/>
  <c r="J194" i="12"/>
  <c r="J193" i="12"/>
  <c r="J192" i="12"/>
  <c r="J191" i="12"/>
  <c r="J190" i="12"/>
  <c r="J189" i="12"/>
  <c r="J188" i="12"/>
  <c r="J187" i="12"/>
  <c r="J186" i="12"/>
  <c r="J185" i="12"/>
  <c r="J184" i="12"/>
  <c r="J183" i="12"/>
  <c r="J182" i="12"/>
  <c r="J181" i="12"/>
  <c r="J180" i="12"/>
  <c r="J179" i="12"/>
  <c r="J178" i="12"/>
  <c r="J177" i="12"/>
  <c r="J176" i="12"/>
  <c r="J175" i="12"/>
  <c r="J174" i="12"/>
  <c r="J173" i="12"/>
  <c r="J172" i="12"/>
  <c r="J171" i="12"/>
  <c r="J170" i="12"/>
  <c r="J169" i="12"/>
  <c r="J168" i="12"/>
  <c r="J167" i="12"/>
  <c r="J166" i="12"/>
  <c r="J165" i="12"/>
  <c r="J164" i="12"/>
  <c r="J163" i="12"/>
  <c r="J149" i="12"/>
  <c r="J148" i="12"/>
  <c r="J137" i="12"/>
  <c r="J112" i="12"/>
  <c r="J111" i="12"/>
  <c r="J110" i="12"/>
  <c r="J109" i="12"/>
  <c r="J100" i="12"/>
  <c r="J99" i="12"/>
  <c r="J88" i="12"/>
  <c r="J69" i="12"/>
  <c r="J68" i="12"/>
  <c r="J67" i="12"/>
  <c r="J66" i="12"/>
  <c r="J65" i="12"/>
  <c r="J64" i="12"/>
  <c r="J63" i="12"/>
  <c r="J62" i="12"/>
  <c r="J61" i="12"/>
  <c r="J60" i="12"/>
  <c r="J59" i="12"/>
  <c r="J58" i="12"/>
  <c r="J57" i="12"/>
  <c r="J56" i="12"/>
  <c r="J55" i="12"/>
  <c r="J54" i="12"/>
  <c r="J53" i="12"/>
  <c r="J52" i="12"/>
  <c r="J51" i="12"/>
  <c r="J50" i="12"/>
  <c r="J49" i="12"/>
  <c r="J48" i="12"/>
  <c r="J47" i="12"/>
  <c r="J46" i="12"/>
  <c r="J45" i="12"/>
  <c r="J44" i="12"/>
  <c r="J43" i="12"/>
  <c r="J42" i="12"/>
  <c r="J41" i="12"/>
  <c r="J40" i="12"/>
  <c r="J39" i="12"/>
  <c r="J38" i="12"/>
  <c r="J37" i="12"/>
  <c r="J36" i="12"/>
  <c r="I725" i="12"/>
  <c r="F725" i="12"/>
  <c r="I724" i="12"/>
  <c r="F724" i="12"/>
  <c r="I723" i="12"/>
  <c r="F723" i="12"/>
  <c r="I722" i="12"/>
  <c r="F722" i="12"/>
  <c r="I721" i="12"/>
  <c r="F721" i="12"/>
  <c r="I720" i="12"/>
  <c r="F720" i="12"/>
  <c r="I719" i="12"/>
  <c r="F719" i="12"/>
  <c r="I718" i="12"/>
  <c r="F718" i="12"/>
  <c r="I717" i="12"/>
  <c r="F717" i="12"/>
  <c r="I716" i="12"/>
  <c r="F716" i="12"/>
  <c r="I715" i="12"/>
  <c r="F715" i="12"/>
  <c r="I714" i="12"/>
  <c r="F714" i="12"/>
  <c r="I713" i="12"/>
  <c r="F713" i="12"/>
  <c r="I712" i="12"/>
  <c r="F712" i="12"/>
  <c r="I711" i="12"/>
  <c r="F711" i="12"/>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E691" i="12"/>
  <c r="F691" i="12" s="1"/>
  <c r="C688" i="12"/>
  <c r="I681" i="12"/>
  <c r="F681" i="12"/>
  <c r="I680" i="12"/>
  <c r="F680" i="12"/>
  <c r="I679" i="12"/>
  <c r="F679" i="12"/>
  <c r="I678" i="12"/>
  <c r="F678" i="12"/>
  <c r="I677" i="12"/>
  <c r="F677" i="12"/>
  <c r="I676" i="12"/>
  <c r="F676" i="12"/>
  <c r="I675" i="12"/>
  <c r="F675" i="12"/>
  <c r="I674" i="12"/>
  <c r="F674" i="12"/>
  <c r="I673" i="12"/>
  <c r="F673" i="12"/>
  <c r="I672" i="12"/>
  <c r="F672" i="12"/>
  <c r="I671" i="12"/>
  <c r="F671" i="12"/>
  <c r="I670" i="12"/>
  <c r="F670" i="12"/>
  <c r="I669" i="12"/>
  <c r="F669" i="12"/>
  <c r="I668" i="12"/>
  <c r="F668" i="12"/>
  <c r="I667" i="12"/>
  <c r="F667" i="12"/>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E647" i="12"/>
  <c r="F647" i="12" s="1"/>
  <c r="C644" i="12"/>
  <c r="I637" i="12"/>
  <c r="F637" i="12"/>
  <c r="I636" i="12"/>
  <c r="F636" i="12"/>
  <c r="I635" i="12"/>
  <c r="F635" i="12"/>
  <c r="I634" i="12"/>
  <c r="F634" i="12"/>
  <c r="I633" i="12"/>
  <c r="F633" i="12"/>
  <c r="I632" i="12"/>
  <c r="F632" i="12"/>
  <c r="I631" i="12"/>
  <c r="F631" i="12"/>
  <c r="I630" i="12"/>
  <c r="F630" i="12"/>
  <c r="I629" i="12"/>
  <c r="F629" i="12"/>
  <c r="I628" i="12"/>
  <c r="F628" i="12"/>
  <c r="I627" i="12"/>
  <c r="F627" i="12"/>
  <c r="I626" i="12"/>
  <c r="F626" i="12"/>
  <c r="I625" i="12"/>
  <c r="F625" i="12"/>
  <c r="I624" i="12"/>
  <c r="F624" i="12"/>
  <c r="I623" i="12"/>
  <c r="F623" i="12"/>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E603" i="12"/>
  <c r="F603" i="12" s="1"/>
  <c r="C600" i="12"/>
  <c r="I593" i="12"/>
  <c r="F593" i="12"/>
  <c r="I592" i="12"/>
  <c r="F592" i="12"/>
  <c r="I591" i="12"/>
  <c r="F591" i="12"/>
  <c r="I590" i="12"/>
  <c r="F590" i="12"/>
  <c r="I589" i="12"/>
  <c r="F589" i="12"/>
  <c r="I588" i="12"/>
  <c r="F588" i="12"/>
  <c r="I587" i="12"/>
  <c r="F587" i="12"/>
  <c r="I586" i="12"/>
  <c r="F586" i="12"/>
  <c r="I585" i="12"/>
  <c r="F585" i="12"/>
  <c r="I584" i="12"/>
  <c r="F584" i="12"/>
  <c r="I583" i="12"/>
  <c r="F583" i="12"/>
  <c r="I582" i="12"/>
  <c r="F582" i="12"/>
  <c r="I581" i="12"/>
  <c r="F581" i="12"/>
  <c r="I580" i="12"/>
  <c r="F580" i="12"/>
  <c r="I579" i="12"/>
  <c r="F579" i="12"/>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E559" i="12"/>
  <c r="F559" i="12" s="1"/>
  <c r="C556" i="12"/>
  <c r="I549" i="12"/>
  <c r="F549" i="12"/>
  <c r="I548" i="12"/>
  <c r="F548" i="12"/>
  <c r="I547" i="12"/>
  <c r="F547" i="12"/>
  <c r="I546" i="12"/>
  <c r="F546" i="12"/>
  <c r="I545" i="12"/>
  <c r="F545" i="12"/>
  <c r="I544" i="12"/>
  <c r="F544" i="12"/>
  <c r="I543" i="12"/>
  <c r="F543" i="12"/>
  <c r="I542" i="12"/>
  <c r="F542" i="12"/>
  <c r="I541" i="12"/>
  <c r="F541" i="12"/>
  <c r="I540" i="12"/>
  <c r="F540" i="12"/>
  <c r="I539" i="12"/>
  <c r="F539" i="12"/>
  <c r="I538" i="12"/>
  <c r="F538" i="12"/>
  <c r="I537" i="12"/>
  <c r="F537" i="12"/>
  <c r="I536" i="12"/>
  <c r="F536" i="12"/>
  <c r="I535" i="12"/>
  <c r="F535" i="12"/>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E515" i="12"/>
  <c r="F515" i="12" s="1"/>
  <c r="C512" i="12"/>
  <c r="I505" i="12"/>
  <c r="F505" i="12"/>
  <c r="I504" i="12"/>
  <c r="F504" i="12"/>
  <c r="I503" i="12"/>
  <c r="F503" i="12"/>
  <c r="I502" i="12"/>
  <c r="F502" i="12"/>
  <c r="I501" i="12"/>
  <c r="F501" i="12"/>
  <c r="I500" i="12"/>
  <c r="F500" i="12"/>
  <c r="I499" i="12"/>
  <c r="F499" i="12"/>
  <c r="I498" i="12"/>
  <c r="F498" i="12"/>
  <c r="I497" i="12"/>
  <c r="F497" i="12"/>
  <c r="I496" i="12"/>
  <c r="F496" i="12"/>
  <c r="I495" i="12"/>
  <c r="F495" i="12"/>
  <c r="I494" i="12"/>
  <c r="F494" i="12"/>
  <c r="I493" i="12"/>
  <c r="F493" i="12"/>
  <c r="I492" i="12"/>
  <c r="F492" i="12"/>
  <c r="I491" i="12"/>
  <c r="F491" i="12"/>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E471" i="12"/>
  <c r="F471" i="12" s="1"/>
  <c r="C468" i="12"/>
  <c r="I461" i="12"/>
  <c r="F461" i="12"/>
  <c r="I460" i="12"/>
  <c r="F460" i="12"/>
  <c r="I459" i="12"/>
  <c r="F459" i="12"/>
  <c r="I458" i="12"/>
  <c r="F458" i="12"/>
  <c r="I457" i="12"/>
  <c r="F457" i="12"/>
  <c r="I456" i="12"/>
  <c r="F456" i="12"/>
  <c r="I455" i="12"/>
  <c r="F455" i="12"/>
  <c r="I454" i="12"/>
  <c r="F454" i="12"/>
  <c r="I453" i="12"/>
  <c r="F453" i="12"/>
  <c r="I452" i="12"/>
  <c r="F452" i="12"/>
  <c r="I451" i="12"/>
  <c r="F451" i="12"/>
  <c r="I450" i="12"/>
  <c r="F450" i="12"/>
  <c r="I449" i="12"/>
  <c r="F449" i="12"/>
  <c r="I448" i="12"/>
  <c r="F448" i="12"/>
  <c r="I447" i="12"/>
  <c r="F447" i="12"/>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E427" i="12"/>
  <c r="F427" i="12" s="1"/>
  <c r="C424" i="12"/>
  <c r="I417" i="12"/>
  <c r="F417" i="12"/>
  <c r="I416" i="12"/>
  <c r="F416" i="12"/>
  <c r="I415" i="12"/>
  <c r="F415" i="12"/>
  <c r="I414" i="12"/>
  <c r="F414" i="12"/>
  <c r="I413" i="12"/>
  <c r="F413" i="12"/>
  <c r="I412" i="12"/>
  <c r="F412" i="12"/>
  <c r="I411" i="12"/>
  <c r="F411" i="12"/>
  <c r="I410" i="12"/>
  <c r="F410" i="12"/>
  <c r="I409" i="12"/>
  <c r="F409" i="12"/>
  <c r="I408" i="12"/>
  <c r="F408" i="12"/>
  <c r="I407" i="12"/>
  <c r="F407" i="12"/>
  <c r="I406" i="12"/>
  <c r="F406" i="12"/>
  <c r="I405" i="12"/>
  <c r="F405" i="12"/>
  <c r="I404" i="12"/>
  <c r="F404" i="12"/>
  <c r="I403" i="12"/>
  <c r="F403" i="12"/>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E383" i="12"/>
  <c r="F383" i="12" s="1"/>
  <c r="C380" i="12"/>
  <c r="I373" i="12"/>
  <c r="F373" i="12"/>
  <c r="I372" i="12"/>
  <c r="F372" i="12"/>
  <c r="I371" i="12"/>
  <c r="F371" i="12"/>
  <c r="I370" i="12"/>
  <c r="F370" i="12"/>
  <c r="I369" i="12"/>
  <c r="F369" i="12"/>
  <c r="I368" i="12"/>
  <c r="F368" i="12"/>
  <c r="I367" i="12"/>
  <c r="F367" i="12"/>
  <c r="I366" i="12"/>
  <c r="F366" i="12"/>
  <c r="I365" i="12"/>
  <c r="F365" i="12"/>
  <c r="I364" i="12"/>
  <c r="F364" i="12"/>
  <c r="I363" i="12"/>
  <c r="F363" i="12"/>
  <c r="I362" i="12"/>
  <c r="F362" i="12"/>
  <c r="I361" i="12"/>
  <c r="F361" i="12"/>
  <c r="I360" i="12"/>
  <c r="F360"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E339" i="12"/>
  <c r="F339" i="12" s="1"/>
  <c r="C336" i="12"/>
  <c r="I329" i="12"/>
  <c r="F329" i="12"/>
  <c r="I328" i="12"/>
  <c r="F328" i="12"/>
  <c r="I327" i="12"/>
  <c r="F327" i="12"/>
  <c r="I326" i="12"/>
  <c r="F326" i="12"/>
  <c r="I325" i="12"/>
  <c r="F325" i="12"/>
  <c r="I324" i="12"/>
  <c r="F324" i="12"/>
  <c r="I323" i="12"/>
  <c r="F323" i="12"/>
  <c r="I322" i="12"/>
  <c r="F322" i="12"/>
  <c r="I321" i="12"/>
  <c r="F321" i="12"/>
  <c r="I320" i="12"/>
  <c r="F320" i="12"/>
  <c r="I319" i="12"/>
  <c r="F319" i="12"/>
  <c r="I318" i="12"/>
  <c r="F318" i="12"/>
  <c r="I317" i="12"/>
  <c r="F317" i="12"/>
  <c r="I316" i="12"/>
  <c r="F316"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E295" i="12"/>
  <c r="F295" i="12" s="1"/>
  <c r="C292" i="12"/>
  <c r="I285" i="12"/>
  <c r="F285" i="12"/>
  <c r="I284" i="12"/>
  <c r="F284" i="12"/>
  <c r="I283" i="12"/>
  <c r="F283" i="12"/>
  <c r="I282" i="12"/>
  <c r="F282" i="12"/>
  <c r="I281" i="12"/>
  <c r="F281" i="12"/>
  <c r="I280" i="12"/>
  <c r="F280" i="12"/>
  <c r="I279" i="12"/>
  <c r="F279" i="12"/>
  <c r="I278" i="12"/>
  <c r="F278" i="12"/>
  <c r="I277" i="12"/>
  <c r="F277" i="12"/>
  <c r="I276" i="12"/>
  <c r="F276" i="12"/>
  <c r="I275" i="12"/>
  <c r="F275" i="12"/>
  <c r="I274" i="12"/>
  <c r="F274" i="12"/>
  <c r="I273" i="12"/>
  <c r="F273" i="12"/>
  <c r="I272" i="12"/>
  <c r="F272"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E251" i="12"/>
  <c r="F251" i="12" s="1"/>
  <c r="C248" i="12"/>
  <c r="I241" i="12"/>
  <c r="F241" i="12"/>
  <c r="I240" i="12"/>
  <c r="F240" i="12"/>
  <c r="I239" i="12"/>
  <c r="F239" i="12"/>
  <c r="I238" i="12"/>
  <c r="F238" i="12"/>
  <c r="I237" i="12"/>
  <c r="F237" i="12"/>
  <c r="I236" i="12"/>
  <c r="F236" i="12"/>
  <c r="I235" i="12"/>
  <c r="F235" i="12"/>
  <c r="I234" i="12"/>
  <c r="F234" i="12"/>
  <c r="I233" i="12"/>
  <c r="F233" i="12"/>
  <c r="I232" i="12"/>
  <c r="F232" i="12"/>
  <c r="I231" i="12"/>
  <c r="F231" i="12"/>
  <c r="I230" i="12"/>
  <c r="F230" i="12"/>
  <c r="I229" i="12"/>
  <c r="F229" i="12"/>
  <c r="I228" i="12"/>
  <c r="F228"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E207" i="12"/>
  <c r="F207" i="12" s="1"/>
  <c r="C204" i="12"/>
  <c r="I196" i="12"/>
  <c r="F196" i="12"/>
  <c r="I195" i="12"/>
  <c r="F195" i="12"/>
  <c r="I194" i="12"/>
  <c r="F194" i="12"/>
  <c r="I193" i="12"/>
  <c r="F193" i="12"/>
  <c r="I192" i="12"/>
  <c r="F192" i="12"/>
  <c r="I191" i="12"/>
  <c r="F191" i="12"/>
  <c r="I190" i="12"/>
  <c r="F190" i="12"/>
  <c r="I189" i="12"/>
  <c r="F189" i="12"/>
  <c r="I188" i="12"/>
  <c r="F188" i="12"/>
  <c r="I187" i="12"/>
  <c r="F187" i="12"/>
  <c r="I186" i="12"/>
  <c r="F186" i="12"/>
  <c r="I185" i="12"/>
  <c r="F185" i="12"/>
  <c r="I184" i="12"/>
  <c r="F184"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E162" i="12"/>
  <c r="F162" i="12" s="1"/>
  <c r="C159" i="12"/>
  <c r="I149" i="12"/>
  <c r="F149" i="12"/>
  <c r="I148" i="12"/>
  <c r="F148" i="12"/>
  <c r="I147" i="12"/>
  <c r="F147" i="12"/>
  <c r="I137" i="12"/>
  <c r="F137" i="12"/>
  <c r="I112" i="12"/>
  <c r="F112" i="12"/>
  <c r="I111" i="12"/>
  <c r="I110" i="12"/>
  <c r="I109" i="12"/>
  <c r="I100" i="12"/>
  <c r="I99" i="12"/>
  <c r="I98" i="12"/>
  <c r="I88" i="12"/>
  <c r="F88" i="12"/>
  <c r="I69" i="12"/>
  <c r="I68" i="12"/>
  <c r="I67" i="12"/>
  <c r="I66" i="12"/>
  <c r="I65" i="12"/>
  <c r="I64" i="12"/>
  <c r="I63" i="12"/>
  <c r="I62" i="12"/>
  <c r="I61" i="12"/>
  <c r="I60" i="12"/>
  <c r="I59" i="12"/>
  <c r="I58" i="12"/>
  <c r="I57" i="12"/>
  <c r="I56" i="12"/>
  <c r="I55" i="12"/>
  <c r="I54" i="12"/>
  <c r="I53" i="12"/>
  <c r="I52" i="12"/>
  <c r="I51" i="12"/>
  <c r="I50" i="12"/>
  <c r="I49" i="12"/>
  <c r="I48" i="12"/>
  <c r="I47" i="12"/>
  <c r="I46" i="12"/>
  <c r="I45" i="12"/>
  <c r="I44" i="12"/>
  <c r="I43" i="12"/>
  <c r="I42" i="12"/>
  <c r="I41" i="12"/>
  <c r="I40" i="12"/>
  <c r="I39" i="12"/>
  <c r="I38" i="12"/>
  <c r="I37" i="12"/>
  <c r="I36" i="12"/>
  <c r="I35" i="12"/>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102" i="10"/>
  <c r="J101" i="10"/>
  <c r="J100" i="10"/>
  <c r="J99" i="10"/>
  <c r="J98" i="10"/>
  <c r="J97" i="10"/>
  <c r="J96" i="10"/>
  <c r="J95" i="10"/>
  <c r="J94" i="10"/>
  <c r="J93" i="10"/>
  <c r="J92" i="10"/>
  <c r="J91" i="10"/>
  <c r="J90" i="10"/>
  <c r="J125" i="10"/>
  <c r="J124" i="10"/>
  <c r="J123" i="10"/>
  <c r="J122" i="10"/>
  <c r="J121" i="10"/>
  <c r="J120" i="10"/>
  <c r="J119" i="10"/>
  <c r="J118" i="10"/>
  <c r="J117" i="10"/>
  <c r="J116" i="10"/>
  <c r="J115" i="10"/>
  <c r="J114" i="10"/>
  <c r="J113" i="10"/>
  <c r="J148" i="10"/>
  <c r="J147" i="10"/>
  <c r="J146" i="10"/>
  <c r="J145" i="10"/>
  <c r="J144" i="10"/>
  <c r="J143" i="10"/>
  <c r="J142" i="10"/>
  <c r="J141" i="10"/>
  <c r="J140" i="10"/>
  <c r="J139" i="10"/>
  <c r="J138" i="10"/>
  <c r="J137" i="10"/>
  <c r="J136" i="10"/>
  <c r="J171" i="10"/>
  <c r="J170" i="10"/>
  <c r="J169" i="10"/>
  <c r="J168" i="10"/>
  <c r="J167" i="10"/>
  <c r="J166" i="10"/>
  <c r="J165" i="10"/>
  <c r="J164" i="10"/>
  <c r="J163" i="10"/>
  <c r="J162" i="10"/>
  <c r="J161" i="10"/>
  <c r="J160" i="10"/>
  <c r="J159" i="10"/>
  <c r="J194" i="10"/>
  <c r="J193" i="10"/>
  <c r="J192" i="10"/>
  <c r="J191" i="10"/>
  <c r="J190" i="10"/>
  <c r="J189" i="10"/>
  <c r="J188" i="10"/>
  <c r="J187" i="10"/>
  <c r="J186" i="10"/>
  <c r="J185" i="10"/>
  <c r="J184" i="10"/>
  <c r="J183" i="10"/>
  <c r="J182" i="10"/>
  <c r="J217" i="10"/>
  <c r="J216" i="10"/>
  <c r="J215" i="10"/>
  <c r="J214" i="10"/>
  <c r="J213" i="10"/>
  <c r="J212" i="10"/>
  <c r="J211" i="10"/>
  <c r="J210" i="10"/>
  <c r="J209" i="10"/>
  <c r="J208" i="10"/>
  <c r="J207" i="10"/>
  <c r="J206" i="10"/>
  <c r="J205" i="10"/>
  <c r="J240" i="10"/>
  <c r="J239" i="10"/>
  <c r="J238" i="10"/>
  <c r="J237" i="10"/>
  <c r="J236" i="10"/>
  <c r="J235" i="10"/>
  <c r="J234" i="10"/>
  <c r="J233" i="10"/>
  <c r="J232" i="10"/>
  <c r="J231" i="10"/>
  <c r="J230" i="10"/>
  <c r="J229" i="10"/>
  <c r="J228" i="10"/>
  <c r="J263" i="10"/>
  <c r="J262" i="10"/>
  <c r="J261" i="10"/>
  <c r="J260" i="10"/>
  <c r="J259" i="10"/>
  <c r="J258" i="10"/>
  <c r="J257" i="10"/>
  <c r="J256" i="10"/>
  <c r="J255" i="10"/>
  <c r="J254" i="10"/>
  <c r="J253" i="10"/>
  <c r="J252" i="10"/>
  <c r="J251" i="10"/>
  <c r="J286" i="10"/>
  <c r="J285" i="10"/>
  <c r="J284" i="10"/>
  <c r="J283" i="10"/>
  <c r="J282" i="10"/>
  <c r="J281" i="10"/>
  <c r="J280" i="10"/>
  <c r="J279" i="10"/>
  <c r="J278" i="10"/>
  <c r="J277" i="10"/>
  <c r="J276" i="10"/>
  <c r="J275" i="10"/>
  <c r="J274" i="10"/>
  <c r="I286" i="10"/>
  <c r="F286" i="10"/>
  <c r="I285" i="10"/>
  <c r="F285" i="10"/>
  <c r="I284" i="10"/>
  <c r="F284" i="10"/>
  <c r="I283" i="10"/>
  <c r="F283" i="10"/>
  <c r="I282" i="10"/>
  <c r="F282" i="10"/>
  <c r="I281" i="10"/>
  <c r="F281" i="10"/>
  <c r="I280" i="10"/>
  <c r="F280" i="10"/>
  <c r="I279" i="10"/>
  <c r="F279" i="10"/>
  <c r="I278" i="10"/>
  <c r="F278" i="10"/>
  <c r="I277" i="10"/>
  <c r="F277" i="10"/>
  <c r="I276" i="10"/>
  <c r="F276" i="10"/>
  <c r="I275" i="10"/>
  <c r="F275" i="10"/>
  <c r="I274" i="10"/>
  <c r="E274" i="10"/>
  <c r="F274" i="10" s="1"/>
  <c r="I273" i="10"/>
  <c r="E273" i="10"/>
  <c r="F273" i="10" s="1"/>
  <c r="C270" i="10"/>
  <c r="I263" i="10"/>
  <c r="F263" i="10"/>
  <c r="I262" i="10"/>
  <c r="F262" i="10"/>
  <c r="I261" i="10"/>
  <c r="F261" i="10"/>
  <c r="I260" i="10"/>
  <c r="F260" i="10"/>
  <c r="I259" i="10"/>
  <c r="F259" i="10"/>
  <c r="I258" i="10"/>
  <c r="F258" i="10"/>
  <c r="I257" i="10"/>
  <c r="F257" i="10"/>
  <c r="I256" i="10"/>
  <c r="F256" i="10"/>
  <c r="I255" i="10"/>
  <c r="F255" i="10"/>
  <c r="I254" i="10"/>
  <c r="F254" i="10"/>
  <c r="I253" i="10"/>
  <c r="F253" i="10"/>
  <c r="I252" i="10"/>
  <c r="F252" i="10"/>
  <c r="I251" i="10"/>
  <c r="E251" i="10"/>
  <c r="F251" i="10" s="1"/>
  <c r="I250" i="10"/>
  <c r="E250" i="10"/>
  <c r="F250" i="10" s="1"/>
  <c r="C247" i="10"/>
  <c r="I240" i="10"/>
  <c r="F240" i="10"/>
  <c r="I239" i="10"/>
  <c r="F239" i="10"/>
  <c r="I238" i="10"/>
  <c r="F238" i="10"/>
  <c r="I237" i="10"/>
  <c r="F237" i="10"/>
  <c r="I236" i="10"/>
  <c r="F236" i="10"/>
  <c r="I235" i="10"/>
  <c r="F235" i="10"/>
  <c r="I234" i="10"/>
  <c r="F234" i="10"/>
  <c r="I233" i="10"/>
  <c r="F233" i="10"/>
  <c r="I232" i="10"/>
  <c r="F232" i="10"/>
  <c r="I231" i="10"/>
  <c r="F231" i="10"/>
  <c r="I230" i="10"/>
  <c r="F230" i="10"/>
  <c r="I229" i="10"/>
  <c r="F229" i="10"/>
  <c r="I228" i="10"/>
  <c r="E228" i="10"/>
  <c r="F228" i="10" s="1"/>
  <c r="I227" i="10"/>
  <c r="E227" i="10"/>
  <c r="F227" i="10" s="1"/>
  <c r="C224" i="10"/>
  <c r="I217" i="10"/>
  <c r="F217" i="10"/>
  <c r="I216" i="10"/>
  <c r="F216" i="10"/>
  <c r="I215" i="10"/>
  <c r="F215" i="10"/>
  <c r="I214" i="10"/>
  <c r="F214" i="10"/>
  <c r="I213" i="10"/>
  <c r="F213" i="10"/>
  <c r="I212" i="10"/>
  <c r="F212" i="10"/>
  <c r="I211" i="10"/>
  <c r="F211" i="10"/>
  <c r="I210" i="10"/>
  <c r="F210" i="10"/>
  <c r="I209" i="10"/>
  <c r="F209" i="10"/>
  <c r="I208" i="10"/>
  <c r="F208" i="10"/>
  <c r="I207" i="10"/>
  <c r="F207" i="10"/>
  <c r="I206" i="10"/>
  <c r="F206" i="10"/>
  <c r="I205" i="10"/>
  <c r="E205" i="10"/>
  <c r="F205" i="10" s="1"/>
  <c r="I204" i="10"/>
  <c r="E204" i="10"/>
  <c r="F204" i="10" s="1"/>
  <c r="C201" i="10"/>
  <c r="I194" i="10"/>
  <c r="F194" i="10"/>
  <c r="I193" i="10"/>
  <c r="F193" i="10"/>
  <c r="I192" i="10"/>
  <c r="F192" i="10"/>
  <c r="I191" i="10"/>
  <c r="F191" i="10"/>
  <c r="I190" i="10"/>
  <c r="F190" i="10"/>
  <c r="I189" i="10"/>
  <c r="F189" i="10"/>
  <c r="I188" i="10"/>
  <c r="F188" i="10"/>
  <c r="I187" i="10"/>
  <c r="F187" i="10"/>
  <c r="I186" i="10"/>
  <c r="F186" i="10"/>
  <c r="I185" i="10"/>
  <c r="F185" i="10"/>
  <c r="I184" i="10"/>
  <c r="F184" i="10"/>
  <c r="I183" i="10"/>
  <c r="F183" i="10"/>
  <c r="I182" i="10"/>
  <c r="E182" i="10"/>
  <c r="F182" i="10" s="1"/>
  <c r="I181" i="10"/>
  <c r="E181" i="10"/>
  <c r="F181" i="10" s="1"/>
  <c r="C178" i="10"/>
  <c r="I171" i="10"/>
  <c r="F171" i="10"/>
  <c r="I170" i="10"/>
  <c r="F170" i="10"/>
  <c r="I169" i="10"/>
  <c r="F169" i="10"/>
  <c r="I168" i="10"/>
  <c r="F168" i="10"/>
  <c r="I167" i="10"/>
  <c r="F167" i="10"/>
  <c r="I166" i="10"/>
  <c r="F166" i="10"/>
  <c r="I165" i="10"/>
  <c r="F165" i="10"/>
  <c r="I164" i="10"/>
  <c r="F164" i="10"/>
  <c r="I163" i="10"/>
  <c r="F163" i="10"/>
  <c r="I162" i="10"/>
  <c r="F162" i="10"/>
  <c r="I161" i="10"/>
  <c r="F161" i="10"/>
  <c r="I160" i="10"/>
  <c r="F160" i="10"/>
  <c r="I159" i="10"/>
  <c r="E159" i="10"/>
  <c r="F159" i="10" s="1"/>
  <c r="I158" i="10"/>
  <c r="E158" i="10"/>
  <c r="F158" i="10" s="1"/>
  <c r="C155" i="10"/>
  <c r="I148" i="10"/>
  <c r="F148" i="10"/>
  <c r="I147" i="10"/>
  <c r="F147" i="10"/>
  <c r="I146" i="10"/>
  <c r="F146" i="10"/>
  <c r="I145" i="10"/>
  <c r="F145" i="10"/>
  <c r="I144" i="10"/>
  <c r="F144" i="10"/>
  <c r="I143" i="10"/>
  <c r="F143" i="10"/>
  <c r="I142" i="10"/>
  <c r="F142" i="10"/>
  <c r="I141" i="10"/>
  <c r="F141" i="10"/>
  <c r="I140" i="10"/>
  <c r="F140" i="10"/>
  <c r="I139" i="10"/>
  <c r="F139" i="10"/>
  <c r="I138" i="10"/>
  <c r="F138" i="10"/>
  <c r="I137" i="10"/>
  <c r="F137" i="10"/>
  <c r="I136" i="10"/>
  <c r="E136" i="10"/>
  <c r="F136" i="10" s="1"/>
  <c r="I135" i="10"/>
  <c r="E135" i="10"/>
  <c r="F135" i="10" s="1"/>
  <c r="C132" i="10"/>
  <c r="I125" i="10"/>
  <c r="F125" i="10"/>
  <c r="I124" i="10"/>
  <c r="F124" i="10"/>
  <c r="I123" i="10"/>
  <c r="F123" i="10"/>
  <c r="I122" i="10"/>
  <c r="F122" i="10"/>
  <c r="I121" i="10"/>
  <c r="F121" i="10"/>
  <c r="I120" i="10"/>
  <c r="F120" i="10"/>
  <c r="I119" i="10"/>
  <c r="F119" i="10"/>
  <c r="I118" i="10"/>
  <c r="F118" i="10"/>
  <c r="I117" i="10"/>
  <c r="F117" i="10"/>
  <c r="I116" i="10"/>
  <c r="F116" i="10"/>
  <c r="I115" i="10"/>
  <c r="F115" i="10"/>
  <c r="I114" i="10"/>
  <c r="F114" i="10"/>
  <c r="I113" i="10"/>
  <c r="E113" i="10"/>
  <c r="F113" i="10" s="1"/>
  <c r="I112" i="10"/>
  <c r="E112" i="10"/>
  <c r="F112" i="10" s="1"/>
  <c r="C109" i="10"/>
  <c r="I102" i="10"/>
  <c r="F102" i="10"/>
  <c r="I101" i="10"/>
  <c r="F101" i="10"/>
  <c r="I100" i="10"/>
  <c r="F100" i="10"/>
  <c r="I99" i="10"/>
  <c r="F99" i="10"/>
  <c r="I98" i="10"/>
  <c r="F98" i="10"/>
  <c r="I97" i="10"/>
  <c r="F97" i="10"/>
  <c r="I96" i="10"/>
  <c r="F96" i="10"/>
  <c r="I95" i="10"/>
  <c r="F95" i="10"/>
  <c r="I94" i="10"/>
  <c r="F94" i="10"/>
  <c r="I93" i="10"/>
  <c r="F93" i="10"/>
  <c r="I92" i="10"/>
  <c r="F92" i="10"/>
  <c r="I91" i="10"/>
  <c r="F91" i="10"/>
  <c r="I90" i="10"/>
  <c r="E90" i="10"/>
  <c r="F90" i="10" s="1"/>
  <c r="I89" i="10"/>
  <c r="E89" i="10"/>
  <c r="F89" i="10" s="1"/>
  <c r="C8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F40" i="10"/>
  <c r="D33" i="10" s="1"/>
  <c r="J243" i="9"/>
  <c r="J242" i="9"/>
  <c r="J241" i="9"/>
  <c r="J240" i="9"/>
  <c r="J239" i="9"/>
  <c r="J238" i="9"/>
  <c r="J237" i="9"/>
  <c r="J236" i="9"/>
  <c r="J235" i="9"/>
  <c r="J224" i="9"/>
  <c r="J223" i="9"/>
  <c r="J222" i="9"/>
  <c r="J221" i="9"/>
  <c r="J220" i="9"/>
  <c r="J219" i="9"/>
  <c r="J218" i="9"/>
  <c r="J217" i="9"/>
  <c r="J216" i="9"/>
  <c r="J205" i="9"/>
  <c r="J204" i="9"/>
  <c r="J203" i="9"/>
  <c r="J202" i="9"/>
  <c r="J201" i="9"/>
  <c r="J200" i="9"/>
  <c r="J199" i="9"/>
  <c r="J198" i="9"/>
  <c r="J197" i="9"/>
  <c r="J186" i="9"/>
  <c r="J185" i="9"/>
  <c r="J184" i="9"/>
  <c r="J183" i="9"/>
  <c r="J182" i="9"/>
  <c r="J181" i="9"/>
  <c r="J180" i="9"/>
  <c r="J179" i="9"/>
  <c r="J178" i="9"/>
  <c r="J167" i="9"/>
  <c r="J166" i="9"/>
  <c r="J165" i="9"/>
  <c r="J164" i="9"/>
  <c r="J163" i="9"/>
  <c r="J162" i="9"/>
  <c r="J161" i="9"/>
  <c r="J160" i="9"/>
  <c r="J159" i="9"/>
  <c r="J148" i="9"/>
  <c r="J147" i="9"/>
  <c r="J146" i="9"/>
  <c r="J145" i="9"/>
  <c r="J144" i="9"/>
  <c r="J143" i="9"/>
  <c r="J142" i="9"/>
  <c r="J141" i="9"/>
  <c r="J140" i="9"/>
  <c r="J129" i="9"/>
  <c r="J128" i="9"/>
  <c r="J127" i="9"/>
  <c r="J126" i="9"/>
  <c r="J125" i="9"/>
  <c r="J124" i="9"/>
  <c r="J123" i="9"/>
  <c r="J122" i="9"/>
  <c r="J121" i="9"/>
  <c r="J106" i="9"/>
  <c r="J105" i="9"/>
  <c r="J104" i="9"/>
  <c r="J103" i="9"/>
  <c r="J102" i="9"/>
  <c r="J101" i="9"/>
  <c r="J100" i="9"/>
  <c r="J99" i="9"/>
  <c r="J98" i="9"/>
  <c r="J83" i="9"/>
  <c r="J82" i="9"/>
  <c r="J81" i="9"/>
  <c r="J80" i="9"/>
  <c r="J79" i="9"/>
  <c r="J78" i="9"/>
  <c r="J77" i="9"/>
  <c r="J76" i="9"/>
  <c r="J75" i="9"/>
  <c r="J56" i="9"/>
  <c r="I243" i="9"/>
  <c r="F243" i="9"/>
  <c r="I242" i="9"/>
  <c r="F242" i="9"/>
  <c r="I241" i="9"/>
  <c r="F241" i="9"/>
  <c r="I240" i="9"/>
  <c r="F240" i="9"/>
  <c r="I239" i="9"/>
  <c r="F239" i="9"/>
  <c r="I238" i="9"/>
  <c r="F238" i="9"/>
  <c r="I237" i="9"/>
  <c r="F237" i="9"/>
  <c r="I236" i="9"/>
  <c r="F236" i="9"/>
  <c r="I235" i="9"/>
  <c r="F235" i="9"/>
  <c r="I234" i="9"/>
  <c r="F234" i="9"/>
  <c r="C231" i="9"/>
  <c r="I224" i="9"/>
  <c r="F224" i="9"/>
  <c r="I223" i="9"/>
  <c r="F223" i="9"/>
  <c r="I222" i="9"/>
  <c r="F222" i="9"/>
  <c r="I221" i="9"/>
  <c r="F221" i="9"/>
  <c r="I220" i="9"/>
  <c r="F220" i="9"/>
  <c r="I219" i="9"/>
  <c r="F219" i="9"/>
  <c r="I218" i="9"/>
  <c r="F218" i="9"/>
  <c r="I217" i="9"/>
  <c r="F217" i="9"/>
  <c r="I216" i="9"/>
  <c r="F216" i="9"/>
  <c r="I215" i="9"/>
  <c r="F215" i="9"/>
  <c r="D208" i="9" s="1"/>
  <c r="C212" i="9"/>
  <c r="I205" i="9"/>
  <c r="F205" i="9"/>
  <c r="I204" i="9"/>
  <c r="F204" i="9"/>
  <c r="I203" i="9"/>
  <c r="F203" i="9"/>
  <c r="I202" i="9"/>
  <c r="F202" i="9"/>
  <c r="I201" i="9"/>
  <c r="F201" i="9"/>
  <c r="I200" i="9"/>
  <c r="F200" i="9"/>
  <c r="I199" i="9"/>
  <c r="F199" i="9"/>
  <c r="I198" i="9"/>
  <c r="F198" i="9"/>
  <c r="I197" i="9"/>
  <c r="F197" i="9"/>
  <c r="I196" i="9"/>
  <c r="F196" i="9"/>
  <c r="C193" i="9"/>
  <c r="I186" i="9"/>
  <c r="F186" i="9"/>
  <c r="I185" i="9"/>
  <c r="F185" i="9"/>
  <c r="I184" i="9"/>
  <c r="F184" i="9"/>
  <c r="I183" i="9"/>
  <c r="F183" i="9"/>
  <c r="I182" i="9"/>
  <c r="F182" i="9"/>
  <c r="I181" i="9"/>
  <c r="F181" i="9"/>
  <c r="I180" i="9"/>
  <c r="F180" i="9"/>
  <c r="I179" i="9"/>
  <c r="F179" i="9"/>
  <c r="I178" i="9"/>
  <c r="F178" i="9"/>
  <c r="D170" i="9" s="1"/>
  <c r="I177" i="9"/>
  <c r="F177" i="9"/>
  <c r="C174" i="9"/>
  <c r="I167" i="9"/>
  <c r="F167" i="9"/>
  <c r="I166" i="9"/>
  <c r="F166" i="9"/>
  <c r="I165" i="9"/>
  <c r="F165" i="9"/>
  <c r="I164" i="9"/>
  <c r="F164" i="9"/>
  <c r="I163" i="9"/>
  <c r="F163" i="9"/>
  <c r="I162" i="9"/>
  <c r="F162" i="9"/>
  <c r="I161" i="9"/>
  <c r="F161" i="9"/>
  <c r="I160" i="9"/>
  <c r="F160" i="9"/>
  <c r="I159" i="9"/>
  <c r="F159" i="9"/>
  <c r="I158" i="9"/>
  <c r="F158" i="9"/>
  <c r="C155" i="9"/>
  <c r="I148" i="9"/>
  <c r="F148" i="9"/>
  <c r="I147" i="9"/>
  <c r="F147" i="9"/>
  <c r="I146" i="9"/>
  <c r="F146" i="9"/>
  <c r="I145" i="9"/>
  <c r="F145" i="9"/>
  <c r="I144" i="9"/>
  <c r="F144" i="9"/>
  <c r="I143" i="9"/>
  <c r="F143" i="9"/>
  <c r="I142" i="9"/>
  <c r="F142" i="9"/>
  <c r="I141" i="9"/>
  <c r="F141" i="9"/>
  <c r="I140" i="9"/>
  <c r="F140" i="9"/>
  <c r="I139" i="9"/>
  <c r="F139" i="9"/>
  <c r="D132" i="9" s="1"/>
  <c r="C136" i="9"/>
  <c r="I129" i="9"/>
  <c r="F129" i="9"/>
  <c r="I128" i="9"/>
  <c r="F128" i="9"/>
  <c r="I127" i="9"/>
  <c r="F127" i="9"/>
  <c r="I126" i="9"/>
  <c r="F126" i="9"/>
  <c r="I125" i="9"/>
  <c r="F125" i="9"/>
  <c r="I124" i="9"/>
  <c r="F124" i="9"/>
  <c r="I123" i="9"/>
  <c r="F123" i="9"/>
  <c r="I122" i="9"/>
  <c r="F122" i="9"/>
  <c r="I121" i="9"/>
  <c r="F121" i="9"/>
  <c r="I120" i="9"/>
  <c r="F120" i="9"/>
  <c r="C117" i="9"/>
  <c r="I106" i="9"/>
  <c r="I105" i="9"/>
  <c r="I104" i="9"/>
  <c r="I103" i="9"/>
  <c r="I102" i="9"/>
  <c r="I101" i="9"/>
  <c r="I100" i="9"/>
  <c r="I99" i="9"/>
  <c r="I98" i="9"/>
  <c r="I97" i="9"/>
  <c r="I83" i="9"/>
  <c r="F83" i="9"/>
  <c r="I82" i="9"/>
  <c r="F82" i="9"/>
  <c r="I81" i="9"/>
  <c r="F81" i="9"/>
  <c r="I80" i="9"/>
  <c r="F80" i="9"/>
  <c r="I79" i="9"/>
  <c r="F79" i="9"/>
  <c r="I78" i="9"/>
  <c r="F78" i="9"/>
  <c r="I77" i="9"/>
  <c r="F77" i="9"/>
  <c r="I76" i="9"/>
  <c r="I75" i="9"/>
  <c r="I74" i="9"/>
  <c r="J64" i="9"/>
  <c r="I64" i="9"/>
  <c r="F64" i="9"/>
  <c r="J63" i="9"/>
  <c r="I63" i="9"/>
  <c r="F63" i="9"/>
  <c r="J62" i="9"/>
  <c r="I62" i="9"/>
  <c r="F62" i="9"/>
  <c r="J61" i="9"/>
  <c r="I61" i="9"/>
  <c r="F61" i="9"/>
  <c r="J60" i="9"/>
  <c r="I60" i="9"/>
  <c r="F60" i="9"/>
  <c r="J59" i="9"/>
  <c r="I59" i="9"/>
  <c r="F59" i="9"/>
  <c r="J58" i="9"/>
  <c r="I58" i="9"/>
  <c r="F58" i="9"/>
  <c r="J57" i="9"/>
  <c r="I57" i="9"/>
  <c r="I56" i="9"/>
  <c r="I55" i="9"/>
  <c r="F45" i="9"/>
  <c r="F44" i="9"/>
  <c r="F43" i="9"/>
  <c r="F42" i="9"/>
  <c r="F41" i="9"/>
  <c r="F40" i="9"/>
  <c r="F39" i="9"/>
  <c r="K910" i="8"/>
  <c r="K909" i="8"/>
  <c r="K90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50" i="8"/>
  <c r="K849" i="8"/>
  <c r="K84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790" i="8"/>
  <c r="K789" i="8"/>
  <c r="K78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30" i="8"/>
  <c r="K729" i="8"/>
  <c r="K72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70" i="8"/>
  <c r="K669" i="8"/>
  <c r="K66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10" i="8"/>
  <c r="K609" i="8"/>
  <c r="K60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50" i="8"/>
  <c r="K549" i="8"/>
  <c r="K54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490" i="8"/>
  <c r="K489" i="8"/>
  <c r="K48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30" i="8"/>
  <c r="K429" i="8"/>
  <c r="K428" i="8"/>
  <c r="K427" i="8"/>
  <c r="K426" i="8"/>
  <c r="K425" i="8"/>
  <c r="K424" i="8"/>
  <c r="K423" i="8"/>
  <c r="K422" i="8"/>
  <c r="K421" i="8"/>
  <c r="K420" i="8"/>
  <c r="K419" i="8"/>
  <c r="K418" i="8"/>
  <c r="K417" i="8"/>
  <c r="K416" i="8"/>
  <c r="K415" i="8"/>
  <c r="K414" i="8"/>
  <c r="K413" i="8"/>
  <c r="K412" i="8"/>
  <c r="K411" i="8"/>
  <c r="K410" i="8"/>
  <c r="K409" i="8"/>
  <c r="K408" i="8"/>
  <c r="K407" i="8"/>
  <c r="K406" i="8"/>
  <c r="K405" i="8"/>
  <c r="K404" i="8"/>
  <c r="K403" i="8"/>
  <c r="K402" i="8"/>
  <c r="K401" i="8"/>
  <c r="K400" i="8"/>
  <c r="K399" i="8"/>
  <c r="K398" i="8"/>
  <c r="K397" i="8"/>
  <c r="K396" i="8"/>
  <c r="K395" i="8"/>
  <c r="K394" i="8"/>
  <c r="K393" i="8"/>
  <c r="K392" i="8"/>
  <c r="K391" i="8"/>
  <c r="K390" i="8"/>
  <c r="K389" i="8"/>
  <c r="K388" i="8"/>
  <c r="K387" i="8"/>
  <c r="K386" i="8"/>
  <c r="K385" i="8"/>
  <c r="K384" i="8"/>
  <c r="K383" i="8"/>
  <c r="K382" i="8"/>
  <c r="K381" i="8"/>
  <c r="K370" i="8"/>
  <c r="K369" i="8"/>
  <c r="K368" i="8"/>
  <c r="K367" i="8"/>
  <c r="K366" i="8"/>
  <c r="K365" i="8"/>
  <c r="K364" i="8"/>
  <c r="K363" i="8"/>
  <c r="K362" i="8"/>
  <c r="K361" i="8"/>
  <c r="K360" i="8"/>
  <c r="K359" i="8"/>
  <c r="K358" i="8"/>
  <c r="K357" i="8"/>
  <c r="K356" i="8"/>
  <c r="K355" i="8"/>
  <c r="K354" i="8"/>
  <c r="K353" i="8"/>
  <c r="K352" i="8"/>
  <c r="K351" i="8"/>
  <c r="K350" i="8"/>
  <c r="K349" i="8"/>
  <c r="K348" i="8"/>
  <c r="K347" i="8"/>
  <c r="K346" i="8"/>
  <c r="K345" i="8"/>
  <c r="K344" i="8"/>
  <c r="K343" i="8"/>
  <c r="K342" i="8"/>
  <c r="K341" i="8"/>
  <c r="K340" i="8"/>
  <c r="K339" i="8"/>
  <c r="K338" i="8"/>
  <c r="K337" i="8"/>
  <c r="K336" i="8"/>
  <c r="K335" i="8"/>
  <c r="K334" i="8"/>
  <c r="K333" i="8"/>
  <c r="K332" i="8"/>
  <c r="K331" i="8"/>
  <c r="K330" i="8"/>
  <c r="K329" i="8"/>
  <c r="K328" i="8"/>
  <c r="K327" i="8"/>
  <c r="K326" i="8"/>
  <c r="K325" i="8"/>
  <c r="K324" i="8"/>
  <c r="K323" i="8"/>
  <c r="K322" i="8"/>
  <c r="K32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85" i="8"/>
  <c r="K84" i="8"/>
  <c r="K83" i="8"/>
  <c r="J910" i="8"/>
  <c r="J909" i="8"/>
  <c r="J908" i="8"/>
  <c r="G908" i="8"/>
  <c r="F910" i="8" s="1"/>
  <c r="G910" i="8" s="1"/>
  <c r="J907" i="8"/>
  <c r="G907" i="8"/>
  <c r="J906" i="8"/>
  <c r="G906" i="8"/>
  <c r="J905" i="8"/>
  <c r="G905" i="8"/>
  <c r="J904" i="8"/>
  <c r="J903" i="8"/>
  <c r="J902" i="8"/>
  <c r="G902" i="8"/>
  <c r="F904" i="8" s="1"/>
  <c r="G904" i="8" s="1"/>
  <c r="J901" i="8"/>
  <c r="J900" i="8"/>
  <c r="J899" i="8"/>
  <c r="F899" i="8"/>
  <c r="G899"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C857" i="8"/>
  <c r="J850" i="8"/>
  <c r="J849" i="8"/>
  <c r="J848" i="8"/>
  <c r="G848" i="8"/>
  <c r="F850" i="8" s="1"/>
  <c r="G850" i="8" s="1"/>
  <c r="J847" i="8"/>
  <c r="G847" i="8"/>
  <c r="J846" i="8"/>
  <c r="G846" i="8"/>
  <c r="J845" i="8"/>
  <c r="G845" i="8"/>
  <c r="J844" i="8"/>
  <c r="J843" i="8"/>
  <c r="J842" i="8"/>
  <c r="G842" i="8"/>
  <c r="F844" i="8" s="1"/>
  <c r="G844" i="8" s="1"/>
  <c r="J841" i="8"/>
  <c r="J840" i="8"/>
  <c r="J839" i="8"/>
  <c r="F839" i="8"/>
  <c r="G839"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J802" i="8"/>
  <c r="J801" i="8"/>
  <c r="J800" i="8"/>
  <c r="F800" i="8"/>
  <c r="G800" i="8" s="1"/>
  <c r="C797" i="8"/>
  <c r="J790" i="8"/>
  <c r="J789" i="8"/>
  <c r="J788" i="8"/>
  <c r="G788" i="8"/>
  <c r="F790" i="8" s="1"/>
  <c r="G790" i="8" s="1"/>
  <c r="J787" i="8"/>
  <c r="G787" i="8"/>
  <c r="J786" i="8"/>
  <c r="G786" i="8"/>
  <c r="J785" i="8"/>
  <c r="G785" i="8"/>
  <c r="J784" i="8"/>
  <c r="J783" i="8"/>
  <c r="J782" i="8"/>
  <c r="G782" i="8"/>
  <c r="F784" i="8" s="1"/>
  <c r="G784" i="8" s="1"/>
  <c r="J781" i="8"/>
  <c r="J780" i="8"/>
  <c r="J779" i="8"/>
  <c r="F779" i="8"/>
  <c r="G779" i="8" s="1"/>
  <c r="J778" i="8"/>
  <c r="J777" i="8"/>
  <c r="J776" i="8"/>
  <c r="F776" i="8"/>
  <c r="G776" i="8" s="1"/>
  <c r="J775" i="8"/>
  <c r="J774" i="8"/>
  <c r="J773" i="8"/>
  <c r="F773" i="8"/>
  <c r="G773" i="8" s="1"/>
  <c r="J772" i="8"/>
  <c r="J771" i="8"/>
  <c r="J770" i="8"/>
  <c r="F770" i="8"/>
  <c r="G770" i="8" s="1"/>
  <c r="J769" i="8"/>
  <c r="J768" i="8"/>
  <c r="J767" i="8"/>
  <c r="F767" i="8"/>
  <c r="G767" i="8" s="1"/>
  <c r="J766" i="8"/>
  <c r="J765" i="8"/>
  <c r="J764" i="8"/>
  <c r="F764" i="8"/>
  <c r="G764" i="8" s="1"/>
  <c r="J763" i="8"/>
  <c r="J762" i="8"/>
  <c r="J761" i="8"/>
  <c r="F761" i="8"/>
  <c r="G761" i="8" s="1"/>
  <c r="J760" i="8"/>
  <c r="J759" i="8"/>
  <c r="J758" i="8"/>
  <c r="F758" i="8"/>
  <c r="G758" i="8" s="1"/>
  <c r="J757" i="8"/>
  <c r="J756" i="8"/>
  <c r="J755" i="8"/>
  <c r="F755" i="8"/>
  <c r="G755" i="8" s="1"/>
  <c r="J754" i="8"/>
  <c r="J753" i="8"/>
  <c r="J752" i="8"/>
  <c r="F752" i="8"/>
  <c r="G752" i="8" s="1"/>
  <c r="J751" i="8"/>
  <c r="J750" i="8"/>
  <c r="J749" i="8"/>
  <c r="F749" i="8"/>
  <c r="G749" i="8" s="1"/>
  <c r="J748" i="8"/>
  <c r="J747" i="8"/>
  <c r="J746" i="8"/>
  <c r="F746" i="8"/>
  <c r="G746" i="8" s="1"/>
  <c r="F748" i="8" s="1"/>
  <c r="G748" i="8" s="1"/>
  <c r="J745" i="8"/>
  <c r="J744" i="8"/>
  <c r="J743" i="8"/>
  <c r="F743" i="8"/>
  <c r="G743" i="8" s="1"/>
  <c r="F744" i="8" s="1"/>
  <c r="G744" i="8" s="1"/>
  <c r="J742" i="8"/>
  <c r="J741" i="8"/>
  <c r="J740" i="8"/>
  <c r="F740" i="8"/>
  <c r="G740" i="8" s="1"/>
  <c r="F741" i="8" s="1"/>
  <c r="G741" i="8" s="1"/>
  <c r="C737" i="8"/>
  <c r="J730" i="8"/>
  <c r="J729" i="8"/>
  <c r="J728" i="8"/>
  <c r="G728" i="8"/>
  <c r="J727" i="8"/>
  <c r="G727" i="8"/>
  <c r="J726" i="8"/>
  <c r="G726" i="8"/>
  <c r="J725" i="8"/>
  <c r="G725" i="8"/>
  <c r="J724" i="8"/>
  <c r="J723" i="8"/>
  <c r="J722" i="8"/>
  <c r="G722" i="8"/>
  <c r="J721" i="8"/>
  <c r="J720" i="8"/>
  <c r="J719" i="8"/>
  <c r="F719" i="8"/>
  <c r="G719" i="8" s="1"/>
  <c r="F721" i="8" s="1"/>
  <c r="G721" i="8" s="1"/>
  <c r="J718" i="8"/>
  <c r="J717" i="8"/>
  <c r="J716" i="8"/>
  <c r="F716" i="8"/>
  <c r="G716" i="8" s="1"/>
  <c r="F718" i="8" s="1"/>
  <c r="G718" i="8" s="1"/>
  <c r="J715" i="8"/>
  <c r="J714" i="8"/>
  <c r="J713" i="8"/>
  <c r="F713" i="8"/>
  <c r="G713" i="8" s="1"/>
  <c r="F714" i="8" s="1"/>
  <c r="G714" i="8" s="1"/>
  <c r="J712" i="8"/>
  <c r="J711" i="8"/>
  <c r="J710" i="8"/>
  <c r="F710" i="8"/>
  <c r="G710" i="8" s="1"/>
  <c r="F711" i="8" s="1"/>
  <c r="G711" i="8" s="1"/>
  <c r="J709" i="8"/>
  <c r="J708" i="8"/>
  <c r="J707" i="8"/>
  <c r="F707" i="8"/>
  <c r="G707" i="8" s="1"/>
  <c r="F709" i="8" s="1"/>
  <c r="G709" i="8" s="1"/>
  <c r="J706" i="8"/>
  <c r="J705" i="8"/>
  <c r="J704" i="8"/>
  <c r="F704" i="8"/>
  <c r="G704" i="8" s="1"/>
  <c r="F706" i="8" s="1"/>
  <c r="G706" i="8" s="1"/>
  <c r="J703" i="8"/>
  <c r="J702" i="8"/>
  <c r="J701" i="8"/>
  <c r="F701" i="8"/>
  <c r="G701" i="8" s="1"/>
  <c r="F702" i="8" s="1"/>
  <c r="G702" i="8" s="1"/>
  <c r="J700" i="8"/>
  <c r="J699" i="8"/>
  <c r="J698" i="8"/>
  <c r="F698" i="8"/>
  <c r="G698" i="8" s="1"/>
  <c r="F700" i="8" s="1"/>
  <c r="G700" i="8" s="1"/>
  <c r="J697" i="8"/>
  <c r="J696" i="8"/>
  <c r="J695" i="8"/>
  <c r="F695" i="8"/>
  <c r="G695" i="8" s="1"/>
  <c r="F697" i="8" s="1"/>
  <c r="G697" i="8" s="1"/>
  <c r="J694" i="8"/>
  <c r="J693" i="8"/>
  <c r="J692" i="8"/>
  <c r="F692" i="8"/>
  <c r="G692" i="8" s="1"/>
  <c r="J691" i="8"/>
  <c r="J690" i="8"/>
  <c r="J689" i="8"/>
  <c r="F689" i="8"/>
  <c r="G689" i="8" s="1"/>
  <c r="F690" i="8" s="1"/>
  <c r="G690" i="8" s="1"/>
  <c r="J688" i="8"/>
  <c r="J687" i="8"/>
  <c r="J686" i="8"/>
  <c r="F686" i="8"/>
  <c r="G686" i="8" s="1"/>
  <c r="F688" i="8" s="1"/>
  <c r="G688" i="8" s="1"/>
  <c r="J685" i="8"/>
  <c r="J684" i="8"/>
  <c r="J683" i="8"/>
  <c r="F683" i="8"/>
  <c r="G683" i="8" s="1"/>
  <c r="F684" i="8" s="1"/>
  <c r="G684" i="8" s="1"/>
  <c r="J682" i="8"/>
  <c r="J681" i="8"/>
  <c r="J680" i="8"/>
  <c r="F680" i="8"/>
  <c r="G680" i="8" s="1"/>
  <c r="F681" i="8" s="1"/>
  <c r="G681" i="8" s="1"/>
  <c r="C677" i="8"/>
  <c r="J670" i="8"/>
  <c r="J669" i="8"/>
  <c r="J668" i="8"/>
  <c r="G668" i="8"/>
  <c r="F670" i="8" s="1"/>
  <c r="G670" i="8" s="1"/>
  <c r="J667" i="8"/>
  <c r="G667" i="8"/>
  <c r="J666" i="8"/>
  <c r="G666" i="8"/>
  <c r="J665" i="8"/>
  <c r="G665" i="8"/>
  <c r="J664" i="8"/>
  <c r="J663" i="8"/>
  <c r="J662" i="8"/>
  <c r="G662" i="8"/>
  <c r="F664" i="8" s="1"/>
  <c r="G664" i="8" s="1"/>
  <c r="J661" i="8"/>
  <c r="J660" i="8"/>
  <c r="J659" i="8"/>
  <c r="F659" i="8"/>
  <c r="G659" i="8" s="1"/>
  <c r="F661" i="8" s="1"/>
  <c r="G661"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C617" i="8"/>
  <c r="J610" i="8"/>
  <c r="J609" i="8"/>
  <c r="J608" i="8"/>
  <c r="G608" i="8"/>
  <c r="F610" i="8" s="1"/>
  <c r="G610" i="8" s="1"/>
  <c r="J607" i="8"/>
  <c r="G607" i="8"/>
  <c r="J606" i="8"/>
  <c r="G606" i="8"/>
  <c r="J605" i="8"/>
  <c r="G605" i="8"/>
  <c r="J604" i="8"/>
  <c r="J603" i="8"/>
  <c r="J602" i="8"/>
  <c r="G602" i="8"/>
  <c r="F604" i="8" s="1"/>
  <c r="G604" i="8" s="1"/>
  <c r="J601" i="8"/>
  <c r="J600" i="8"/>
  <c r="J599" i="8"/>
  <c r="F599" i="8"/>
  <c r="G599" i="8" s="1"/>
  <c r="F601" i="8" s="1"/>
  <c r="G601" i="8" s="1"/>
  <c r="J598" i="8"/>
  <c r="J597" i="8"/>
  <c r="J596" i="8"/>
  <c r="F596" i="8"/>
  <c r="G596" i="8" s="1"/>
  <c r="F598" i="8" s="1"/>
  <c r="G598" i="8" s="1"/>
  <c r="J595" i="8"/>
  <c r="J594" i="8"/>
  <c r="J593" i="8"/>
  <c r="F593" i="8"/>
  <c r="G593" i="8" s="1"/>
  <c r="F595" i="8" s="1"/>
  <c r="G595" i="8" s="1"/>
  <c r="J592" i="8"/>
  <c r="J591" i="8"/>
  <c r="J590" i="8"/>
  <c r="F590" i="8"/>
  <c r="G590" i="8" s="1"/>
  <c r="F592" i="8" s="1"/>
  <c r="G592" i="8" s="1"/>
  <c r="J589" i="8"/>
  <c r="J588" i="8"/>
  <c r="J587" i="8"/>
  <c r="F587" i="8"/>
  <c r="G587" i="8" s="1"/>
  <c r="F589" i="8" s="1"/>
  <c r="G589" i="8" s="1"/>
  <c r="J586" i="8"/>
  <c r="J585" i="8"/>
  <c r="J584" i="8"/>
  <c r="F584" i="8"/>
  <c r="G584" i="8" s="1"/>
  <c r="F586" i="8" s="1"/>
  <c r="G586" i="8" s="1"/>
  <c r="J583" i="8"/>
  <c r="J582" i="8"/>
  <c r="J581" i="8"/>
  <c r="F581" i="8"/>
  <c r="G581" i="8" s="1"/>
  <c r="F583" i="8" s="1"/>
  <c r="G583" i="8" s="1"/>
  <c r="J580" i="8"/>
  <c r="J579" i="8"/>
  <c r="J578" i="8"/>
  <c r="F578" i="8"/>
  <c r="G578" i="8" s="1"/>
  <c r="F580" i="8" s="1"/>
  <c r="G580" i="8" s="1"/>
  <c r="J577" i="8"/>
  <c r="J576" i="8"/>
  <c r="J575" i="8"/>
  <c r="F575" i="8"/>
  <c r="G575" i="8" s="1"/>
  <c r="F577" i="8" s="1"/>
  <c r="G577"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C557" i="8"/>
  <c r="J550" i="8"/>
  <c r="J549" i="8"/>
  <c r="J548" i="8"/>
  <c r="G548" i="8"/>
  <c r="F550" i="8" s="1"/>
  <c r="G550" i="8" s="1"/>
  <c r="J547" i="8"/>
  <c r="G547" i="8"/>
  <c r="J546" i="8"/>
  <c r="G546" i="8"/>
  <c r="J545" i="8"/>
  <c r="G545" i="8"/>
  <c r="J544" i="8"/>
  <c r="J543" i="8"/>
  <c r="J542" i="8"/>
  <c r="G542" i="8"/>
  <c r="F544" i="8" s="1"/>
  <c r="G544" i="8" s="1"/>
  <c r="J541" i="8"/>
  <c r="J540" i="8"/>
  <c r="J539" i="8"/>
  <c r="F539" i="8"/>
  <c r="G539" i="8" s="1"/>
  <c r="J538" i="8"/>
  <c r="J537" i="8"/>
  <c r="J536" i="8"/>
  <c r="F536" i="8"/>
  <c r="G536" i="8" s="1"/>
  <c r="J535" i="8"/>
  <c r="J534" i="8"/>
  <c r="J533" i="8"/>
  <c r="F533" i="8"/>
  <c r="G533" i="8" s="1"/>
  <c r="J532" i="8"/>
  <c r="J531" i="8"/>
  <c r="J530" i="8"/>
  <c r="F530" i="8"/>
  <c r="G530" i="8" s="1"/>
  <c r="J529" i="8"/>
  <c r="J528" i="8"/>
  <c r="J527" i="8"/>
  <c r="F527" i="8"/>
  <c r="G527" i="8" s="1"/>
  <c r="J526" i="8"/>
  <c r="J525" i="8"/>
  <c r="J524" i="8"/>
  <c r="F524" i="8"/>
  <c r="G524" i="8" s="1"/>
  <c r="J523" i="8"/>
  <c r="J522" i="8"/>
  <c r="J521" i="8"/>
  <c r="F521" i="8"/>
  <c r="G521" i="8" s="1"/>
  <c r="J520" i="8"/>
  <c r="J519" i="8"/>
  <c r="J518" i="8"/>
  <c r="F518" i="8"/>
  <c r="G518"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C497" i="8"/>
  <c r="J490" i="8"/>
  <c r="J489" i="8"/>
  <c r="J488" i="8"/>
  <c r="G488" i="8"/>
  <c r="F489" i="8" s="1"/>
  <c r="G489" i="8" s="1"/>
  <c r="J487" i="8"/>
  <c r="G487" i="8"/>
  <c r="J486" i="8"/>
  <c r="G486" i="8"/>
  <c r="J485" i="8"/>
  <c r="G485" i="8"/>
  <c r="J484" i="8"/>
  <c r="J483" i="8"/>
  <c r="J482" i="8"/>
  <c r="G482" i="8"/>
  <c r="F484" i="8" s="1"/>
  <c r="G484" i="8" s="1"/>
  <c r="J481" i="8"/>
  <c r="J480" i="8"/>
  <c r="J479" i="8"/>
  <c r="F479" i="8"/>
  <c r="G479" i="8" s="1"/>
  <c r="F481" i="8" s="1"/>
  <c r="G481" i="8" s="1"/>
  <c r="J478" i="8"/>
  <c r="J477" i="8"/>
  <c r="J476" i="8"/>
  <c r="F476" i="8"/>
  <c r="G476" i="8" s="1"/>
  <c r="F478" i="8" s="1"/>
  <c r="G478" i="8" s="1"/>
  <c r="J475" i="8"/>
  <c r="J474" i="8"/>
  <c r="J473" i="8"/>
  <c r="F473" i="8"/>
  <c r="G473" i="8" s="1"/>
  <c r="F475" i="8" s="1"/>
  <c r="G475" i="8" s="1"/>
  <c r="J472" i="8"/>
  <c r="J471" i="8"/>
  <c r="J470" i="8"/>
  <c r="F470" i="8"/>
  <c r="G470" i="8" s="1"/>
  <c r="F472" i="8" s="1"/>
  <c r="G472" i="8" s="1"/>
  <c r="J469" i="8"/>
  <c r="J468" i="8"/>
  <c r="J467" i="8"/>
  <c r="F467" i="8"/>
  <c r="G467" i="8" s="1"/>
  <c r="F469" i="8" s="1"/>
  <c r="G469" i="8" s="1"/>
  <c r="J466" i="8"/>
  <c r="J465" i="8"/>
  <c r="J464" i="8"/>
  <c r="F464" i="8"/>
  <c r="G464" i="8" s="1"/>
  <c r="F466" i="8" s="1"/>
  <c r="G466" i="8" s="1"/>
  <c r="J463" i="8"/>
  <c r="J462" i="8"/>
  <c r="J461" i="8"/>
  <c r="F461" i="8"/>
  <c r="G461" i="8" s="1"/>
  <c r="F463" i="8" s="1"/>
  <c r="G463" i="8" s="1"/>
  <c r="J460" i="8"/>
  <c r="J459" i="8"/>
  <c r="J458" i="8"/>
  <c r="F458" i="8"/>
  <c r="G458" i="8" s="1"/>
  <c r="F460" i="8" s="1"/>
  <c r="G460" i="8" s="1"/>
  <c r="J457" i="8"/>
  <c r="J456" i="8"/>
  <c r="J455" i="8"/>
  <c r="F455" i="8"/>
  <c r="G455" i="8" s="1"/>
  <c r="F457" i="8" s="1"/>
  <c r="G457" i="8" s="1"/>
  <c r="J454" i="8"/>
  <c r="J453" i="8"/>
  <c r="J452" i="8"/>
  <c r="F452" i="8"/>
  <c r="G452" i="8" s="1"/>
  <c r="F454" i="8" s="1"/>
  <c r="G454" i="8" s="1"/>
  <c r="J451" i="8"/>
  <c r="J450" i="8"/>
  <c r="J449" i="8"/>
  <c r="F449" i="8"/>
  <c r="G449" i="8" s="1"/>
  <c r="F451" i="8" s="1"/>
  <c r="G451" i="8" s="1"/>
  <c r="J448" i="8"/>
  <c r="J447" i="8"/>
  <c r="J446" i="8"/>
  <c r="F446" i="8"/>
  <c r="G446" i="8" s="1"/>
  <c r="F448" i="8" s="1"/>
  <c r="G448" i="8" s="1"/>
  <c r="J445" i="8"/>
  <c r="J444" i="8"/>
  <c r="J443" i="8"/>
  <c r="F443" i="8"/>
  <c r="G443" i="8" s="1"/>
  <c r="F445" i="8" s="1"/>
  <c r="G445" i="8" s="1"/>
  <c r="J442" i="8"/>
  <c r="J441" i="8"/>
  <c r="J440" i="8"/>
  <c r="F440" i="8"/>
  <c r="G440" i="8" s="1"/>
  <c r="F442" i="8" s="1"/>
  <c r="G442" i="8" s="1"/>
  <c r="C437" i="8"/>
  <c r="J430" i="8"/>
  <c r="J429" i="8"/>
  <c r="J428" i="8"/>
  <c r="G428" i="8"/>
  <c r="F430" i="8" s="1"/>
  <c r="G430" i="8" s="1"/>
  <c r="J427" i="8"/>
  <c r="G427" i="8"/>
  <c r="J426" i="8"/>
  <c r="G426" i="8"/>
  <c r="J425" i="8"/>
  <c r="G425" i="8"/>
  <c r="J424" i="8"/>
  <c r="J423" i="8"/>
  <c r="J422" i="8"/>
  <c r="G422" i="8"/>
  <c r="F424" i="8" s="1"/>
  <c r="G424" i="8" s="1"/>
  <c r="J421" i="8"/>
  <c r="J420" i="8"/>
  <c r="J419" i="8"/>
  <c r="F419" i="8"/>
  <c r="G419"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C377" i="8"/>
  <c r="J370" i="8"/>
  <c r="J369" i="8"/>
  <c r="J368" i="8"/>
  <c r="G368" i="8"/>
  <c r="F370" i="8" s="1"/>
  <c r="G370" i="8" s="1"/>
  <c r="J367" i="8"/>
  <c r="G367" i="8"/>
  <c r="J366" i="8"/>
  <c r="G366" i="8"/>
  <c r="J365" i="8"/>
  <c r="G365" i="8"/>
  <c r="J364" i="8"/>
  <c r="J363" i="8"/>
  <c r="J362" i="8"/>
  <c r="G362" i="8"/>
  <c r="F364" i="8" s="1"/>
  <c r="G364" i="8" s="1"/>
  <c r="J361" i="8"/>
  <c r="J360" i="8"/>
  <c r="J359" i="8"/>
  <c r="F359" i="8"/>
  <c r="G359"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C317" i="8"/>
  <c r="J310" i="8"/>
  <c r="J309" i="8"/>
  <c r="J308" i="8"/>
  <c r="G308" i="8"/>
  <c r="F309" i="8" s="1"/>
  <c r="G309" i="8" s="1"/>
  <c r="J307" i="8"/>
  <c r="G307" i="8"/>
  <c r="J306" i="8"/>
  <c r="G306" i="8"/>
  <c r="J305" i="8"/>
  <c r="G305" i="8"/>
  <c r="J304" i="8"/>
  <c r="J303" i="8"/>
  <c r="J302" i="8"/>
  <c r="G302" i="8"/>
  <c r="F303" i="8" s="1"/>
  <c r="G303" i="8" s="1"/>
  <c r="J301" i="8"/>
  <c r="J300" i="8"/>
  <c r="J299" i="8"/>
  <c r="F299" i="8"/>
  <c r="G299"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C257" i="8"/>
  <c r="J250" i="8"/>
  <c r="J249" i="8"/>
  <c r="J248" i="8"/>
  <c r="G248" i="8"/>
  <c r="F249" i="8" s="1"/>
  <c r="G249" i="8" s="1"/>
  <c r="J247" i="8"/>
  <c r="G247" i="8"/>
  <c r="J246" i="8"/>
  <c r="G246" i="8"/>
  <c r="J245" i="8"/>
  <c r="G245" i="8"/>
  <c r="J244" i="8"/>
  <c r="J243" i="8"/>
  <c r="J242" i="8"/>
  <c r="G242" i="8"/>
  <c r="F243" i="8" s="1"/>
  <c r="G243" i="8" s="1"/>
  <c r="J241" i="8"/>
  <c r="J240" i="8"/>
  <c r="J239" i="8"/>
  <c r="F239" i="8"/>
  <c r="G239" i="8" s="1"/>
  <c r="J238" i="8"/>
  <c r="J237" i="8"/>
  <c r="J236" i="8"/>
  <c r="F236" i="8"/>
  <c r="G236" i="8" s="1"/>
  <c r="J235" i="8"/>
  <c r="J234" i="8"/>
  <c r="J233" i="8"/>
  <c r="F233" i="8"/>
  <c r="G233" i="8" s="1"/>
  <c r="J232" i="8"/>
  <c r="J231" i="8"/>
  <c r="J230" i="8"/>
  <c r="F230" i="8"/>
  <c r="G230" i="8" s="1"/>
  <c r="J229" i="8"/>
  <c r="J228" i="8"/>
  <c r="J227" i="8"/>
  <c r="F227" i="8"/>
  <c r="G227" i="8" s="1"/>
  <c r="J226" i="8"/>
  <c r="J225" i="8"/>
  <c r="J224" i="8"/>
  <c r="F224" i="8"/>
  <c r="G224" i="8" s="1"/>
  <c r="J223" i="8"/>
  <c r="J222" i="8"/>
  <c r="J221" i="8"/>
  <c r="F221" i="8"/>
  <c r="G221" i="8" s="1"/>
  <c r="J220" i="8"/>
  <c r="J219" i="8"/>
  <c r="J218" i="8"/>
  <c r="F218" i="8"/>
  <c r="G218" i="8" s="1"/>
  <c r="J217" i="8"/>
  <c r="J216" i="8"/>
  <c r="J215" i="8"/>
  <c r="F215" i="8"/>
  <c r="G215" i="8" s="1"/>
  <c r="J214" i="8"/>
  <c r="J213" i="8"/>
  <c r="J212" i="8"/>
  <c r="F212" i="8"/>
  <c r="G212" i="8" s="1"/>
  <c r="J211" i="8"/>
  <c r="J210" i="8"/>
  <c r="J209" i="8"/>
  <c r="F209" i="8"/>
  <c r="G209" i="8" s="1"/>
  <c r="J208" i="8"/>
  <c r="J207" i="8"/>
  <c r="J206" i="8"/>
  <c r="F206" i="8"/>
  <c r="G206" i="8" s="1"/>
  <c r="J205" i="8"/>
  <c r="J204" i="8"/>
  <c r="J203" i="8"/>
  <c r="F203" i="8"/>
  <c r="G203" i="8" s="1"/>
  <c r="J202" i="8"/>
  <c r="J201" i="8"/>
  <c r="J200" i="8"/>
  <c r="F200" i="8"/>
  <c r="G200" i="8" s="1"/>
  <c r="C197" i="8"/>
  <c r="J85" i="8"/>
  <c r="J84" i="8"/>
  <c r="J83" i="8"/>
  <c r="F83" i="8"/>
  <c r="G83" i="8" s="1"/>
  <c r="K222" i="7"/>
  <c r="K221" i="7"/>
  <c r="K220" i="7"/>
  <c r="K219" i="7"/>
  <c r="K218" i="7"/>
  <c r="K217" i="7"/>
  <c r="K216" i="7"/>
  <c r="K215" i="7"/>
  <c r="K214" i="7"/>
  <c r="K158" i="7"/>
  <c r="K157" i="7"/>
  <c r="K156" i="7"/>
  <c r="K155" i="7"/>
  <c r="K154" i="7"/>
  <c r="K153" i="7"/>
  <c r="K152" i="7"/>
  <c r="K151" i="7"/>
  <c r="K150" i="7"/>
  <c r="K139" i="7"/>
  <c r="K138" i="7"/>
  <c r="K137" i="7"/>
  <c r="K136" i="7"/>
  <c r="K135" i="7"/>
  <c r="K134" i="7"/>
  <c r="K133" i="7"/>
  <c r="K132" i="7"/>
  <c r="K131" i="7"/>
  <c r="K121" i="7"/>
  <c r="K120" i="7"/>
  <c r="K119" i="7"/>
  <c r="K118" i="7"/>
  <c r="K117" i="7"/>
  <c r="K116" i="7"/>
  <c r="K115" i="7"/>
  <c r="K114" i="7"/>
  <c r="K113" i="7"/>
  <c r="K103" i="7"/>
  <c r="K102" i="7"/>
  <c r="K101" i="7"/>
  <c r="K100" i="7"/>
  <c r="K99" i="7"/>
  <c r="K98" i="7"/>
  <c r="K97" i="7"/>
  <c r="K96" i="7"/>
  <c r="K95" i="7"/>
  <c r="K85" i="7"/>
  <c r="K84" i="7"/>
  <c r="K83" i="7"/>
  <c r="K82" i="7"/>
  <c r="K81" i="7"/>
  <c r="K80" i="7"/>
  <c r="K79" i="7"/>
  <c r="K78" i="7"/>
  <c r="K77" i="7"/>
  <c r="K66" i="7"/>
  <c r="K65" i="7"/>
  <c r="K64" i="7"/>
  <c r="K63" i="7"/>
  <c r="K62" i="7"/>
  <c r="K61" i="7"/>
  <c r="K60" i="7"/>
  <c r="K59" i="7"/>
  <c r="K58" i="7"/>
  <c r="K46" i="7"/>
  <c r="K45" i="7"/>
  <c r="K44" i="7"/>
  <c r="K43" i="7"/>
  <c r="K42" i="7"/>
  <c r="K41" i="7"/>
  <c r="K40" i="7"/>
  <c r="K39" i="7"/>
  <c r="K38" i="7"/>
  <c r="J222" i="7"/>
  <c r="F222" i="7"/>
  <c r="G222" i="7" s="1"/>
  <c r="J221" i="7"/>
  <c r="G221" i="7"/>
  <c r="J220" i="7"/>
  <c r="G220" i="7"/>
  <c r="E220" i="7"/>
  <c r="J219" i="7"/>
  <c r="E219" i="7"/>
  <c r="G219" i="7" s="1"/>
  <c r="J218" i="7"/>
  <c r="E218" i="7"/>
  <c r="G218" i="7" s="1"/>
  <c r="J217" i="7"/>
  <c r="G217" i="7"/>
  <c r="J216" i="7"/>
  <c r="G216" i="7"/>
  <c r="J215" i="7"/>
  <c r="E215" i="7"/>
  <c r="G215" i="7" s="1"/>
  <c r="J214" i="7"/>
  <c r="E214" i="7"/>
  <c r="G214" i="7" s="1"/>
  <c r="J213" i="7"/>
  <c r="G213" i="7"/>
  <c r="C210" i="7"/>
  <c r="J158" i="7"/>
  <c r="J157" i="7"/>
  <c r="J156" i="7"/>
  <c r="J155" i="7"/>
  <c r="J154" i="7"/>
  <c r="J153" i="7"/>
  <c r="J152" i="7"/>
  <c r="J151" i="7"/>
  <c r="J150" i="7"/>
  <c r="J149" i="7"/>
  <c r="J139" i="7"/>
  <c r="J138" i="7"/>
  <c r="J137" i="7"/>
  <c r="J136" i="7"/>
  <c r="J135" i="7"/>
  <c r="J134" i="7"/>
  <c r="J133" i="7"/>
  <c r="J132" i="7"/>
  <c r="J131" i="7"/>
  <c r="J130" i="7"/>
  <c r="J121" i="7"/>
  <c r="J120" i="7"/>
  <c r="J119" i="7"/>
  <c r="J118" i="7"/>
  <c r="J117" i="7"/>
  <c r="J116" i="7"/>
  <c r="J115" i="7"/>
  <c r="J114" i="7"/>
  <c r="J113" i="7"/>
  <c r="J112" i="7"/>
  <c r="J103" i="7"/>
  <c r="J102" i="7"/>
  <c r="J101" i="7"/>
  <c r="J100" i="7"/>
  <c r="J99" i="7"/>
  <c r="J98" i="7"/>
  <c r="J97" i="7"/>
  <c r="J96" i="7"/>
  <c r="J95" i="7"/>
  <c r="J94" i="7"/>
  <c r="J85" i="7"/>
  <c r="J84" i="7"/>
  <c r="J83" i="7"/>
  <c r="J82" i="7"/>
  <c r="J81" i="7"/>
  <c r="J80" i="7"/>
  <c r="J79" i="7"/>
  <c r="J78" i="7"/>
  <c r="J77" i="7"/>
  <c r="J76" i="7"/>
  <c r="J66" i="7"/>
  <c r="J65" i="7"/>
  <c r="J64" i="7"/>
  <c r="J63" i="7"/>
  <c r="J62" i="7"/>
  <c r="J61" i="7"/>
  <c r="J60" i="7"/>
  <c r="J59" i="7"/>
  <c r="J58" i="7"/>
  <c r="J57" i="7"/>
  <c r="J46" i="7"/>
  <c r="J45" i="7"/>
  <c r="J44" i="7"/>
  <c r="J43" i="7"/>
  <c r="J42" i="7"/>
  <c r="J41" i="7"/>
  <c r="J40" i="7"/>
  <c r="J39" i="7"/>
  <c r="J38" i="7"/>
  <c r="J37" i="7"/>
  <c r="P22" i="24" l="1"/>
  <c r="F543" i="8"/>
  <c r="G543" i="8" s="1"/>
  <c r="P14" i="29"/>
  <c r="F85" i="8"/>
  <c r="G85" i="8" s="1"/>
  <c r="F699" i="8"/>
  <c r="G699" i="8" s="1"/>
  <c r="F429" i="8"/>
  <c r="G429" i="8" s="1"/>
  <c r="F609" i="8"/>
  <c r="G609" i="8" s="1"/>
  <c r="F685" i="8"/>
  <c r="G685" i="8" s="1"/>
  <c r="F687" i="8"/>
  <c r="G687" i="8" s="1"/>
  <c r="F490" i="8"/>
  <c r="G490" i="8" s="1"/>
  <c r="F849" i="8"/>
  <c r="G849" i="8" s="1"/>
  <c r="F304" i="8"/>
  <c r="G304" i="8" s="1"/>
  <c r="F423" i="8"/>
  <c r="G423" i="8" s="1"/>
  <c r="F663" i="8"/>
  <c r="G663" i="8" s="1"/>
  <c r="F843" i="8"/>
  <c r="G843" i="8" s="1"/>
  <c r="F712" i="8"/>
  <c r="G712" i="8" s="1"/>
  <c r="F717" i="8"/>
  <c r="G717" i="8" s="1"/>
  <c r="F747" i="8"/>
  <c r="G747" i="8" s="1"/>
  <c r="F909" i="8"/>
  <c r="G909" i="8" s="1"/>
  <c r="F603" i="8"/>
  <c r="G603" i="8" s="1"/>
  <c r="F708" i="8"/>
  <c r="G708" i="8" s="1"/>
  <c r="F789" i="8"/>
  <c r="G789" i="8" s="1"/>
  <c r="F903" i="8"/>
  <c r="G903" i="8" s="1"/>
  <c r="F250" i="8"/>
  <c r="G250" i="8" s="1"/>
  <c r="F549" i="8"/>
  <c r="G549" i="8" s="1"/>
  <c r="F669" i="8"/>
  <c r="G669" i="8" s="1"/>
  <c r="F783" i="8"/>
  <c r="G783" i="8" s="1"/>
  <c r="H19" i="23"/>
  <c r="P19" i="23" s="1"/>
  <c r="D105" i="10"/>
  <c r="D197" i="10"/>
  <c r="J19" i="24"/>
  <c r="H19" i="24"/>
  <c r="P15" i="24"/>
  <c r="J18" i="24"/>
  <c r="H18" i="24"/>
  <c r="H19" i="21"/>
  <c r="N19" i="21"/>
  <c r="N47" i="21" s="1"/>
  <c r="L19" i="21"/>
  <c r="L47" i="21" s="1"/>
  <c r="J19" i="21"/>
  <c r="J47" i="21" s="1"/>
  <c r="L12" i="28"/>
  <c r="J12" i="28"/>
  <c r="H12" i="28"/>
  <c r="N12" i="28"/>
  <c r="D200" i="12"/>
  <c r="D508" i="12"/>
  <c r="D684" i="12"/>
  <c r="D420" i="12"/>
  <c r="D640" i="12"/>
  <c r="Q151" i="43"/>
  <c r="P151" i="43"/>
  <c r="D151" i="9"/>
  <c r="D227" i="9"/>
  <c r="F310" i="8"/>
  <c r="G310" i="8" s="1"/>
  <c r="F363" i="8"/>
  <c r="G363" i="8" s="1"/>
  <c r="F369" i="8"/>
  <c r="G369" i="8" s="1"/>
  <c r="F696" i="8"/>
  <c r="G696" i="8" s="1"/>
  <c r="F705" i="8"/>
  <c r="G705" i="8" s="1"/>
  <c r="F720" i="8"/>
  <c r="G720" i="8" s="1"/>
  <c r="F244" i="8"/>
  <c r="G244" i="8" s="1"/>
  <c r="Q159" i="43"/>
  <c r="P159" i="43"/>
  <c r="Q167" i="43"/>
  <c r="P167" i="43"/>
  <c r="Q175" i="43"/>
  <c r="P175" i="43"/>
  <c r="Q183" i="43"/>
  <c r="P183" i="43"/>
  <c r="D206" i="7"/>
  <c r="F694" i="8"/>
  <c r="G694" i="8" s="1"/>
  <c r="F693" i="8"/>
  <c r="G693" i="8" s="1"/>
  <c r="Q150" i="43"/>
  <c r="P150" i="43"/>
  <c r="Q158" i="43"/>
  <c r="P158" i="43"/>
  <c r="Q166" i="43"/>
  <c r="P166" i="43"/>
  <c r="Q174" i="43"/>
  <c r="P174" i="43"/>
  <c r="Q182" i="43"/>
  <c r="P182" i="43"/>
  <c r="D189" i="9"/>
  <c r="D56" i="10"/>
  <c r="D151" i="10"/>
  <c r="D243" i="10"/>
  <c r="D41" i="40"/>
  <c r="D54" i="43"/>
  <c r="D98" i="43"/>
  <c r="D142" i="43"/>
  <c r="D130" i="42"/>
  <c r="P152" i="43"/>
  <c r="P153" i="43"/>
  <c r="P160" i="43"/>
  <c r="P161" i="43"/>
  <c r="P168" i="43"/>
  <c r="P169" i="43"/>
  <c r="P176" i="43"/>
  <c r="P177" i="43"/>
  <c r="D113" i="9"/>
  <c r="D266" i="10"/>
  <c r="D332" i="12"/>
  <c r="D552" i="12"/>
  <c r="D100" i="42"/>
  <c r="P154" i="43"/>
  <c r="P162" i="43"/>
  <c r="P170" i="43"/>
  <c r="P178" i="43"/>
  <c r="P105" i="43"/>
  <c r="P107" i="43"/>
  <c r="P109" i="43"/>
  <c r="P111" i="43"/>
  <c r="P113" i="43"/>
  <c r="P115" i="43"/>
  <c r="P117" i="43"/>
  <c r="P119" i="43"/>
  <c r="P121" i="43"/>
  <c r="P123" i="43"/>
  <c r="P125" i="43"/>
  <c r="P127" i="43"/>
  <c r="P129" i="43"/>
  <c r="P131" i="43"/>
  <c r="P133" i="43"/>
  <c r="P135" i="43"/>
  <c r="P137" i="43"/>
  <c r="P139" i="43"/>
  <c r="P95" i="43"/>
  <c r="D464" i="12"/>
  <c r="D376" i="12"/>
  <c r="D244" i="12"/>
  <c r="D155" i="12"/>
  <c r="D288" i="12"/>
  <c r="D596" i="12"/>
  <c r="D220" i="10"/>
  <c r="D174" i="10"/>
  <c r="D128" i="10"/>
  <c r="D82" i="10"/>
  <c r="F703" i="8"/>
  <c r="G703" i="8" s="1"/>
  <c r="F715" i="8"/>
  <c r="G715" i="8" s="1"/>
  <c r="F745" i="8"/>
  <c r="G745" i="8" s="1"/>
  <c r="F751" i="8"/>
  <c r="G751" i="8" s="1"/>
  <c r="F750" i="8"/>
  <c r="G750" i="8" s="1"/>
  <c r="F757" i="8"/>
  <c r="G757" i="8" s="1"/>
  <c r="F756" i="8"/>
  <c r="G756" i="8" s="1"/>
  <c r="F691" i="8"/>
  <c r="G691" i="8" s="1"/>
  <c r="F682" i="8"/>
  <c r="G682" i="8" s="1"/>
  <c r="F724" i="8"/>
  <c r="G724" i="8" s="1"/>
  <c r="F723" i="8"/>
  <c r="G723" i="8" s="1"/>
  <c r="F802" i="8"/>
  <c r="G802" i="8" s="1"/>
  <c r="F801" i="8"/>
  <c r="G801" i="8" s="1"/>
  <c r="F730" i="8"/>
  <c r="G730" i="8" s="1"/>
  <c r="F729" i="8"/>
  <c r="G729" i="8" s="1"/>
  <c r="F742" i="8"/>
  <c r="G742" i="8" s="1"/>
  <c r="F754" i="8"/>
  <c r="G754" i="8" s="1"/>
  <c r="F753" i="8"/>
  <c r="G753" i="8" s="1"/>
  <c r="F862" i="8"/>
  <c r="G862" i="8" s="1"/>
  <c r="F861" i="8"/>
  <c r="G861" i="8" s="1"/>
  <c r="F763" i="8"/>
  <c r="G763" i="8" s="1"/>
  <c r="F762" i="8"/>
  <c r="G762" i="8" s="1"/>
  <c r="F769" i="8"/>
  <c r="G769" i="8" s="1"/>
  <c r="F768" i="8"/>
  <c r="G768" i="8" s="1"/>
  <c r="F775" i="8"/>
  <c r="G775" i="8" s="1"/>
  <c r="F774" i="8"/>
  <c r="G774" i="8" s="1"/>
  <c r="F781" i="8"/>
  <c r="G781" i="8" s="1"/>
  <c r="F780" i="8"/>
  <c r="G780" i="8" s="1"/>
  <c r="F805" i="8"/>
  <c r="G805" i="8" s="1"/>
  <c r="F804" i="8"/>
  <c r="G804" i="8" s="1"/>
  <c r="F811" i="8"/>
  <c r="G811" i="8" s="1"/>
  <c r="F810" i="8"/>
  <c r="G810" i="8" s="1"/>
  <c r="F817" i="8"/>
  <c r="G817" i="8" s="1"/>
  <c r="F816" i="8"/>
  <c r="G816" i="8" s="1"/>
  <c r="F823" i="8"/>
  <c r="G823" i="8" s="1"/>
  <c r="F822" i="8"/>
  <c r="G822" i="8" s="1"/>
  <c r="F829" i="8"/>
  <c r="G829" i="8" s="1"/>
  <c r="F828" i="8"/>
  <c r="G828" i="8" s="1"/>
  <c r="F835" i="8"/>
  <c r="G835" i="8" s="1"/>
  <c r="F834" i="8"/>
  <c r="G834" i="8" s="1"/>
  <c r="F841" i="8"/>
  <c r="G841" i="8" s="1"/>
  <c r="F840" i="8"/>
  <c r="G840"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01" i="8"/>
  <c r="G901" i="8" s="1"/>
  <c r="F900" i="8"/>
  <c r="G900" i="8" s="1"/>
  <c r="F760" i="8"/>
  <c r="G760" i="8" s="1"/>
  <c r="F759" i="8"/>
  <c r="G759" i="8" s="1"/>
  <c r="F772" i="8"/>
  <c r="G772" i="8" s="1"/>
  <c r="F771" i="8"/>
  <c r="G771" i="8" s="1"/>
  <c r="F808" i="8"/>
  <c r="G808" i="8" s="1"/>
  <c r="F807" i="8"/>
  <c r="G807" i="8" s="1"/>
  <c r="F814" i="8"/>
  <c r="G814" i="8" s="1"/>
  <c r="F813" i="8"/>
  <c r="G813" i="8" s="1"/>
  <c r="F820" i="8"/>
  <c r="G820" i="8" s="1"/>
  <c r="F819" i="8"/>
  <c r="G819" i="8" s="1"/>
  <c r="F826" i="8"/>
  <c r="G826" i="8" s="1"/>
  <c r="F825" i="8"/>
  <c r="G825" i="8" s="1"/>
  <c r="F832" i="8"/>
  <c r="G832" i="8" s="1"/>
  <c r="F831" i="8"/>
  <c r="G831" i="8" s="1"/>
  <c r="F838" i="8"/>
  <c r="G838" i="8" s="1"/>
  <c r="F837" i="8"/>
  <c r="G837"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766" i="8"/>
  <c r="G766" i="8" s="1"/>
  <c r="F765" i="8"/>
  <c r="G765" i="8" s="1"/>
  <c r="F778" i="8"/>
  <c r="G778" i="8" s="1"/>
  <c r="F777" i="8"/>
  <c r="G777" i="8" s="1"/>
  <c r="F523" i="8"/>
  <c r="G523" i="8" s="1"/>
  <c r="F522" i="8"/>
  <c r="G522" i="8" s="1"/>
  <c r="F529" i="8"/>
  <c r="G529" i="8" s="1"/>
  <c r="F528" i="8"/>
  <c r="G528" i="8" s="1"/>
  <c r="F535" i="8"/>
  <c r="G535" i="8" s="1"/>
  <c r="F534" i="8"/>
  <c r="G534" i="8" s="1"/>
  <c r="F541" i="8"/>
  <c r="G541" i="8" s="1"/>
  <c r="F540" i="8"/>
  <c r="G540" i="8" s="1"/>
  <c r="F483" i="8"/>
  <c r="G483" i="8" s="1"/>
  <c r="F441" i="8"/>
  <c r="G441" i="8" s="1"/>
  <c r="F444" i="8"/>
  <c r="G444" i="8" s="1"/>
  <c r="F447" i="8"/>
  <c r="G447" i="8" s="1"/>
  <c r="F450" i="8"/>
  <c r="G450" i="8" s="1"/>
  <c r="F453" i="8"/>
  <c r="G453" i="8" s="1"/>
  <c r="F456" i="8"/>
  <c r="G456" i="8" s="1"/>
  <c r="F459" i="8"/>
  <c r="G459" i="8" s="1"/>
  <c r="F462" i="8"/>
  <c r="G462" i="8" s="1"/>
  <c r="F465" i="8"/>
  <c r="G465" i="8" s="1"/>
  <c r="F468" i="8"/>
  <c r="G468" i="8" s="1"/>
  <c r="F471" i="8"/>
  <c r="G471" i="8" s="1"/>
  <c r="F474" i="8"/>
  <c r="G474" i="8" s="1"/>
  <c r="F477" i="8"/>
  <c r="G477" i="8" s="1"/>
  <c r="F480" i="8"/>
  <c r="G480" i="8" s="1"/>
  <c r="F501" i="8"/>
  <c r="G501" i="8" s="1"/>
  <c r="F504" i="8"/>
  <c r="G504" i="8" s="1"/>
  <c r="F507" i="8"/>
  <c r="G507" i="8" s="1"/>
  <c r="F510" i="8"/>
  <c r="G510" i="8" s="1"/>
  <c r="F513" i="8"/>
  <c r="G513" i="8" s="1"/>
  <c r="F516" i="8"/>
  <c r="G516" i="8" s="1"/>
  <c r="F520" i="8"/>
  <c r="G520" i="8" s="1"/>
  <c r="F519" i="8"/>
  <c r="G519" i="8" s="1"/>
  <c r="F526" i="8"/>
  <c r="G526" i="8" s="1"/>
  <c r="F525" i="8"/>
  <c r="G525" i="8" s="1"/>
  <c r="F532" i="8"/>
  <c r="G532" i="8" s="1"/>
  <c r="F531" i="8"/>
  <c r="G531" i="8" s="1"/>
  <c r="F538" i="8"/>
  <c r="G538" i="8" s="1"/>
  <c r="F537" i="8"/>
  <c r="G537" i="8" s="1"/>
  <c r="F562" i="8"/>
  <c r="G562" i="8" s="1"/>
  <c r="F561" i="8"/>
  <c r="G561" i="8" s="1"/>
  <c r="F622" i="8"/>
  <c r="G622" i="8" s="1"/>
  <c r="F621" i="8"/>
  <c r="G621" i="8" s="1"/>
  <c r="F564" i="8"/>
  <c r="G564" i="8" s="1"/>
  <c r="F567" i="8"/>
  <c r="G567" i="8" s="1"/>
  <c r="F570" i="8"/>
  <c r="G570" i="8" s="1"/>
  <c r="F573" i="8"/>
  <c r="G573" i="8" s="1"/>
  <c r="F576" i="8"/>
  <c r="G576" i="8" s="1"/>
  <c r="F579" i="8"/>
  <c r="G579" i="8" s="1"/>
  <c r="F582" i="8"/>
  <c r="G582" i="8" s="1"/>
  <c r="F585" i="8"/>
  <c r="G585" i="8" s="1"/>
  <c r="F588" i="8"/>
  <c r="G588" i="8" s="1"/>
  <c r="F591" i="8"/>
  <c r="G591" i="8" s="1"/>
  <c r="F594" i="8"/>
  <c r="G594" i="8" s="1"/>
  <c r="F597" i="8"/>
  <c r="G597" i="8" s="1"/>
  <c r="F600" i="8"/>
  <c r="G600"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60" i="8"/>
  <c r="G660" i="8" s="1"/>
  <c r="F208" i="8"/>
  <c r="G208" i="8" s="1"/>
  <c r="F207" i="8"/>
  <c r="G207" i="8" s="1"/>
  <c r="F214" i="8"/>
  <c r="G214" i="8" s="1"/>
  <c r="F213" i="8"/>
  <c r="G213" i="8" s="1"/>
  <c r="F226" i="8"/>
  <c r="G226" i="8" s="1"/>
  <c r="F225" i="8"/>
  <c r="G225" i="8" s="1"/>
  <c r="F232" i="8"/>
  <c r="G232" i="8" s="1"/>
  <c r="F231" i="8"/>
  <c r="G231" i="8" s="1"/>
  <c r="F238" i="8"/>
  <c r="G238" i="8" s="1"/>
  <c r="F237" i="8"/>
  <c r="G237" i="8" s="1"/>
  <c r="F262" i="8"/>
  <c r="G262" i="8" s="1"/>
  <c r="F261" i="8"/>
  <c r="G261" i="8" s="1"/>
  <c r="F205" i="8"/>
  <c r="G205" i="8" s="1"/>
  <c r="F204" i="8"/>
  <c r="G204" i="8" s="1"/>
  <c r="F211" i="8"/>
  <c r="G211" i="8" s="1"/>
  <c r="F210" i="8"/>
  <c r="G210" i="8" s="1"/>
  <c r="F217" i="8"/>
  <c r="G217" i="8" s="1"/>
  <c r="F216" i="8"/>
  <c r="G216" i="8" s="1"/>
  <c r="F223" i="8"/>
  <c r="G223" i="8" s="1"/>
  <c r="F222" i="8"/>
  <c r="G222" i="8" s="1"/>
  <c r="F229" i="8"/>
  <c r="G229" i="8" s="1"/>
  <c r="F228" i="8"/>
  <c r="G228" i="8" s="1"/>
  <c r="F235" i="8"/>
  <c r="G235" i="8" s="1"/>
  <c r="F234" i="8"/>
  <c r="G234" i="8" s="1"/>
  <c r="F241" i="8"/>
  <c r="G241" i="8" s="1"/>
  <c r="F240" i="8"/>
  <c r="G240" i="8" s="1"/>
  <c r="F268" i="8"/>
  <c r="G268" i="8" s="1"/>
  <c r="F267" i="8"/>
  <c r="G267" i="8" s="1"/>
  <c r="F274" i="8"/>
  <c r="G274" i="8" s="1"/>
  <c r="F273" i="8"/>
  <c r="G273" i="8" s="1"/>
  <c r="F220" i="8"/>
  <c r="G220" i="8" s="1"/>
  <c r="F219" i="8"/>
  <c r="G219" i="8" s="1"/>
  <c r="F202" i="8"/>
  <c r="G202" i="8" s="1"/>
  <c r="F201" i="8"/>
  <c r="G201" i="8" s="1"/>
  <c r="F265" i="8"/>
  <c r="G265" i="8" s="1"/>
  <c r="F264" i="8"/>
  <c r="G264" i="8" s="1"/>
  <c r="F271" i="8"/>
  <c r="G271" i="8" s="1"/>
  <c r="F270" i="8"/>
  <c r="G270" i="8" s="1"/>
  <c r="F277" i="8"/>
  <c r="G277" i="8" s="1"/>
  <c r="F276" i="8"/>
  <c r="G276" i="8" s="1"/>
  <c r="F322" i="8"/>
  <c r="G322" i="8" s="1"/>
  <c r="F321" i="8"/>
  <c r="G321"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21" i="8"/>
  <c r="G421" i="8" s="1"/>
  <c r="F420" i="8"/>
  <c r="G420" i="8" s="1"/>
  <c r="F283" i="8"/>
  <c r="G283" i="8" s="1"/>
  <c r="F282" i="8"/>
  <c r="G282" i="8" s="1"/>
  <c r="F289" i="8"/>
  <c r="G289" i="8" s="1"/>
  <c r="F288" i="8"/>
  <c r="G288" i="8" s="1"/>
  <c r="F295" i="8"/>
  <c r="G295" i="8" s="1"/>
  <c r="F294" i="8"/>
  <c r="G294" i="8" s="1"/>
  <c r="F301" i="8"/>
  <c r="G301" i="8" s="1"/>
  <c r="F300" i="8"/>
  <c r="G300" i="8" s="1"/>
  <c r="F325" i="8"/>
  <c r="G325" i="8" s="1"/>
  <c r="F324" i="8"/>
  <c r="G324" i="8" s="1"/>
  <c r="F331" i="8"/>
  <c r="G331" i="8" s="1"/>
  <c r="F330" i="8"/>
  <c r="G330" i="8" s="1"/>
  <c r="F337" i="8"/>
  <c r="G337" i="8" s="1"/>
  <c r="F336" i="8"/>
  <c r="G336" i="8" s="1"/>
  <c r="F343" i="8"/>
  <c r="G343" i="8" s="1"/>
  <c r="F342" i="8"/>
  <c r="G342" i="8" s="1"/>
  <c r="F349" i="8"/>
  <c r="G349" i="8" s="1"/>
  <c r="F348" i="8"/>
  <c r="G348" i="8" s="1"/>
  <c r="F355" i="8"/>
  <c r="G355" i="8" s="1"/>
  <c r="F354" i="8"/>
  <c r="G354" i="8" s="1"/>
  <c r="F361" i="8"/>
  <c r="G361" i="8" s="1"/>
  <c r="F360" i="8"/>
  <c r="G360"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280" i="8"/>
  <c r="G280" i="8" s="1"/>
  <c r="F279" i="8"/>
  <c r="G279" i="8" s="1"/>
  <c r="F286" i="8"/>
  <c r="G286" i="8" s="1"/>
  <c r="F285" i="8"/>
  <c r="G285" i="8" s="1"/>
  <c r="F292" i="8"/>
  <c r="G292" i="8" s="1"/>
  <c r="F291" i="8"/>
  <c r="G291" i="8" s="1"/>
  <c r="F298" i="8"/>
  <c r="G298" i="8" s="1"/>
  <c r="F297" i="8"/>
  <c r="G297" i="8" s="1"/>
  <c r="F328" i="8"/>
  <c r="G328" i="8" s="1"/>
  <c r="F327" i="8"/>
  <c r="G327" i="8" s="1"/>
  <c r="F334" i="8"/>
  <c r="G334" i="8" s="1"/>
  <c r="F333" i="8"/>
  <c r="G333" i="8" s="1"/>
  <c r="F340" i="8"/>
  <c r="G340" i="8" s="1"/>
  <c r="F339" i="8"/>
  <c r="G339" i="8" s="1"/>
  <c r="F346" i="8"/>
  <c r="G346" i="8" s="1"/>
  <c r="F345" i="8"/>
  <c r="G345" i="8" s="1"/>
  <c r="F352" i="8"/>
  <c r="G352" i="8" s="1"/>
  <c r="F351" i="8"/>
  <c r="G351" i="8" s="1"/>
  <c r="F358" i="8"/>
  <c r="G358" i="8" s="1"/>
  <c r="F357" i="8"/>
  <c r="G357" i="8" s="1"/>
  <c r="F382" i="8"/>
  <c r="G382" i="8" s="1"/>
  <c r="F381" i="8"/>
  <c r="G381" i="8" s="1"/>
  <c r="F84" i="8"/>
  <c r="G84" i="8" s="1"/>
  <c r="D70" i="8" s="1"/>
  <c r="G52" i="46"/>
  <c r="H52" i="46"/>
  <c r="I52" i="46"/>
  <c r="J52" i="46"/>
  <c r="K52" i="46"/>
  <c r="L52" i="46"/>
  <c r="M52" i="46"/>
  <c r="N52" i="46"/>
  <c r="O52" i="46"/>
  <c r="P52" i="46"/>
  <c r="I21" i="27" s="1"/>
  <c r="G33" i="45"/>
  <c r="H33" i="45"/>
  <c r="I33" i="45"/>
  <c r="J33" i="45"/>
  <c r="K33" i="45"/>
  <c r="L33" i="45"/>
  <c r="M33" i="45"/>
  <c r="N33" i="45"/>
  <c r="O33" i="45"/>
  <c r="P33" i="45"/>
  <c r="I10" i="27" s="1"/>
  <c r="H74" i="22"/>
  <c r="I74" i="22"/>
  <c r="J74" i="22"/>
  <c r="K74" i="22"/>
  <c r="L74" i="22"/>
  <c r="M74" i="22"/>
  <c r="N74" i="22"/>
  <c r="O74" i="22"/>
  <c r="P74" i="22"/>
  <c r="I6" i="27" s="1"/>
  <c r="G74" i="22"/>
  <c r="L13" i="29" l="1"/>
  <c r="H13" i="29"/>
  <c r="H20" i="29" s="1"/>
  <c r="N13" i="29"/>
  <c r="N20" i="29" s="1"/>
  <c r="J13" i="29"/>
  <c r="J20" i="29" s="1"/>
  <c r="P19" i="24"/>
  <c r="P18" i="24"/>
  <c r="P12" i="28"/>
  <c r="P19" i="21"/>
  <c r="P47" i="21" s="1"/>
  <c r="I5" i="27" s="1"/>
  <c r="H47" i="21"/>
  <c r="D193" i="8"/>
  <c r="D673" i="8"/>
  <c r="D493" i="8"/>
  <c r="D853" i="8"/>
  <c r="D793" i="8"/>
  <c r="D733" i="8"/>
  <c r="D373" i="8"/>
  <c r="D313" i="8"/>
  <c r="D433" i="8"/>
  <c r="D613" i="8"/>
  <c r="D553" i="8"/>
  <c r="D253" i="8"/>
  <c r="C14" i="43"/>
  <c r="C13" i="42"/>
  <c r="C14" i="40"/>
  <c r="P13" i="29" l="1"/>
  <c r="P20" i="29" s="1"/>
  <c r="L20" i="29"/>
  <c r="J36" i="42"/>
  <c r="J35" i="42"/>
  <c r="J34" i="42"/>
  <c r="J33" i="42"/>
  <c r="J32" i="42"/>
  <c r="J31" i="42"/>
  <c r="J30" i="42"/>
  <c r="J29" i="42"/>
  <c r="J28" i="42"/>
  <c r="J27" i="42"/>
  <c r="J26" i="42"/>
  <c r="J25" i="42"/>
  <c r="J24" i="42"/>
  <c r="J23" i="42"/>
  <c r="J22" i="42"/>
  <c r="J21" i="42"/>
  <c r="J20" i="42"/>
  <c r="J19" i="42"/>
  <c r="J18" i="42"/>
  <c r="J37" i="40"/>
  <c r="J36" i="40"/>
  <c r="J35" i="40"/>
  <c r="J34" i="40"/>
  <c r="J33" i="40"/>
  <c r="J32" i="40"/>
  <c r="J31" i="40"/>
  <c r="J30" i="40"/>
  <c r="J29" i="40"/>
  <c r="J28" i="40"/>
  <c r="J27" i="40"/>
  <c r="J26" i="40"/>
  <c r="J25" i="40"/>
  <c r="J24" i="40"/>
  <c r="J23" i="40"/>
  <c r="J22" i="40"/>
  <c r="J21" i="40"/>
  <c r="J20" i="40"/>
  <c r="J19" i="40"/>
  <c r="J25" i="12"/>
  <c r="J24" i="12"/>
  <c r="J23" i="12"/>
  <c r="J22" i="12"/>
  <c r="J21" i="12"/>
  <c r="J20" i="12"/>
  <c r="J19" i="12"/>
  <c r="J29" i="10"/>
  <c r="J28" i="10"/>
  <c r="J27" i="10"/>
  <c r="J26" i="10"/>
  <c r="J25" i="10"/>
  <c r="J24" i="10"/>
  <c r="J23" i="10"/>
  <c r="J22" i="10"/>
  <c r="J21" i="10"/>
  <c r="J20" i="10"/>
  <c r="J19" i="10"/>
  <c r="J18" i="10"/>
  <c r="J25" i="9"/>
  <c r="J24" i="9"/>
  <c r="J23" i="9"/>
  <c r="J22" i="9"/>
  <c r="J21" i="9"/>
  <c r="J20" i="9"/>
  <c r="J19" i="9"/>
  <c r="K25" i="7"/>
  <c r="K24" i="7"/>
  <c r="K23" i="7"/>
  <c r="K22" i="7"/>
  <c r="K21" i="7"/>
  <c r="K20" i="7"/>
  <c r="K19" i="7"/>
  <c r="K18" i="7"/>
  <c r="P42" i="48"/>
  <c r="I13" i="27" s="1"/>
  <c r="O42" i="48"/>
  <c r="N42" i="48"/>
  <c r="M42" i="48"/>
  <c r="L42" i="48"/>
  <c r="K42" i="48"/>
  <c r="J42" i="48"/>
  <c r="I42" i="48"/>
  <c r="H42" i="48"/>
  <c r="G42" i="48"/>
  <c r="P19" i="47" l="1"/>
  <c r="I12" i="27" s="1"/>
  <c r="O19" i="47"/>
  <c r="N19" i="47"/>
  <c r="M19" i="47"/>
  <c r="L19" i="47"/>
  <c r="K19" i="47"/>
  <c r="J19" i="47"/>
  <c r="I19" i="47"/>
  <c r="H19" i="47"/>
  <c r="G19" i="47"/>
  <c r="D341" i="38"/>
  <c r="E341" i="38"/>
  <c r="Z341" i="38"/>
  <c r="AA341" i="38"/>
  <c r="AB341" i="38"/>
  <c r="AD341" i="38"/>
  <c r="AE341" i="38"/>
  <c r="AF341" i="38"/>
  <c r="AH341" i="38"/>
  <c r="AI341" i="38"/>
  <c r="AJ341" i="38"/>
  <c r="AL341" i="38"/>
  <c r="AM341" i="38"/>
  <c r="AN341" i="38"/>
  <c r="J17" i="7"/>
  <c r="D225" i="38"/>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E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D29"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l="1"/>
  <c r="AO341" i="38"/>
  <c r="AC341" i="38"/>
  <c r="AG341" i="38"/>
  <c r="F341" i="38"/>
  <c r="J341" i="38" s="1"/>
  <c r="O15" i="44"/>
  <c r="P15" i="44"/>
  <c r="I19" i="27" s="1"/>
  <c r="O26" i="23"/>
  <c r="P26" i="23"/>
  <c r="I9" i="27" s="1"/>
  <c r="O35" i="33"/>
  <c r="P35" i="33"/>
  <c r="I11" i="27" s="1"/>
  <c r="O21" i="31"/>
  <c r="P21" i="31"/>
  <c r="I20" i="27" s="1"/>
  <c r="O39" i="24"/>
  <c r="P39" i="24"/>
  <c r="I18" i="27" s="1"/>
  <c r="O43" i="30"/>
  <c r="P43" i="30"/>
  <c r="I8" i="27" s="1"/>
  <c r="I7" i="27"/>
  <c r="O24" i="28"/>
  <c r="AP341" i="38" l="1"/>
  <c r="H341" i="38"/>
  <c r="J38" i="40"/>
  <c r="N39" i="24" l="1"/>
  <c r="M39" i="24"/>
  <c r="L39" i="24"/>
  <c r="K39" i="24"/>
  <c r="J39" i="24"/>
  <c r="I39" i="24"/>
  <c r="H39" i="24"/>
  <c r="G39" i="24"/>
  <c r="I560" i="38" l="1"/>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E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D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E350" i="38"/>
  <c r="D350" i="38"/>
  <c r="AN349" i="38"/>
  <c r="AM349" i="38"/>
  <c r="AL349" i="38"/>
  <c r="AJ349" i="38"/>
  <c r="AI349" i="38"/>
  <c r="AH349" i="38"/>
  <c r="AF349" i="38"/>
  <c r="AE349" i="38"/>
  <c r="AD349" i="38"/>
  <c r="AA349" i="38"/>
  <c r="Z349" i="38"/>
  <c r="D349" i="38"/>
  <c r="AM348" i="38"/>
  <c r="AL348" i="38"/>
  <c r="AJ348" i="38"/>
  <c r="AI348" i="38"/>
  <c r="AH348" i="38"/>
  <c r="AF348" i="38"/>
  <c r="AE348" i="38"/>
  <c r="AD348" i="38"/>
  <c r="Z348" i="38"/>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D315" i="38"/>
  <c r="AB315" i="38"/>
  <c r="Z315" i="38"/>
  <c r="E315" i="38"/>
  <c r="D315" i="38"/>
  <c r="AN314" i="38"/>
  <c r="AM314" i="38"/>
  <c r="AL314" i="38"/>
  <c r="AJ314" i="38"/>
  <c r="AI314" i="38"/>
  <c r="AH314" i="38"/>
  <c r="AF314" i="38"/>
  <c r="AE314" i="38"/>
  <c r="AD314" i="38"/>
  <c r="AB314" i="38"/>
  <c r="AA314" i="38"/>
  <c r="Z314" i="38"/>
  <c r="E314" i="38"/>
  <c r="D314" i="38"/>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J290" i="38"/>
  <c r="AI290" i="38"/>
  <c r="AH290" i="38"/>
  <c r="AF290" i="38"/>
  <c r="AE290" i="38"/>
  <c r="AD290" i="38"/>
  <c r="AB290" i="38"/>
  <c r="AA290" i="38"/>
  <c r="Z290" i="38"/>
  <c r="E290" i="38"/>
  <c r="D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D248" i="38"/>
  <c r="AB248" i="38"/>
  <c r="Z248" i="38"/>
  <c r="E248" i="38"/>
  <c r="D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L241" i="38"/>
  <c r="AJ241" i="38"/>
  <c r="AI241" i="38"/>
  <c r="AH241" i="38"/>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D215" i="38"/>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D208" i="38"/>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D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D108" i="38"/>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D97" i="38"/>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D84" i="38"/>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l="1"/>
  <c r="AJ560" i="38"/>
  <c r="AF560" i="38"/>
  <c r="AL560" i="38"/>
  <c r="AI560" i="38"/>
  <c r="AN560" i="38"/>
  <c r="F550" i="38"/>
  <c r="J550" i="38" s="1"/>
  <c r="F555" i="38"/>
  <c r="H555" i="38" s="1"/>
  <c r="F559" i="38"/>
  <c r="H559" i="38" s="1"/>
  <c r="AB560" i="38"/>
  <c r="AH560" i="38"/>
  <c r="AM560" i="38"/>
  <c r="F565" i="38"/>
  <c r="J565" i="38" s="1"/>
  <c r="F545" i="38"/>
  <c r="J545" i="38" s="1"/>
  <c r="AO545" i="38"/>
  <c r="F553" i="38"/>
  <c r="H553" i="38" s="1"/>
  <c r="F557" i="38"/>
  <c r="J557" i="38" s="1"/>
  <c r="F562" i="38"/>
  <c r="J562" i="38" s="1"/>
  <c r="AK563" i="38"/>
  <c r="AK543" i="38"/>
  <c r="AK555" i="38"/>
  <c r="F563" i="38"/>
  <c r="H563" i="38" s="1"/>
  <c r="F544" i="38"/>
  <c r="H544" i="38" s="1"/>
  <c r="AC551" i="38"/>
  <c r="F552" i="38"/>
  <c r="H552" i="38" s="1"/>
  <c r="AG556" i="38"/>
  <c r="AO562" i="38"/>
  <c r="AC543" i="38"/>
  <c r="AG544" i="38"/>
  <c r="AK548" i="38"/>
  <c r="AC552" i="38"/>
  <c r="AC547" i="38"/>
  <c r="F548" i="38"/>
  <c r="J548" i="38" s="1"/>
  <c r="AC549" i="38"/>
  <c r="AG550" i="38"/>
  <c r="F551" i="38"/>
  <c r="H551" i="38" s="1"/>
  <c r="AO552" i="38"/>
  <c r="AK561" i="38"/>
  <c r="AO565" i="38"/>
  <c r="AG553" i="38"/>
  <c r="F554" i="38"/>
  <c r="J554" i="38" s="1"/>
  <c r="AC556" i="38"/>
  <c r="AK564" i="38"/>
  <c r="F543" i="38"/>
  <c r="H543" i="38" s="1"/>
  <c r="AK544" i="38"/>
  <c r="F546" i="38"/>
  <c r="H546" i="38" s="1"/>
  <c r="AO548" i="38"/>
  <c r="F549" i="38"/>
  <c r="H549" i="38" s="1"/>
  <c r="F556" i="38"/>
  <c r="AK557" i="38"/>
  <c r="F558" i="38"/>
  <c r="H558" i="38" s="1"/>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H547" i="38" s="1"/>
  <c r="AC548" i="38"/>
  <c r="AG549" i="38"/>
  <c r="AK551" i="38"/>
  <c r="AG552" i="38"/>
  <c r="AK553" i="38"/>
  <c r="AO554" i="38"/>
  <c r="AK556" i="38"/>
  <c r="AO557" i="38"/>
  <c r="AC559" i="38"/>
  <c r="AG562" i="38"/>
  <c r="AC564" i="38"/>
  <c r="AO558" i="38"/>
  <c r="AO561" i="38"/>
  <c r="AC563" i="38"/>
  <c r="F564"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J533" i="38" s="1"/>
  <c r="F540" i="38"/>
  <c r="J540" i="38" s="1"/>
  <c r="AG539" i="38"/>
  <c r="F535" i="38"/>
  <c r="H535" i="38" s="1"/>
  <c r="F536" i="38"/>
  <c r="H536" i="38" s="1"/>
  <c r="F532" i="38"/>
  <c r="J532" i="38" s="1"/>
  <c r="AK532" i="38"/>
  <c r="AK538" i="38"/>
  <c r="AC536" i="38"/>
  <c r="F539" i="38"/>
  <c r="J539" i="38" s="1"/>
  <c r="AO513" i="38"/>
  <c r="F529" i="38"/>
  <c r="J529" i="38" s="1"/>
  <c r="F530" i="38"/>
  <c r="H530" i="38" s="1"/>
  <c r="AG530" i="38"/>
  <c r="AK531" i="38"/>
  <c r="AG532" i="38"/>
  <c r="AO538" i="38"/>
  <c r="AO536" i="38"/>
  <c r="AO537" i="38"/>
  <c r="AC538" i="38"/>
  <c r="AO535" i="38"/>
  <c r="AK536" i="38"/>
  <c r="AC540" i="38"/>
  <c r="AC539" i="38"/>
  <c r="AK535" i="38"/>
  <c r="AG540" i="38"/>
  <c r="F538" i="38"/>
  <c r="H538" i="38" s="1"/>
  <c r="AK540" i="38"/>
  <c r="AK539" i="38"/>
  <c r="AG535" i="38"/>
  <c r="AK537" i="38"/>
  <c r="AO539" i="38"/>
  <c r="AC535" i="38"/>
  <c r="AG537" i="38"/>
  <c r="AK530" i="38"/>
  <c r="AO531" i="38"/>
  <c r="AK513" i="38"/>
  <c r="F514" i="38"/>
  <c r="J514" i="38" s="1"/>
  <c r="AC532" i="38"/>
  <c r="AC533" i="38"/>
  <c r="AO532" i="38"/>
  <c r="AO533" i="38"/>
  <c r="AO529" i="38"/>
  <c r="AC530" i="38"/>
  <c r="F531" i="38"/>
  <c r="J531" i="38" s="1"/>
  <c r="AG531" i="38"/>
  <c r="AK533" i="38"/>
  <c r="AO530" i="38"/>
  <c r="AC531" i="38"/>
  <c r="AG533" i="38"/>
  <c r="AG534" i="38"/>
  <c r="F534" i="38"/>
  <c r="J534" i="38" s="1"/>
  <c r="AC529" i="38"/>
  <c r="AK534" i="38"/>
  <c r="AK529" i="38"/>
  <c r="AO534" i="38"/>
  <c r="AC534" i="38"/>
  <c r="AG529" i="38"/>
  <c r="F513" i="38"/>
  <c r="J513" i="38" s="1"/>
  <c r="AO514" i="38"/>
  <c r="AC515" i="38"/>
  <c r="F516" i="38"/>
  <c r="H516" i="38" s="1"/>
  <c r="AG516" i="38"/>
  <c r="AO518" i="38"/>
  <c r="AG513" i="38"/>
  <c r="AC513" i="38"/>
  <c r="F518" i="38"/>
  <c r="H518" i="38" s="1"/>
  <c r="AC517" i="38"/>
  <c r="AK516" i="38"/>
  <c r="AG511" i="38"/>
  <c r="AK512" i="38"/>
  <c r="F517" i="38"/>
  <c r="J517" i="38" s="1"/>
  <c r="AK518" i="38"/>
  <c r="AO516" i="38"/>
  <c r="AK523" i="38"/>
  <c r="AK521" i="38"/>
  <c r="AO511" i="38"/>
  <c r="AC512" i="38"/>
  <c r="AG514" i="38"/>
  <c r="AK515" i="38"/>
  <c r="AG517" i="38"/>
  <c r="AC518" i="38"/>
  <c r="AK511" i="38"/>
  <c r="AO512" i="38"/>
  <c r="AC514" i="38"/>
  <c r="F515" i="38"/>
  <c r="J515" i="38" s="1"/>
  <c r="AG515" i="38"/>
  <c r="AO517" i="38"/>
  <c r="AG520" i="38"/>
  <c r="F511" i="38"/>
  <c r="H511" i="38" s="1"/>
  <c r="AC511" i="38"/>
  <c r="F512" i="38"/>
  <c r="J512" i="38" s="1"/>
  <c r="AG512" i="38"/>
  <c r="AK514" i="38"/>
  <c r="AO515" i="38"/>
  <c r="AC516" i="38"/>
  <c r="AK517" i="38"/>
  <c r="AG518" i="38"/>
  <c r="J518" i="38"/>
  <c r="AK504" i="38"/>
  <c r="AO510" i="38"/>
  <c r="F510" i="38"/>
  <c r="J510" i="38" s="1"/>
  <c r="F524" i="38"/>
  <c r="J524" i="38" s="1"/>
  <c r="F522" i="38"/>
  <c r="J522" i="38" s="1"/>
  <c r="AG522" i="38"/>
  <c r="F520" i="38"/>
  <c r="J520" i="38" s="1"/>
  <c r="AC520" i="38"/>
  <c r="AG523" i="38"/>
  <c r="AG521" i="38"/>
  <c r="AC522" i="38"/>
  <c r="AC523" i="38"/>
  <c r="AO519" i="38"/>
  <c r="AC521" i="38"/>
  <c r="AO520" i="38"/>
  <c r="AO523" i="38"/>
  <c r="AO521" i="38"/>
  <c r="AK520" i="38"/>
  <c r="F506" i="38"/>
  <c r="H506" i="38" s="1"/>
  <c r="AC505" i="38"/>
  <c r="AK524" i="38"/>
  <c r="AC510" i="38"/>
  <c r="AC519" i="38"/>
  <c r="F521" i="38"/>
  <c r="J521" i="38" s="1"/>
  <c r="F504" i="38"/>
  <c r="J504" i="38" s="1"/>
  <c r="AK510" i="38"/>
  <c r="AK519" i="38"/>
  <c r="AO522" i="38"/>
  <c r="AO524" i="38"/>
  <c r="AG510" i="38"/>
  <c r="F519" i="38"/>
  <c r="J519" i="38" s="1"/>
  <c r="AG519" i="38"/>
  <c r="AK522" i="38"/>
  <c r="F508" i="38"/>
  <c r="J508" i="38" s="1"/>
  <c r="AO505" i="38"/>
  <c r="AG525" i="38"/>
  <c r="AC524" i="38"/>
  <c r="AG505" i="38"/>
  <c r="F523" i="38"/>
  <c r="J523" i="38" s="1"/>
  <c r="AK505" i="38"/>
  <c r="F505" i="38"/>
  <c r="J505" i="38" s="1"/>
  <c r="AG524" i="38"/>
  <c r="AO504" i="38"/>
  <c r="AK525" i="38"/>
  <c r="AG504" i="38"/>
  <c r="F525" i="38"/>
  <c r="H525" i="38" s="1"/>
  <c r="AC525" i="38"/>
  <c r="AC504" i="38"/>
  <c r="AG508" i="38"/>
  <c r="AC507" i="38"/>
  <c r="AO506" i="38"/>
  <c r="AO525" i="38"/>
  <c r="AK508" i="38"/>
  <c r="AG507" i="38"/>
  <c r="F507" i="38"/>
  <c r="J507" i="38" s="1"/>
  <c r="AC506" i="38"/>
  <c r="AO508" i="38"/>
  <c r="AK507" i="38"/>
  <c r="AG506" i="38"/>
  <c r="AO491" i="38"/>
  <c r="AO503" i="38"/>
  <c r="AC508" i="38"/>
  <c r="AO507" i="38"/>
  <c r="AK506" i="38"/>
  <c r="H504" i="38"/>
  <c r="AC502" i="38"/>
  <c r="AC503" i="38"/>
  <c r="F502" i="38"/>
  <c r="J502" i="38" s="1"/>
  <c r="AK502" i="38"/>
  <c r="AK503" i="38"/>
  <c r="AO502" i="38"/>
  <c r="AG502" i="38"/>
  <c r="F503" i="38"/>
  <c r="H503" i="38" s="1"/>
  <c r="AG503" i="38"/>
  <c r="F493" i="38"/>
  <c r="J493" i="38" s="1"/>
  <c r="AG493" i="38"/>
  <c r="AK493" i="38"/>
  <c r="AG495" i="38"/>
  <c r="F496" i="38"/>
  <c r="H496" i="38" s="1"/>
  <c r="F490" i="38"/>
  <c r="J490" i="38" s="1"/>
  <c r="AG490" i="38"/>
  <c r="AK492" i="38"/>
  <c r="AC493" i="38"/>
  <c r="F494" i="38"/>
  <c r="J494" i="38" s="1"/>
  <c r="AK491" i="38"/>
  <c r="AC490" i="38"/>
  <c r="F492" i="38"/>
  <c r="J492" i="38" s="1"/>
  <c r="AO493" i="38"/>
  <c r="AO496" i="38"/>
  <c r="AO494" i="38"/>
  <c r="F491" i="38"/>
  <c r="J491" i="38" s="1"/>
  <c r="AC491" i="38"/>
  <c r="AK494" i="38"/>
  <c r="AG492" i="38"/>
  <c r="AG491" i="38"/>
  <c r="AC495" i="38"/>
  <c r="F495" i="38"/>
  <c r="J495" i="38" s="1"/>
  <c r="AO490" i="38"/>
  <c r="AC492" i="38"/>
  <c r="AG494" i="38"/>
  <c r="AK490" i="38"/>
  <c r="AO492" i="38"/>
  <c r="AC494" i="38"/>
  <c r="F497" i="38"/>
  <c r="J497" i="38" s="1"/>
  <c r="AG497" i="38"/>
  <c r="AC496" i="38"/>
  <c r="AO495" i="38"/>
  <c r="AK496" i="38"/>
  <c r="AK497" i="38"/>
  <c r="AK495" i="38"/>
  <c r="AG496" i="38"/>
  <c r="F486" i="38"/>
  <c r="J486" i="38" s="1"/>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H477" i="38" s="1"/>
  <c r="AG479" i="38"/>
  <c r="AC470" i="38"/>
  <c r="AG471" i="38"/>
  <c r="AG475" i="38"/>
  <c r="AC476" i="38"/>
  <c r="AO477" i="38"/>
  <c r="AC479" i="38"/>
  <c r="AO470" i="38"/>
  <c r="AC471" i="38"/>
  <c r="AO472" i="38"/>
  <c r="AK473" i="38"/>
  <c r="AO474" i="38"/>
  <c r="AC475" i="38"/>
  <c r="F476" i="38"/>
  <c r="J476" i="38" s="1"/>
  <c r="AG480" i="38"/>
  <c r="F481" i="38"/>
  <c r="J481" i="38" s="1"/>
  <c r="AO478" i="38"/>
  <c r="F480" i="38"/>
  <c r="J480" i="38" s="1"/>
  <c r="AC472" i="38"/>
  <c r="AO473" i="38"/>
  <c r="AC474" i="38"/>
  <c r="F475" i="38"/>
  <c r="J475" i="38" s="1"/>
  <c r="AC477" i="38"/>
  <c r="AO476" i="38"/>
  <c r="AK477" i="38"/>
  <c r="AK472" i="38"/>
  <c r="F484" i="38"/>
  <c r="J484" i="38" s="1"/>
  <c r="AO483" i="38"/>
  <c r="AC478" i="38"/>
  <c r="F479" i="38"/>
  <c r="J479" i="38" s="1"/>
  <c r="AO481" i="38"/>
  <c r="F471" i="38"/>
  <c r="H471" i="38" s="1"/>
  <c r="AG472" i="38"/>
  <c r="F473" i="38"/>
  <c r="H473" i="38" s="1"/>
  <c r="AC473" i="38"/>
  <c r="F474" i="38"/>
  <c r="H474" i="38" s="1"/>
  <c r="AG474" i="38"/>
  <c r="AK476" i="38"/>
  <c r="AG477" i="38"/>
  <c r="J477" i="38"/>
  <c r="AC480" i="38"/>
  <c r="F482" i="38"/>
  <c r="J482" i="38" s="1"/>
  <c r="AK478" i="38"/>
  <c r="AO480" i="38"/>
  <c r="AK481" i="38"/>
  <c r="AK484" i="38"/>
  <c r="AC483" i="38"/>
  <c r="F478" i="38"/>
  <c r="H478" i="38" s="1"/>
  <c r="AG478" i="38"/>
  <c r="AK480" i="38"/>
  <c r="AG481" i="38"/>
  <c r="AO482" i="38"/>
  <c r="AK482" i="38"/>
  <c r="AK483" i="38"/>
  <c r="AO484" i="38"/>
  <c r="AC482" i="38"/>
  <c r="AG482" i="38"/>
  <c r="F483" i="38"/>
  <c r="H483" i="38" s="1"/>
  <c r="AG483" i="38"/>
  <c r="AG484" i="38"/>
  <c r="AO460" i="38"/>
  <c r="AK468" i="38"/>
  <c r="AC484" i="38"/>
  <c r="AC460" i="38"/>
  <c r="F461" i="38"/>
  <c r="J461" i="38" s="1"/>
  <c r="AO468" i="38"/>
  <c r="AK460" i="38"/>
  <c r="AG468" i="38"/>
  <c r="AG460" i="38"/>
  <c r="AC468" i="38"/>
  <c r="F468" i="38"/>
  <c r="J468" i="38" s="1"/>
  <c r="AC463" i="38"/>
  <c r="AO464" i="38"/>
  <c r="AK461" i="38"/>
  <c r="AG462" i="38"/>
  <c r="F460" i="38"/>
  <c r="J460" i="38" s="1"/>
  <c r="F464" i="38"/>
  <c r="J464" i="38" s="1"/>
  <c r="AG461" i="38"/>
  <c r="F462" i="38"/>
  <c r="J462" i="38" s="1"/>
  <c r="AC462" i="38"/>
  <c r="AC461" i="38"/>
  <c r="AO462" i="38"/>
  <c r="AG465" i="38"/>
  <c r="AO463" i="38"/>
  <c r="AG463" i="38"/>
  <c r="AK463" i="38"/>
  <c r="AO461" i="38"/>
  <c r="AK462" i="38"/>
  <c r="AK464" i="38"/>
  <c r="F465" i="38"/>
  <c r="J465" i="38" s="1"/>
  <c r="AC465" i="38"/>
  <c r="F463" i="38"/>
  <c r="H463" i="38" s="1"/>
  <c r="AG464" i="38"/>
  <c r="AK400" i="38"/>
  <c r="AC464" i="38"/>
  <c r="AO402" i="38"/>
  <c r="F456" i="38"/>
  <c r="H456" i="38" s="1"/>
  <c r="AK465" i="38"/>
  <c r="AO465" i="38"/>
  <c r="AG414" i="38"/>
  <c r="AO400" i="38"/>
  <c r="F401" i="38"/>
  <c r="J401" i="38" s="1"/>
  <c r="AK453" i="38"/>
  <c r="AO456" i="38"/>
  <c r="AG400" i="38"/>
  <c r="AC400" i="38"/>
  <c r="AO401" i="38"/>
  <c r="AO453" i="38"/>
  <c r="AC456" i="38"/>
  <c r="AK456" i="38"/>
  <c r="AG456" i="38"/>
  <c r="F432" i="38"/>
  <c r="J432" i="38" s="1"/>
  <c r="AG435" i="38"/>
  <c r="F436" i="38"/>
  <c r="J436" i="38" s="1"/>
  <c r="F440" i="38"/>
  <c r="J440" i="38" s="1"/>
  <c r="F407" i="38"/>
  <c r="J407" i="38" s="1"/>
  <c r="F415" i="38"/>
  <c r="J415" i="38" s="1"/>
  <c r="AK401" i="38"/>
  <c r="AK402" i="38"/>
  <c r="AG450" i="38"/>
  <c r="AG430" i="38"/>
  <c r="AO432" i="38"/>
  <c r="AG434" i="38"/>
  <c r="AO414" i="38"/>
  <c r="F417" i="38"/>
  <c r="H417" i="38" s="1"/>
  <c r="F400" i="38"/>
  <c r="H400" i="38" s="1"/>
  <c r="AG401" i="38"/>
  <c r="F402" i="38"/>
  <c r="H402" i="38" s="1"/>
  <c r="AG402" i="38"/>
  <c r="F453" i="38"/>
  <c r="J453" i="38" s="1"/>
  <c r="AG453" i="38"/>
  <c r="F447" i="38"/>
  <c r="J447" i="38" s="1"/>
  <c r="F451" i="38"/>
  <c r="J451" i="38" s="1"/>
  <c r="F431" i="38"/>
  <c r="J431" i="38" s="1"/>
  <c r="F435" i="38"/>
  <c r="J435" i="38" s="1"/>
  <c r="F414" i="38"/>
  <c r="J414" i="38" s="1"/>
  <c r="AK414" i="38"/>
  <c r="AC401" i="38"/>
  <c r="AC402" i="38"/>
  <c r="AC453" i="38"/>
  <c r="AC434" i="38"/>
  <c r="AG406" i="38"/>
  <c r="AG410" i="38"/>
  <c r="AK411" i="38"/>
  <c r="AG422" i="38"/>
  <c r="AG426" i="38"/>
  <c r="AC427" i="38"/>
  <c r="AO428" i="38"/>
  <c r="AO434" i="38"/>
  <c r="AG418" i="38"/>
  <c r="AK418" i="38"/>
  <c r="F419" i="38"/>
  <c r="J419" i="38" s="1"/>
  <c r="AK424" i="38"/>
  <c r="AO425" i="38"/>
  <c r="AC426" i="38"/>
  <c r="F427" i="38"/>
  <c r="J427" i="38" s="1"/>
  <c r="AK428" i="38"/>
  <c r="AK434" i="38"/>
  <c r="AC436" i="38"/>
  <c r="F437" i="38"/>
  <c r="J437" i="38" s="1"/>
  <c r="AG437" i="38"/>
  <c r="AO438" i="38"/>
  <c r="F441" i="38"/>
  <c r="H441" i="38" s="1"/>
  <c r="AK442" i="38"/>
  <c r="AK404" i="38"/>
  <c r="F439" i="38"/>
  <c r="J439" i="38" s="1"/>
  <c r="AG407" i="38"/>
  <c r="AO408" i="38"/>
  <c r="AO409" i="38"/>
  <c r="F411" i="38"/>
  <c r="J411" i="38" s="1"/>
  <c r="F418" i="38"/>
  <c r="H418" i="38" s="1"/>
  <c r="AO418" i="38"/>
  <c r="F421" i="38"/>
  <c r="H421" i="38" s="1"/>
  <c r="AG421" i="38"/>
  <c r="AK422" i="38"/>
  <c r="AK426" i="38"/>
  <c r="F428" i="38"/>
  <c r="J428" i="38" s="1"/>
  <c r="AK405" i="38"/>
  <c r="AO406" i="38"/>
  <c r="AO410" i="38"/>
  <c r="AC447" i="38"/>
  <c r="AC431" i="38"/>
  <c r="AC433" i="38"/>
  <c r="F434" i="38"/>
  <c r="J434" i="38" s="1"/>
  <c r="F438" i="38"/>
  <c r="H438" i="38" s="1"/>
  <c r="AG442" i="38"/>
  <c r="AO444" i="38"/>
  <c r="F405" i="38"/>
  <c r="H405" i="38" s="1"/>
  <c r="AG405" i="38"/>
  <c r="AK406" i="38"/>
  <c r="AK410" i="38"/>
  <c r="F412" i="38"/>
  <c r="J412" i="38" s="1"/>
  <c r="AK415" i="38"/>
  <c r="AO423" i="38"/>
  <c r="AK448" i="38"/>
  <c r="AO449" i="38"/>
  <c r="AC450" i="38"/>
  <c r="AO429" i="38"/>
  <c r="AC430" i="38"/>
  <c r="AG415" i="38"/>
  <c r="F416" i="38"/>
  <c r="J416" i="38" s="1"/>
  <c r="AG417" i="38"/>
  <c r="AK419" i="38"/>
  <c r="AG420" i="38"/>
  <c r="AK421" i="38"/>
  <c r="AO422" i="38"/>
  <c r="F423" i="38"/>
  <c r="J423" i="38" s="1"/>
  <c r="AG424" i="38"/>
  <c r="AK425" i="38"/>
  <c r="AO426" i="38"/>
  <c r="AK450" i="38"/>
  <c r="AK430" i="38"/>
  <c r="AG431" i="38"/>
  <c r="AK435" i="38"/>
  <c r="AC438" i="38"/>
  <c r="AO442" i="38"/>
  <c r="AO404" i="38"/>
  <c r="AO405" i="38"/>
  <c r="AK407" i="38"/>
  <c r="AC409" i="38"/>
  <c r="F410" i="38"/>
  <c r="H410" i="38" s="1"/>
  <c r="AO411" i="38"/>
  <c r="AG412" i="38"/>
  <c r="F413" i="38"/>
  <c r="H413" i="38" s="1"/>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H420" i="38" s="1"/>
  <c r="AK423" i="38"/>
  <c r="AO427" i="38"/>
  <c r="AO450" i="38"/>
  <c r="AO430" i="38"/>
  <c r="AG438" i="38"/>
  <c r="AO439" i="38"/>
  <c r="AK440" i="38"/>
  <c r="AO441" i="38"/>
  <c r="AC442" i="38"/>
  <c r="F443" i="38"/>
  <c r="J443" i="38" s="1"/>
  <c r="F406" i="38"/>
  <c r="H406" i="38" s="1"/>
  <c r="AO407" i="38"/>
  <c r="F408" i="38"/>
  <c r="J408" i="38" s="1"/>
  <c r="AG408" i="38"/>
  <c r="F409" i="38"/>
  <c r="H409" i="38" s="1"/>
  <c r="AG409" i="38"/>
  <c r="AK412" i="38"/>
  <c r="AK413" i="38"/>
  <c r="AO415" i="38"/>
  <c r="AK416" i="38"/>
  <c r="AO417" i="38"/>
  <c r="AO420" i="38"/>
  <c r="F422" i="38"/>
  <c r="H422" i="38" s="1"/>
  <c r="AG423" i="38"/>
  <c r="F424" i="38"/>
  <c r="J424" i="38" s="1"/>
  <c r="F425" i="38"/>
  <c r="H425" i="38" s="1"/>
  <c r="AG425" i="38"/>
  <c r="AK427" i="38"/>
  <c r="AG428" i="38"/>
  <c r="AG446" i="38"/>
  <c r="AO448" i="38"/>
  <c r="AC449" i="38"/>
  <c r="F450" i="38"/>
  <c r="H450" i="38" s="1"/>
  <c r="AO452" i="38"/>
  <c r="AC429" i="38"/>
  <c r="F430" i="38"/>
  <c r="J430" i="38" s="1"/>
  <c r="AC432" i="38"/>
  <c r="F433" i="38"/>
  <c r="H433" i="38" s="1"/>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F448" i="38"/>
  <c r="J448" i="38" s="1"/>
  <c r="AG451" i="38"/>
  <c r="F452" i="38"/>
  <c r="J452" i="38" s="1"/>
  <c r="AC452" i="38"/>
  <c r="F429" i="38"/>
  <c r="H429" i="38" s="1"/>
  <c r="AG429" i="38"/>
  <c r="AK431" i="38"/>
  <c r="AG432" i="38"/>
  <c r="AK433" i="38"/>
  <c r="AO435" i="38"/>
  <c r="AK436" i="38"/>
  <c r="AO437" i="38"/>
  <c r="AC439" i="38"/>
  <c r="AO440" i="38"/>
  <c r="AC441" i="38"/>
  <c r="F442" i="38"/>
  <c r="J442" i="38" s="1"/>
  <c r="AG443" i="38"/>
  <c r="F444" i="38"/>
  <c r="J444" i="38" s="1"/>
  <c r="AC444" i="38"/>
  <c r="AO447" i="38"/>
  <c r="AC451" i="38"/>
  <c r="F445" i="38"/>
  <c r="H445" i="38" s="1"/>
  <c r="AG445" i="38"/>
  <c r="AK447" i="38"/>
  <c r="AG448" i="38"/>
  <c r="AK449" i="38"/>
  <c r="AO451" i="38"/>
  <c r="AK452" i="38"/>
  <c r="AC445" i="38"/>
  <c r="F446" i="38"/>
  <c r="H446" i="38" s="1"/>
  <c r="AG447" i="38"/>
  <c r="AC448" i="38"/>
  <c r="F449" i="38"/>
  <c r="H449" i="38" s="1"/>
  <c r="AG449" i="38"/>
  <c r="AK451" i="38"/>
  <c r="AG452" i="38"/>
  <c r="F386" i="38"/>
  <c r="J386" i="38" s="1"/>
  <c r="F391" i="38"/>
  <c r="J391" i="38" s="1"/>
  <c r="AO455" i="38"/>
  <c r="F454" i="38"/>
  <c r="J454" i="38" s="1"/>
  <c r="AC372" i="38"/>
  <c r="AC455" i="38"/>
  <c r="AK454" i="38"/>
  <c r="AK455" i="38"/>
  <c r="AO454" i="38"/>
  <c r="AC454" i="38"/>
  <c r="AG454" i="38"/>
  <c r="F455" i="38"/>
  <c r="J455" i="38" s="1"/>
  <c r="AG455" i="38"/>
  <c r="AG396" i="38"/>
  <c r="F396" i="38"/>
  <c r="J396" i="38" s="1"/>
  <c r="AC396" i="38"/>
  <c r="F393" i="38"/>
  <c r="J393" i="38" s="1"/>
  <c r="AK394" i="38"/>
  <c r="AO396" i="38"/>
  <c r="AK396" i="38"/>
  <c r="AO384" i="38"/>
  <c r="AC393" i="38"/>
  <c r="AO394" i="38"/>
  <c r="AC384" i="38"/>
  <c r="AG391" i="38"/>
  <c r="AG393" i="38"/>
  <c r="F394" i="38"/>
  <c r="H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F384" i="38"/>
  <c r="J384" i="38" s="1"/>
  <c r="AK386" i="38"/>
  <c r="AA383" i="38"/>
  <c r="AF383" i="38"/>
  <c r="AO385" i="38"/>
  <c r="AO372" i="38"/>
  <c r="AB383" i="38"/>
  <c r="AM383" i="38"/>
  <c r="AK372" i="38"/>
  <c r="AG388" i="38"/>
  <c r="D383" i="38"/>
  <c r="AG385" i="38"/>
  <c r="AI383" i="38"/>
  <c r="AN383" i="38"/>
  <c r="F387" i="38"/>
  <c r="H387" i="38" s="1"/>
  <c r="AC385" i="38"/>
  <c r="AL383" i="38"/>
  <c r="AO388" i="38"/>
  <c r="AK387" i="38"/>
  <c r="AC388" i="38"/>
  <c r="F388" i="38"/>
  <c r="J388" i="38" s="1"/>
  <c r="AD383" i="38"/>
  <c r="AO387" i="38"/>
  <c r="AC387" i="38"/>
  <c r="AG386" i="38"/>
  <c r="AG368" i="38"/>
  <c r="AC369" i="38"/>
  <c r="AC370" i="38"/>
  <c r="AC371" i="38"/>
  <c r="F372" i="38"/>
  <c r="H372" i="38" s="1"/>
  <c r="AC375" i="38"/>
  <c r="F376" i="38"/>
  <c r="J376" i="38" s="1"/>
  <c r="AO376" i="38"/>
  <c r="AO378" i="38"/>
  <c r="AC347" i="38"/>
  <c r="AG387" i="38"/>
  <c r="AC386" i="38"/>
  <c r="F351" i="38"/>
  <c r="J351" i="38" s="1"/>
  <c r="AO352" i="38"/>
  <c r="F355" i="38"/>
  <c r="H355" i="38" s="1"/>
  <c r="F362" i="38"/>
  <c r="J362" i="38" s="1"/>
  <c r="AO367" i="38"/>
  <c r="AC368" i="38"/>
  <c r="F369" i="38"/>
  <c r="J369" i="38" s="1"/>
  <c r="AO371" i="38"/>
  <c r="F373" i="38"/>
  <c r="J373" i="38" s="1"/>
  <c r="F377" i="38"/>
  <c r="J377" i="38" s="1"/>
  <c r="AK360" i="38"/>
  <c r="F364" i="38"/>
  <c r="J364" i="38" s="1"/>
  <c r="AK364" i="38"/>
  <c r="F352" i="38"/>
  <c r="J352" i="38" s="1"/>
  <c r="AG356" i="38"/>
  <c r="AO358" i="38"/>
  <c r="AC359" i="38"/>
  <c r="F360" i="38"/>
  <c r="J360" i="38" s="1"/>
  <c r="AO360" i="38"/>
  <c r="AO362" i="38"/>
  <c r="F353" i="38"/>
  <c r="J353" i="38" s="1"/>
  <c r="AG360" i="38"/>
  <c r="AG351" i="38"/>
  <c r="AK356" i="38"/>
  <c r="AC360" i="38"/>
  <c r="AG361" i="38"/>
  <c r="AC362" i="38"/>
  <c r="AK348" i="38"/>
  <c r="AK352" i="38"/>
  <c r="AG348" i="38"/>
  <c r="AC352" i="38"/>
  <c r="AG352" i="38"/>
  <c r="AO353" i="38"/>
  <c r="AK354" i="38"/>
  <c r="AO355" i="38"/>
  <c r="AC356" i="38"/>
  <c r="AK358" i="38"/>
  <c r="AO359" i="38"/>
  <c r="F361" i="38"/>
  <c r="J361" i="38" s="1"/>
  <c r="AC378" i="38"/>
  <c r="F347" i="38"/>
  <c r="J347" i="38" s="1"/>
  <c r="AG347" i="38"/>
  <c r="AK349" i="38"/>
  <c r="AK351" i="38"/>
  <c r="AG354" i="38"/>
  <c r="AK355" i="38"/>
  <c r="AO356" i="38"/>
  <c r="AK376" i="38"/>
  <c r="AG349" i="38"/>
  <c r="F350" i="38"/>
  <c r="J350" i="38" s="1"/>
  <c r="AG350" i="38"/>
  <c r="AK353" i="38"/>
  <c r="AC361" i="38"/>
  <c r="AC364" i="38"/>
  <c r="AO368" i="38"/>
  <c r="AG376" i="38"/>
  <c r="AO347" i="38"/>
  <c r="AC351" i="38"/>
  <c r="AG353" i="38"/>
  <c r="F354" i="38"/>
  <c r="H354" i="38" s="1"/>
  <c r="AC354" i="38"/>
  <c r="AG355" i="38"/>
  <c r="AK357" i="38"/>
  <c r="AG358" i="38"/>
  <c r="AK359" i="38"/>
  <c r="AO361" i="38"/>
  <c r="AK362" i="38"/>
  <c r="AG364" i="38"/>
  <c r="AO365" i="38"/>
  <c r="AO366" i="38"/>
  <c r="AK379" i="38"/>
  <c r="AO380" i="38"/>
  <c r="AK363" i="38"/>
  <c r="F365" i="38"/>
  <c r="J365" i="38" s="1"/>
  <c r="AK367" i="38"/>
  <c r="AK380" i="38"/>
  <c r="F363" i="38"/>
  <c r="J363" i="38" s="1"/>
  <c r="AG363" i="38"/>
  <c r="AO364" i="38"/>
  <c r="F367" i="38"/>
  <c r="H367" i="38" s="1"/>
  <c r="AK368" i="38"/>
  <c r="AG373" i="38"/>
  <c r="F374" i="38"/>
  <c r="J374" i="38" s="1"/>
  <c r="AG374" i="38"/>
  <c r="F375" i="38"/>
  <c r="H375" i="38" s="1"/>
  <c r="AG375" i="38"/>
  <c r="AC376" i="38"/>
  <c r="AK377" i="38"/>
  <c r="AG378" i="38"/>
  <c r="AK347" i="38"/>
  <c r="AO349" i="38"/>
  <c r="AO351" i="38"/>
  <c r="AC353" i="38"/>
  <c r="AO354" i="38"/>
  <c r="AC355" i="38"/>
  <c r="F356" i="38"/>
  <c r="J356" i="38" s="1"/>
  <c r="AG357" i="38"/>
  <c r="F358" i="38"/>
  <c r="J358" i="38" s="1"/>
  <c r="AC358" i="38"/>
  <c r="F359" i="38"/>
  <c r="H359" i="38" s="1"/>
  <c r="AG359" i="38"/>
  <c r="AK361" i="38"/>
  <c r="AG362" i="38"/>
  <c r="F382" i="38"/>
  <c r="J382" i="38" s="1"/>
  <c r="AK365" i="38"/>
  <c r="AK366" i="38"/>
  <c r="AO369" i="38"/>
  <c r="AO370" i="38"/>
  <c r="AC373" i="38"/>
  <c r="AC374" i="38"/>
  <c r="AG377" i="38"/>
  <c r="F378" i="38"/>
  <c r="J378" i="38" s="1"/>
  <c r="AG380" i="38"/>
  <c r="AC381" i="38"/>
  <c r="AO382" i="38"/>
  <c r="AC363" i="38"/>
  <c r="AG365" i="38"/>
  <c r="AG366" i="38"/>
  <c r="AG367" i="38"/>
  <c r="AK369" i="38"/>
  <c r="AK370" i="38"/>
  <c r="AK371" i="38"/>
  <c r="AO373" i="38"/>
  <c r="AO374" i="38"/>
  <c r="AO375" i="38"/>
  <c r="AC377" i="38"/>
  <c r="AO379" i="38"/>
  <c r="AC380" i="38"/>
  <c r="F381" i="38"/>
  <c r="J381" i="38" s="1"/>
  <c r="AK382" i="38"/>
  <c r="AO363" i="38"/>
  <c r="AC365" i="38"/>
  <c r="AC367" i="38"/>
  <c r="F368" i="38"/>
  <c r="J368" i="38" s="1"/>
  <c r="AG369" i="38"/>
  <c r="F370" i="38"/>
  <c r="J370" i="38" s="1"/>
  <c r="AG370" i="38"/>
  <c r="F371" i="38"/>
  <c r="H371" i="38" s="1"/>
  <c r="AG371" i="38"/>
  <c r="AK373" i="38"/>
  <c r="AK374" i="38"/>
  <c r="AK375" i="38"/>
  <c r="AO377" i="38"/>
  <c r="AK378" i="38"/>
  <c r="AO381" i="38"/>
  <c r="F379" i="38"/>
  <c r="J379" i="38" s="1"/>
  <c r="AG379" i="38"/>
  <c r="AK381" i="38"/>
  <c r="AG382" i="38"/>
  <c r="AC379" i="38"/>
  <c r="F380" i="38"/>
  <c r="H380" i="38" s="1"/>
  <c r="AG381" i="38"/>
  <c r="AC382" i="38"/>
  <c r="H379" i="38"/>
  <c r="F343" i="38"/>
  <c r="H343" i="38" s="1"/>
  <c r="AO342" i="38"/>
  <c r="AK342" i="38"/>
  <c r="AO343" i="38"/>
  <c r="AC342" i="38"/>
  <c r="F342" i="38"/>
  <c r="J342" i="38" s="1"/>
  <c r="AG342" i="38"/>
  <c r="AG340" i="38"/>
  <c r="AK343" i="38"/>
  <c r="AG343" i="38"/>
  <c r="AC343" i="38"/>
  <c r="F340" i="38"/>
  <c r="J340" i="38" s="1"/>
  <c r="AC340" i="38"/>
  <c r="F337" i="38"/>
  <c r="J337" i="38" s="1"/>
  <c r="AG337" i="38"/>
  <c r="AO340" i="38"/>
  <c r="AK340" i="38"/>
  <c r="F336" i="38"/>
  <c r="H336" i="38" s="1"/>
  <c r="AK337" i="38"/>
  <c r="F334" i="38"/>
  <c r="J334" i="38" s="1"/>
  <c r="AC337" i="38"/>
  <c r="AO337" i="38"/>
  <c r="AC334" i="38"/>
  <c r="AG336" i="38"/>
  <c r="AC336" i="38"/>
  <c r="AO336" i="38"/>
  <c r="AK336" i="38"/>
  <c r="AG334" i="38"/>
  <c r="AO334" i="38"/>
  <c r="AK334" i="38"/>
  <c r="F332" i="38"/>
  <c r="J332" i="38" s="1"/>
  <c r="AK333" i="38"/>
  <c r="AO331" i="38"/>
  <c r="AO332" i="38"/>
  <c r="AO333" i="38"/>
  <c r="F331" i="38"/>
  <c r="H331" i="38" s="1"/>
  <c r="AC331" i="38"/>
  <c r="AK331" i="38"/>
  <c r="AG331" i="38"/>
  <c r="AK332" i="38"/>
  <c r="F318" i="38"/>
  <c r="J318" i="38" s="1"/>
  <c r="AG332" i="38"/>
  <c r="F333" i="38"/>
  <c r="H333" i="38" s="1"/>
  <c r="AG333" i="38"/>
  <c r="AC332" i="38"/>
  <c r="AC333" i="38"/>
  <c r="AK317" i="38"/>
  <c r="AK320" i="38"/>
  <c r="AO321" i="38"/>
  <c r="AO315" i="38"/>
  <c r="AC316" i="38"/>
  <c r="AG317" i="38"/>
  <c r="AO319" i="38"/>
  <c r="F316" i="38"/>
  <c r="J316" i="38" s="1"/>
  <c r="AG316" i="38"/>
  <c r="AO318" i="38"/>
  <c r="F320" i="38"/>
  <c r="H320" i="38" s="1"/>
  <c r="AK321" i="38"/>
  <c r="F314" i="38"/>
  <c r="J314" i="38" s="1"/>
  <c r="AK319" i="38"/>
  <c r="AO317" i="38"/>
  <c r="AC321" i="38"/>
  <c r="AO322" i="38"/>
  <c r="AK323" i="38"/>
  <c r="AC314" i="38"/>
  <c r="F315" i="38"/>
  <c r="J315" i="38" s="1"/>
  <c r="AG315" i="38"/>
  <c r="AK316" i="38"/>
  <c r="AC318" i="38"/>
  <c r="AC319" i="38"/>
  <c r="F325" i="38"/>
  <c r="H325" i="38" s="1"/>
  <c r="F323" i="38"/>
  <c r="H323" i="38" s="1"/>
  <c r="AO314" i="38"/>
  <c r="AK318" i="38"/>
  <c r="AG324" i="38"/>
  <c r="AG321" i="38"/>
  <c r="AG314" i="38"/>
  <c r="AK314" i="38"/>
  <c r="AK315" i="38"/>
  <c r="AO316" i="38"/>
  <c r="AG318" i="38"/>
  <c r="F319" i="38"/>
  <c r="J319" i="38" s="1"/>
  <c r="AG319" i="38"/>
  <c r="AC325" i="38"/>
  <c r="AG320" i="38"/>
  <c r="AK322" i="38"/>
  <c r="AG323" i="38"/>
  <c r="F326" i="38"/>
  <c r="J326" i="38" s="1"/>
  <c r="AG326" i="38"/>
  <c r="AC320" i="38"/>
  <c r="F321" i="38"/>
  <c r="J321" i="38" s="1"/>
  <c r="AG322" i="38"/>
  <c r="AC323" i="38"/>
  <c r="F305" i="38"/>
  <c r="H305" i="38" s="1"/>
  <c r="F309" i="38"/>
  <c r="H309" i="38" s="1"/>
  <c r="F270" i="38"/>
  <c r="J270" i="38" s="1"/>
  <c r="F274" i="38"/>
  <c r="H274" i="38" s="1"/>
  <c r="F278" i="38"/>
  <c r="H278" i="38" s="1"/>
  <c r="F282" i="38"/>
  <c r="H282" i="38" s="1"/>
  <c r="F286" i="38"/>
  <c r="J286" i="38" s="1"/>
  <c r="F324" i="38"/>
  <c r="J324" i="38" s="1"/>
  <c r="AO320" i="38"/>
  <c r="AO323" i="38"/>
  <c r="AC324" i="38"/>
  <c r="F287" i="38"/>
  <c r="J287" i="38" s="1"/>
  <c r="AO324" i="38"/>
  <c r="AO325" i="38"/>
  <c r="AK326" i="38"/>
  <c r="AK324" i="38"/>
  <c r="AG325" i="38"/>
  <c r="AK325" i="38"/>
  <c r="F271" i="38"/>
  <c r="J271" i="38" s="1"/>
  <c r="F275" i="38"/>
  <c r="J275" i="38" s="1"/>
  <c r="F279" i="38"/>
  <c r="J279" i="38" s="1"/>
  <c r="F283" i="38"/>
  <c r="J283" i="38" s="1"/>
  <c r="AC290" i="38"/>
  <c r="F291" i="38"/>
  <c r="J291" i="38" s="1"/>
  <c r="AC294" i="38"/>
  <c r="F295" i="38"/>
  <c r="J295" i="38" s="1"/>
  <c r="F299" i="38"/>
  <c r="J299" i="38" s="1"/>
  <c r="AC326" i="38"/>
  <c r="AG304" i="38"/>
  <c r="AG308" i="38"/>
  <c r="AO270" i="38"/>
  <c r="AO271" i="38"/>
  <c r="AO275" i="38"/>
  <c r="AO279" i="38"/>
  <c r="AO283" i="38"/>
  <c r="AK286" i="38"/>
  <c r="AK287" i="38"/>
  <c r="AK289" i="38"/>
  <c r="AO326" i="38"/>
  <c r="AC271" i="38"/>
  <c r="F272" i="38"/>
  <c r="H272" i="38" s="1"/>
  <c r="AC274" i="38"/>
  <c r="AC275" i="38"/>
  <c r="F276" i="38"/>
  <c r="J276" i="38" s="1"/>
  <c r="AC278" i="38"/>
  <c r="AC279" i="38"/>
  <c r="F280" i="38"/>
  <c r="J280" i="38" s="1"/>
  <c r="AC282" i="38"/>
  <c r="AC283" i="38"/>
  <c r="F298" i="38"/>
  <c r="J298" i="38" s="1"/>
  <c r="AG298" i="38"/>
  <c r="AO300" i="38"/>
  <c r="AK271" i="38"/>
  <c r="AK275" i="38"/>
  <c r="AK279" i="38"/>
  <c r="AK283" i="38"/>
  <c r="AO284" i="38"/>
  <c r="AC285" i="38"/>
  <c r="AG286" i="38"/>
  <c r="AO290" i="38"/>
  <c r="AO294" i="38"/>
  <c r="AG271" i="38"/>
  <c r="AG275" i="38"/>
  <c r="AG279" i="38"/>
  <c r="AG283" i="38"/>
  <c r="F290" i="38"/>
  <c r="AK298" i="38"/>
  <c r="AO274" i="38"/>
  <c r="AO278" i="38"/>
  <c r="AO282" i="38"/>
  <c r="AG301" i="38"/>
  <c r="AO303" i="38"/>
  <c r="AC304" i="38"/>
  <c r="AC308" i="38"/>
  <c r="AC269" i="38"/>
  <c r="AK270" i="38"/>
  <c r="AO272" i="38"/>
  <c r="AC273" i="38"/>
  <c r="AK274" i="38"/>
  <c r="AO276" i="38"/>
  <c r="AC277" i="38"/>
  <c r="AK278" i="38"/>
  <c r="AO280" i="38"/>
  <c r="AC281" i="38"/>
  <c r="AK282" i="38"/>
  <c r="AC299" i="38"/>
  <c r="F302" i="38"/>
  <c r="J302" i="38" s="1"/>
  <c r="AO304" i="38"/>
  <c r="AO308" i="38"/>
  <c r="AG270" i="38"/>
  <c r="AG274" i="38"/>
  <c r="AG278" i="38"/>
  <c r="AG282" i="38"/>
  <c r="AC286" i="38"/>
  <c r="AK290" i="38"/>
  <c r="AK294" i="38"/>
  <c r="AK295" i="38"/>
  <c r="AK297" i="38"/>
  <c r="AC298" i="38"/>
  <c r="AK300" i="38"/>
  <c r="AK304" i="38"/>
  <c r="AK308" i="38"/>
  <c r="AC270" i="38"/>
  <c r="F284" i="38"/>
  <c r="J284" i="38" s="1"/>
  <c r="AO286" i="38"/>
  <c r="AG290" i="38"/>
  <c r="AC291" i="38"/>
  <c r="AC293" i="38"/>
  <c r="F294" i="38"/>
  <c r="J294" i="38" s="1"/>
  <c r="AG294" i="38"/>
  <c r="F297" i="38"/>
  <c r="H297" i="38" s="1"/>
  <c r="AG297" i="38"/>
  <c r="AO298" i="38"/>
  <c r="AK301" i="38"/>
  <c r="AC302" i="38"/>
  <c r="AC303" i="38"/>
  <c r="AK305" i="38"/>
  <c r="AC306" i="38"/>
  <c r="AC307" i="38"/>
  <c r="AO309" i="38"/>
  <c r="AG310" i="38"/>
  <c r="F311" i="38"/>
  <c r="J311" i="38" s="1"/>
  <c r="AG311" i="38"/>
  <c r="AG269" i="38"/>
  <c r="AG273" i="38"/>
  <c r="AG277" i="38"/>
  <c r="AG281" i="38"/>
  <c r="AG285" i="38"/>
  <c r="AO287" i="38"/>
  <c r="AK288" i="38"/>
  <c r="AO288" i="38"/>
  <c r="AO289" i="38"/>
  <c r="AG291" i="38"/>
  <c r="F292" i="38"/>
  <c r="J292" i="38" s="1"/>
  <c r="F293" i="38"/>
  <c r="H293" i="38" s="1"/>
  <c r="AG293" i="38"/>
  <c r="AO295" i="38"/>
  <c r="AK296" i="38"/>
  <c r="AO296" i="38"/>
  <c r="AO297" i="38"/>
  <c r="AG299" i="38"/>
  <c r="F300" i="38"/>
  <c r="J300" i="38" s="1"/>
  <c r="AO285" i="38"/>
  <c r="AG287" i="38"/>
  <c r="F288" i="38"/>
  <c r="J288" i="38" s="1"/>
  <c r="F289" i="38"/>
  <c r="H289" i="38" s="1"/>
  <c r="AG289" i="38"/>
  <c r="AO291" i="38"/>
  <c r="AK292" i="38"/>
  <c r="AO292" i="38"/>
  <c r="AO293" i="38"/>
  <c r="AG295" i="38"/>
  <c r="F296" i="38"/>
  <c r="H296" i="38" s="1"/>
  <c r="AO299" i="38"/>
  <c r="AK285" i="38"/>
  <c r="AC287" i="38"/>
  <c r="AC289" i="38"/>
  <c r="AK291" i="38"/>
  <c r="AK293" i="38"/>
  <c r="AC295" i="38"/>
  <c r="AC297" i="38"/>
  <c r="AK299" i="38"/>
  <c r="F269" i="38"/>
  <c r="AK269" i="38"/>
  <c r="AC272" i="38"/>
  <c r="F273" i="38"/>
  <c r="AK273" i="38"/>
  <c r="AC276" i="38"/>
  <c r="F277" i="38"/>
  <c r="AK277" i="38"/>
  <c r="AC280" i="38"/>
  <c r="F281" i="38"/>
  <c r="AK281" i="38"/>
  <c r="AC284" i="38"/>
  <c r="F285" i="38"/>
  <c r="AC288" i="38"/>
  <c r="AC292" i="38"/>
  <c r="AC296" i="38"/>
  <c r="AC300" i="38"/>
  <c r="AO305" i="38"/>
  <c r="AG306" i="38"/>
  <c r="F307" i="38"/>
  <c r="J307" i="38" s="1"/>
  <c r="AG307" i="38"/>
  <c r="AC309" i="38"/>
  <c r="F310" i="38"/>
  <c r="J310" i="38" s="1"/>
  <c r="AK310" i="38"/>
  <c r="AK311" i="38"/>
  <c r="AK272" i="38"/>
  <c r="AK276" i="38"/>
  <c r="AK280" i="38"/>
  <c r="AK284" i="38"/>
  <c r="F301" i="38"/>
  <c r="H301" i="38" s="1"/>
  <c r="AO302" i="38"/>
  <c r="F304" i="38"/>
  <c r="J304" i="38" s="1"/>
  <c r="AO269" i="38"/>
  <c r="AG272" i="38"/>
  <c r="AO273" i="38"/>
  <c r="AG276" i="38"/>
  <c r="AO277" i="38"/>
  <c r="AG280" i="38"/>
  <c r="AO281" i="38"/>
  <c r="AG284" i="38"/>
  <c r="AG288" i="38"/>
  <c r="AG292" i="38"/>
  <c r="AG296" i="38"/>
  <c r="AG300" i="38"/>
  <c r="AC301" i="38"/>
  <c r="AK302" i="38"/>
  <c r="AK303" i="38"/>
  <c r="AG305" i="38"/>
  <c r="AO306" i="38"/>
  <c r="AO307" i="38"/>
  <c r="F308" i="38"/>
  <c r="J308" i="38" s="1"/>
  <c r="AK309" i="38"/>
  <c r="AC310" i="38"/>
  <c r="AC311" i="38"/>
  <c r="AO301" i="38"/>
  <c r="AG302" i="38"/>
  <c r="F303" i="38"/>
  <c r="J303" i="38" s="1"/>
  <c r="AG303" i="38"/>
  <c r="AC305" i="38"/>
  <c r="F306" i="38"/>
  <c r="J306" i="38" s="1"/>
  <c r="AK306" i="38"/>
  <c r="AK307" i="38"/>
  <c r="AG309" i="38"/>
  <c r="AO310" i="38"/>
  <c r="AO311" i="38"/>
  <c r="AD260" i="38"/>
  <c r="AI260" i="38"/>
  <c r="AN260" i="38"/>
  <c r="AC265" i="38"/>
  <c r="F266" i="38"/>
  <c r="H266" i="38" s="1"/>
  <c r="AG266" i="38"/>
  <c r="AB260" i="38"/>
  <c r="AH260" i="38"/>
  <c r="AM260" i="38"/>
  <c r="AC263" i="38"/>
  <c r="E260" i="38"/>
  <c r="AA260" i="38"/>
  <c r="AG261" i="38"/>
  <c r="AL260" i="38"/>
  <c r="Z260" i="38"/>
  <c r="AE260" i="38"/>
  <c r="AJ260" i="38"/>
  <c r="D260" i="38"/>
  <c r="F265" i="38"/>
  <c r="J265" i="38" s="1"/>
  <c r="AF260" i="38"/>
  <c r="AC264" i="38"/>
  <c r="AG265" i="38"/>
  <c r="AC261" i="38"/>
  <c r="AG262" i="38"/>
  <c r="F263" i="38"/>
  <c r="J263" i="38" s="1"/>
  <c r="AC266" i="38"/>
  <c r="F261" i="38"/>
  <c r="H261" i="38" s="1"/>
  <c r="AO261" i="38"/>
  <c r="AO263" i="38"/>
  <c r="AK261" i="38"/>
  <c r="F262" i="38"/>
  <c r="J262" i="38" s="1"/>
  <c r="AK263" i="38"/>
  <c r="AG263" i="38"/>
  <c r="F264" i="38"/>
  <c r="J264" i="38" s="1"/>
  <c r="AK264" i="38"/>
  <c r="AO264" i="38"/>
  <c r="AG264" i="38"/>
  <c r="AC262" i="38"/>
  <c r="AO262" i="38"/>
  <c r="AK262" i="38"/>
  <c r="AO265" i="38"/>
  <c r="AO266" i="38"/>
  <c r="AG231" i="38"/>
  <c r="AK265" i="38"/>
  <c r="AK266" i="38"/>
  <c r="AO232" i="38"/>
  <c r="F231" i="38"/>
  <c r="J231" i="38" s="1"/>
  <c r="AC231" i="38"/>
  <c r="AO231" i="38"/>
  <c r="AK232" i="38"/>
  <c r="AC251" i="38"/>
  <c r="AO233" i="38"/>
  <c r="AK231" i="38"/>
  <c r="F232" i="38"/>
  <c r="J232" i="38" s="1"/>
  <c r="AC232" i="38"/>
  <c r="AG232" i="38"/>
  <c r="AK233" i="38"/>
  <c r="F251" i="38"/>
  <c r="H251" i="38" s="1"/>
  <c r="AK251" i="38"/>
  <c r="AO253" i="38"/>
  <c r="F233" i="38"/>
  <c r="J233" i="38" s="1"/>
  <c r="AG233" i="38"/>
  <c r="AC233" i="38"/>
  <c r="AG251" i="38"/>
  <c r="AG245" i="38"/>
  <c r="AK246" i="38"/>
  <c r="AO247" i="38"/>
  <c r="AC256" i="38"/>
  <c r="AO259" i="38"/>
  <c r="F246" i="38"/>
  <c r="J246" i="38" s="1"/>
  <c r="AK247" i="38"/>
  <c r="AO251" i="38"/>
  <c r="AG252" i="38"/>
  <c r="F253" i="38"/>
  <c r="J253" i="38" s="1"/>
  <c r="AC253" i="38"/>
  <c r="AO257" i="38"/>
  <c r="AK255" i="38"/>
  <c r="AO256" i="38"/>
  <c r="AG247" i="38"/>
  <c r="AO249" i="38"/>
  <c r="AC250" i="38"/>
  <c r="AK245" i="38"/>
  <c r="AO246" i="38"/>
  <c r="AC247" i="38"/>
  <c r="F248" i="38"/>
  <c r="J248" i="38" s="1"/>
  <c r="AK249" i="38"/>
  <c r="AO250" i="38"/>
  <c r="F252" i="38"/>
  <c r="J252" i="38" s="1"/>
  <c r="AK259" i="38"/>
  <c r="F259" i="38"/>
  <c r="J259" i="38" s="1"/>
  <c r="AO258" i="38"/>
  <c r="AK254" i="38"/>
  <c r="F257" i="38"/>
  <c r="J257" i="38" s="1"/>
  <c r="AG255" i="38"/>
  <c r="AK256" i="38"/>
  <c r="AG256" i="38"/>
  <c r="AK253" i="38"/>
  <c r="AG253" i="38"/>
  <c r="AC252" i="38"/>
  <c r="AO252" i="38"/>
  <c r="AK252" i="38"/>
  <c r="AK250" i="38"/>
  <c r="F250" i="38"/>
  <c r="H250" i="38" s="1"/>
  <c r="AG250" i="38"/>
  <c r="AG249" i="38"/>
  <c r="F249" i="38"/>
  <c r="H249" i="38" s="1"/>
  <c r="AC249" i="38"/>
  <c r="F247" i="38"/>
  <c r="H247" i="38" s="1"/>
  <c r="F245" i="38"/>
  <c r="J245" i="38" s="1"/>
  <c r="AC245" i="38"/>
  <c r="AG246" i="38"/>
  <c r="AO245" i="38"/>
  <c r="AC246" i="38"/>
  <c r="AO248" i="38"/>
  <c r="AK248" i="38"/>
  <c r="AG248" i="38"/>
  <c r="F254" i="38"/>
  <c r="J254" i="38" s="1"/>
  <c r="AG254" i="38"/>
  <c r="AK257" i="38"/>
  <c r="AK258" i="38"/>
  <c r="AC254" i="38"/>
  <c r="F255" i="38"/>
  <c r="J255" i="38" s="1"/>
  <c r="AC255" i="38"/>
  <c r="F256" i="38"/>
  <c r="H256" i="38" s="1"/>
  <c r="AG257" i="38"/>
  <c r="F258" i="38"/>
  <c r="H258" i="38" s="1"/>
  <c r="AG258" i="38"/>
  <c r="AG259" i="38"/>
  <c r="AO254" i="38"/>
  <c r="AO255" i="38"/>
  <c r="AC257" i="38"/>
  <c r="AC258" i="38"/>
  <c r="AC259" i="38"/>
  <c r="D235" i="38"/>
  <c r="AD235" i="38"/>
  <c r="AI235" i="38"/>
  <c r="AN235" i="38"/>
  <c r="E235" i="38"/>
  <c r="AB235" i="38"/>
  <c r="AH235" i="38"/>
  <c r="AM235" i="38"/>
  <c r="AA235" i="38"/>
  <c r="AF235" i="38"/>
  <c r="AL235" i="38"/>
  <c r="Z235" i="38"/>
  <c r="AE235" i="38"/>
  <c r="AJ235" i="38"/>
  <c r="AK237" i="38"/>
  <c r="AG237" i="38"/>
  <c r="AG240" i="38"/>
  <c r="AC237" i="38"/>
  <c r="AG238" i="38"/>
  <c r="F239" i="38"/>
  <c r="J239" i="38" s="1"/>
  <c r="AC239" i="38"/>
  <c r="AO241" i="38"/>
  <c r="AC236" i="38"/>
  <c r="F237" i="38"/>
  <c r="J237" i="38" s="1"/>
  <c r="AO237" i="38"/>
  <c r="AO239" i="38"/>
  <c r="AC240" i="38"/>
  <c r="F240" i="38"/>
  <c r="J240" i="38" s="1"/>
  <c r="AO240" i="38"/>
  <c r="AK241" i="38"/>
  <c r="AO236" i="38"/>
  <c r="F238" i="38"/>
  <c r="J238" i="38" s="1"/>
  <c r="AK240" i="38"/>
  <c r="F241" i="38"/>
  <c r="J241" i="38" s="1"/>
  <c r="AC238" i="38"/>
  <c r="AK236" i="38"/>
  <c r="AO238" i="38"/>
  <c r="AK239" i="38"/>
  <c r="F242" i="38"/>
  <c r="J242" i="38" s="1"/>
  <c r="AG242" i="38"/>
  <c r="F236" i="38"/>
  <c r="H236" i="38" s="1"/>
  <c r="AG236" i="38"/>
  <c r="AK238" i="38"/>
  <c r="AG239" i="38"/>
  <c r="AG241" i="38"/>
  <c r="AC241" i="38"/>
  <c r="AK242" i="38"/>
  <c r="AO228" i="38"/>
  <c r="AG230" i="38"/>
  <c r="AK225" i="38"/>
  <c r="AO226" i="38"/>
  <c r="AC242" i="38"/>
  <c r="F225" i="38"/>
  <c r="J225" i="38" s="1"/>
  <c r="AO242" i="38"/>
  <c r="F227" i="38"/>
  <c r="H227" i="38" s="1"/>
  <c r="AC225" i="38"/>
  <c r="AO225" i="38"/>
  <c r="AK226" i="38"/>
  <c r="F229" i="38"/>
  <c r="J229" i="38" s="1"/>
  <c r="AO229" i="38"/>
  <c r="F226" i="38"/>
  <c r="J226" i="38" s="1"/>
  <c r="AC228" i="38"/>
  <c r="AC226" i="38"/>
  <c r="AG227" i="38"/>
  <c r="AK229" i="38"/>
  <c r="AK228" i="38"/>
  <c r="AG228" i="38"/>
  <c r="AG226" i="38"/>
  <c r="AK227" i="38"/>
  <c r="AK230" i="38"/>
  <c r="AC227" i="38"/>
  <c r="F228" i="38"/>
  <c r="H228" i="38" s="1"/>
  <c r="AG229" i="38"/>
  <c r="F230" i="38"/>
  <c r="J230" i="38" s="1"/>
  <c r="AC230" i="38"/>
  <c r="AO227" i="38"/>
  <c r="AC229" i="38"/>
  <c r="AO230" i="38"/>
  <c r="F215" i="38"/>
  <c r="J215" i="38" s="1"/>
  <c r="AK215" i="38"/>
  <c r="AO216" i="38"/>
  <c r="AG215" i="38"/>
  <c r="AK216" i="38"/>
  <c r="F210" i="38"/>
  <c r="H210" i="38" s="1"/>
  <c r="F220" i="38"/>
  <c r="J220" i="38" s="1"/>
  <c r="AC215" i="38"/>
  <c r="F216" i="38"/>
  <c r="H216" i="38" s="1"/>
  <c r="AG216" i="38"/>
  <c r="AK217" i="38"/>
  <c r="F218" i="38"/>
  <c r="J218" i="38" s="1"/>
  <c r="AO215" i="38"/>
  <c r="AC216" i="38"/>
  <c r="F217" i="38"/>
  <c r="J217" i="38" s="1"/>
  <c r="AG217" i="38"/>
  <c r="J216" i="38"/>
  <c r="AK218" i="38"/>
  <c r="AC217" i="38"/>
  <c r="AO217" i="38"/>
  <c r="AC219" i="38"/>
  <c r="AK220" i="38"/>
  <c r="AC218" i="38"/>
  <c r="AG218" i="38"/>
  <c r="F219" i="38"/>
  <c r="H219" i="38" s="1"/>
  <c r="AG219" i="38"/>
  <c r="AO218" i="38"/>
  <c r="AO219" i="38"/>
  <c r="AK219" i="38"/>
  <c r="AG220" i="38"/>
  <c r="AC220" i="38"/>
  <c r="AO209" i="38"/>
  <c r="AO220" i="38"/>
  <c r="AC210" i="38"/>
  <c r="F209" i="38"/>
  <c r="J209" i="38" s="1"/>
  <c r="AC209" i="38"/>
  <c r="AG208" i="38"/>
  <c r="AG210" i="38"/>
  <c r="AK210" i="38"/>
  <c r="AK209" i="38"/>
  <c r="AK211" i="38"/>
  <c r="AO210" i="38"/>
  <c r="AG209" i="38"/>
  <c r="F211" i="38"/>
  <c r="H211" i="38" s="1"/>
  <c r="F212" i="38"/>
  <c r="J212" i="38" s="1"/>
  <c r="AK208" i="38"/>
  <c r="AO211" i="38"/>
  <c r="AO212" i="38"/>
  <c r="F208" i="38"/>
  <c r="H208" i="38" s="1"/>
  <c r="AC208" i="38"/>
  <c r="AG211" i="38"/>
  <c r="AK212" i="38"/>
  <c r="AO208" i="38"/>
  <c r="AC211" i="38"/>
  <c r="AG212" i="38"/>
  <c r="AC212" i="38"/>
  <c r="F201" i="38"/>
  <c r="J201" i="38" s="1"/>
  <c r="F204" i="38"/>
  <c r="J204" i="38" s="1"/>
  <c r="AG192" i="38"/>
  <c r="AC201" i="38"/>
  <c r="F202" i="38"/>
  <c r="J202" i="38" s="1"/>
  <c r="AK203" i="38"/>
  <c r="AC204" i="38"/>
  <c r="AO201" i="38"/>
  <c r="AO204" i="38"/>
  <c r="F193" i="38"/>
  <c r="J193" i="38" s="1"/>
  <c r="AK201" i="38"/>
  <c r="AK204" i="38"/>
  <c r="AG201" i="38"/>
  <c r="AG204" i="38"/>
  <c r="AK202" i="38"/>
  <c r="AO203" i="38"/>
  <c r="F205" i="38"/>
  <c r="H205" i="38" s="1"/>
  <c r="F203" i="38"/>
  <c r="J203" i="38" s="1"/>
  <c r="AG203" i="38"/>
  <c r="AO202" i="38"/>
  <c r="AC203" i="38"/>
  <c r="AC192" i="38"/>
  <c r="AG205" i="38"/>
  <c r="AO192" i="38"/>
  <c r="AG202" i="38"/>
  <c r="AK192" i="38"/>
  <c r="AC202" i="38"/>
  <c r="F192" i="38"/>
  <c r="H192" i="38" s="1"/>
  <c r="AK194" i="38"/>
  <c r="AO193" i="38"/>
  <c r="AK205" i="38"/>
  <c r="F171" i="38"/>
  <c r="J171" i="38" s="1"/>
  <c r="AC205" i="38"/>
  <c r="AO205" i="38"/>
  <c r="AO194" i="38"/>
  <c r="AC193" i="38"/>
  <c r="AC195" i="38"/>
  <c r="F194" i="38"/>
  <c r="J194" i="38" s="1"/>
  <c r="AK193" i="38"/>
  <c r="F196" i="38"/>
  <c r="J196" i="38" s="1"/>
  <c r="AG193" i="38"/>
  <c r="AO195" i="38"/>
  <c r="AC196" i="38"/>
  <c r="AC170" i="38"/>
  <c r="AC174" i="38"/>
  <c r="AG197" i="38"/>
  <c r="F195" i="38"/>
  <c r="H195" i="38" s="1"/>
  <c r="AK195" i="38"/>
  <c r="AG194" i="38"/>
  <c r="AG195" i="38"/>
  <c r="AK196" i="38"/>
  <c r="AC194" i="38"/>
  <c r="AO196" i="38"/>
  <c r="AG196" i="38"/>
  <c r="F197" i="38"/>
  <c r="H197" i="38" s="1"/>
  <c r="AK197" i="38"/>
  <c r="AC197" i="38"/>
  <c r="AO197" i="38"/>
  <c r="AG170" i="38"/>
  <c r="AG174" i="38"/>
  <c r="AC181" i="38"/>
  <c r="F182" i="38"/>
  <c r="H182" i="38" s="1"/>
  <c r="AG182" i="38"/>
  <c r="AK183" i="38"/>
  <c r="AO170" i="38"/>
  <c r="F166" i="38"/>
  <c r="J166" i="38" s="1"/>
  <c r="AK170" i="38"/>
  <c r="AK186" i="38"/>
  <c r="AK171" i="38"/>
  <c r="AK172" i="38"/>
  <c r="AK173" i="38"/>
  <c r="AO174" i="38"/>
  <c r="F176" i="38"/>
  <c r="J176" i="38" s="1"/>
  <c r="AO176" i="38"/>
  <c r="AO177" i="38"/>
  <c r="F180" i="38"/>
  <c r="J180" i="38" s="1"/>
  <c r="F170" i="38"/>
  <c r="H170" i="38" s="1"/>
  <c r="F173" i="38"/>
  <c r="H173" i="38" s="1"/>
  <c r="AG173" i="38"/>
  <c r="AK174" i="38"/>
  <c r="AG183" i="38"/>
  <c r="AC183" i="38"/>
  <c r="AO184" i="38"/>
  <c r="AK185" i="38"/>
  <c r="AO186" i="38"/>
  <c r="F178" i="38"/>
  <c r="H178" i="38" s="1"/>
  <c r="AK180" i="38"/>
  <c r="AG181" i="38"/>
  <c r="AK182" i="38"/>
  <c r="AO183" i="38"/>
  <c r="F184" i="38"/>
  <c r="J184" i="38" s="1"/>
  <c r="AG185" i="38"/>
  <c r="AG180" i="38"/>
  <c r="F181" i="38"/>
  <c r="J181" i="38" s="1"/>
  <c r="AK184" i="38"/>
  <c r="AG186" i="38"/>
  <c r="AC187" i="38"/>
  <c r="AG188" i="38"/>
  <c r="F189" i="38"/>
  <c r="H189" i="38" s="1"/>
  <c r="AG189" i="38"/>
  <c r="AO178" i="38"/>
  <c r="AC179" i="38"/>
  <c r="AC180" i="38"/>
  <c r="AO181" i="38"/>
  <c r="AC182" i="38"/>
  <c r="F183" i="38"/>
  <c r="H183" i="38" s="1"/>
  <c r="AG184" i="38"/>
  <c r="F185" i="38"/>
  <c r="J185" i="38" s="1"/>
  <c r="AC185" i="38"/>
  <c r="AC186" i="38"/>
  <c r="F187" i="38"/>
  <c r="J187" i="38" s="1"/>
  <c r="AO180" i="38"/>
  <c r="AK181" i="38"/>
  <c r="AO182" i="38"/>
  <c r="AC184" i="38"/>
  <c r="AP184" i="38" s="1"/>
  <c r="AO185" i="38"/>
  <c r="AG177" i="38"/>
  <c r="AG172" i="38"/>
  <c r="AC172" i="38"/>
  <c r="AC173" i="38"/>
  <c r="F174" i="38"/>
  <c r="J174" i="38" s="1"/>
  <c r="AG171" i="38"/>
  <c r="F172" i="38"/>
  <c r="H172" i="38" s="1"/>
  <c r="AO171" i="38"/>
  <c r="AO172" i="38"/>
  <c r="AO173" i="38"/>
  <c r="AO179" i="38"/>
  <c r="AK179" i="38"/>
  <c r="AG175" i="38"/>
  <c r="F177" i="38"/>
  <c r="J177" i="38" s="1"/>
  <c r="F175" i="38"/>
  <c r="J175" i="38" s="1"/>
  <c r="AG179" i="38"/>
  <c r="AC175" i="38"/>
  <c r="AK176" i="38"/>
  <c r="AK177" i="38"/>
  <c r="AK178" i="38"/>
  <c r="AO175" i="38"/>
  <c r="AG176" i="38"/>
  <c r="AG178" i="38"/>
  <c r="AK175" i="38"/>
  <c r="AC176" i="38"/>
  <c r="AC177" i="38"/>
  <c r="AC178" i="38"/>
  <c r="F179" i="38"/>
  <c r="H179" i="38" s="1"/>
  <c r="H174" i="38"/>
  <c r="AO187" i="38"/>
  <c r="AC188" i="38"/>
  <c r="AC189" i="38"/>
  <c r="AK187" i="38"/>
  <c r="AO188" i="38"/>
  <c r="AO189" i="38"/>
  <c r="F186" i="38"/>
  <c r="J186" i="38" s="1"/>
  <c r="AG187" i="38"/>
  <c r="F188" i="38"/>
  <c r="H188" i="38" s="1"/>
  <c r="AK188" i="38"/>
  <c r="AK189" i="38"/>
  <c r="AO166" i="38"/>
  <c r="AK167" i="38"/>
  <c r="AC166" i="38"/>
  <c r="F167" i="38"/>
  <c r="J167" i="38" s="1"/>
  <c r="AK166" i="38"/>
  <c r="AG166" i="38"/>
  <c r="F169" i="38"/>
  <c r="J169" i="38" s="1"/>
  <c r="AK168" i="38"/>
  <c r="AO167" i="38"/>
  <c r="AG167" i="38"/>
  <c r="AO168" i="38"/>
  <c r="AC167" i="38"/>
  <c r="AK156" i="38"/>
  <c r="AC169" i="38"/>
  <c r="F168" i="38"/>
  <c r="J168" i="38" s="1"/>
  <c r="AG168" i="38"/>
  <c r="AC168" i="38"/>
  <c r="F154" i="38"/>
  <c r="J154" i="38" s="1"/>
  <c r="AO169" i="38"/>
  <c r="AK169" i="38"/>
  <c r="F159" i="38"/>
  <c r="J159" i="38" s="1"/>
  <c r="F151" i="38"/>
  <c r="H151" i="38" s="1"/>
  <c r="F152" i="38"/>
  <c r="J152" i="38" s="1"/>
  <c r="AG169" i="38"/>
  <c r="AO151" i="38"/>
  <c r="AC152" i="38"/>
  <c r="F153" i="38"/>
  <c r="J153" i="38" s="1"/>
  <c r="AC155" i="38"/>
  <c r="F156" i="38"/>
  <c r="J156" i="38" s="1"/>
  <c r="AO156" i="38"/>
  <c r="AO158" i="38"/>
  <c r="AG156" i="38"/>
  <c r="AO161" i="38"/>
  <c r="AC151" i="38"/>
  <c r="AG152" i="38"/>
  <c r="AC153" i="38"/>
  <c r="AK154" i="38"/>
  <c r="AC156" i="38"/>
  <c r="AG157" i="38"/>
  <c r="AO153" i="38"/>
  <c r="AK153" i="38"/>
  <c r="F157" i="38"/>
  <c r="J157" i="38" s="1"/>
  <c r="AG153" i="38"/>
  <c r="AK158" i="38"/>
  <c r="AG158" i="38"/>
  <c r="AO157" i="38"/>
  <c r="AC157" i="38"/>
  <c r="AK157" i="38"/>
  <c r="AG155" i="38"/>
  <c r="AG154" i="38"/>
  <c r="F155" i="38"/>
  <c r="J155" i="38" s="1"/>
  <c r="AK151" i="38"/>
  <c r="AO152" i="38"/>
  <c r="AC154" i="38"/>
  <c r="AO155" i="38"/>
  <c r="AG151" i="38"/>
  <c r="AK152" i="38"/>
  <c r="AO154" i="38"/>
  <c r="AK155" i="38"/>
  <c r="AO159" i="38"/>
  <c r="AO160" i="38"/>
  <c r="AK161" i="38"/>
  <c r="AC161" i="38"/>
  <c r="AK160" i="38"/>
  <c r="F160" i="38"/>
  <c r="H160" i="38" s="1"/>
  <c r="AC160" i="38"/>
  <c r="AG160" i="38"/>
  <c r="F161" i="38"/>
  <c r="J161" i="38" s="1"/>
  <c r="AG161" i="38"/>
  <c r="F143" i="38"/>
  <c r="J143" i="38" s="1"/>
  <c r="F140" i="38"/>
  <c r="J140" i="38" s="1"/>
  <c r="AC159" i="38"/>
  <c r="AK159" i="38"/>
  <c r="AG159" i="38"/>
  <c r="AG142" i="38"/>
  <c r="AG139" i="38"/>
  <c r="AC140" i="38"/>
  <c r="F138" i="38"/>
  <c r="J138" i="38" s="1"/>
  <c r="AO142" i="38"/>
  <c r="AO139" i="38"/>
  <c r="AO140" i="38"/>
  <c r="AC142" i="38"/>
  <c r="AO141" i="38"/>
  <c r="F139" i="38"/>
  <c r="H139" i="38" s="1"/>
  <c r="AK139" i="38"/>
  <c r="AK142" i="38"/>
  <c r="AC139" i="38"/>
  <c r="F142" i="38"/>
  <c r="H142" i="38" s="1"/>
  <c r="AC141" i="38"/>
  <c r="AG144" i="38"/>
  <c r="F145" i="38"/>
  <c r="J145" i="38" s="1"/>
  <c r="AG138" i="38"/>
  <c r="AO143" i="38"/>
  <c r="AG141" i="38"/>
  <c r="F141" i="38"/>
  <c r="H141" i="38" s="1"/>
  <c r="AK140" i="38"/>
  <c r="AK141" i="38"/>
  <c r="AG140" i="38"/>
  <c r="AK138" i="38"/>
  <c r="AC143" i="38"/>
  <c r="AC144" i="38"/>
  <c r="AO145" i="38"/>
  <c r="AC138" i="38"/>
  <c r="AK143" i="38"/>
  <c r="F129" i="38"/>
  <c r="J129" i="38" s="1"/>
  <c r="F144" i="38"/>
  <c r="J144" i="38" s="1"/>
  <c r="AO138" i="38"/>
  <c r="AG143" i="38"/>
  <c r="AG146" i="38"/>
  <c r="AC145" i="38"/>
  <c r="AO144" i="38"/>
  <c r="AK145" i="38"/>
  <c r="AK146" i="38"/>
  <c r="AK144" i="38"/>
  <c r="AG145" i="38"/>
  <c r="F137" i="38"/>
  <c r="J137" i="38" s="1"/>
  <c r="AK136" i="38"/>
  <c r="AO137" i="38"/>
  <c r="F146" i="38"/>
  <c r="H146" i="38" s="1"/>
  <c r="AC146" i="38"/>
  <c r="AK137" i="38"/>
  <c r="AO146" i="38"/>
  <c r="AG137" i="38"/>
  <c r="AK123" i="38"/>
  <c r="AK135" i="38"/>
  <c r="AO136" i="38"/>
  <c r="AC137" i="38"/>
  <c r="F135" i="38"/>
  <c r="J135" i="38" s="1"/>
  <c r="AG136" i="38"/>
  <c r="AO123" i="38"/>
  <c r="AO135" i="38"/>
  <c r="F136" i="38"/>
  <c r="H136" i="38" s="1"/>
  <c r="AC136" i="38"/>
  <c r="AG120" i="38"/>
  <c r="AG135" i="38"/>
  <c r="F120" i="38"/>
  <c r="J120" i="38" s="1"/>
  <c r="AC135" i="38"/>
  <c r="AC123" i="38"/>
  <c r="AO125" i="38"/>
  <c r="AG147" i="38"/>
  <c r="AC147" i="38"/>
  <c r="AO147" i="38"/>
  <c r="F147" i="38"/>
  <c r="J147" i="38" s="1"/>
  <c r="AK147" i="38"/>
  <c r="AC126" i="38"/>
  <c r="F127" i="38"/>
  <c r="J127" i="38" s="1"/>
  <c r="AG128" i="38"/>
  <c r="AC120" i="38"/>
  <c r="AC121" i="38"/>
  <c r="AC122" i="38"/>
  <c r="F123" i="38"/>
  <c r="H123" i="38" s="1"/>
  <c r="F124" i="38"/>
  <c r="J124" i="38" s="1"/>
  <c r="AO122" i="38"/>
  <c r="AG123" i="38"/>
  <c r="AG124" i="38"/>
  <c r="F125" i="38"/>
  <c r="J125" i="38" s="1"/>
  <c r="AC125" i="38"/>
  <c r="AG130" i="38"/>
  <c r="AK129" i="38"/>
  <c r="AO126" i="38"/>
  <c r="F126" i="38"/>
  <c r="H126" i="38" s="1"/>
  <c r="AK126" i="38"/>
  <c r="AK122" i="38"/>
  <c r="AO124" i="38"/>
  <c r="AK125" i="38"/>
  <c r="AC124" i="38"/>
  <c r="AG126" i="38"/>
  <c r="AO127" i="38"/>
  <c r="AK128" i="38"/>
  <c r="F122" i="38"/>
  <c r="H122" i="38" s="1"/>
  <c r="AG122" i="38"/>
  <c r="AK124" i="38"/>
  <c r="AG125" i="38"/>
  <c r="AK121" i="38"/>
  <c r="AO121" i="38"/>
  <c r="F121" i="38"/>
  <c r="J121" i="38" s="1"/>
  <c r="AG121" i="38"/>
  <c r="AO120" i="38"/>
  <c r="AK120" i="38"/>
  <c r="AG129" i="38"/>
  <c r="AK127" i="38"/>
  <c r="AC129" i="38"/>
  <c r="F130" i="38"/>
  <c r="J130" i="38" s="1"/>
  <c r="AC130" i="38"/>
  <c r="AG127" i="38"/>
  <c r="F128" i="38"/>
  <c r="H128" i="38" s="1"/>
  <c r="AC128" i="38"/>
  <c r="AO129" i="38"/>
  <c r="AC127" i="38"/>
  <c r="AO128" i="38"/>
  <c r="AO130" i="38"/>
  <c r="AK130" i="38"/>
  <c r="F113" i="38"/>
  <c r="J113" i="38" s="1"/>
  <c r="F111" i="38"/>
  <c r="J111" i="38" s="1"/>
  <c r="F114" i="38"/>
  <c r="J114" i="38" s="1"/>
  <c r="F112" i="38"/>
  <c r="H112" i="38" s="1"/>
  <c r="F109" i="38"/>
  <c r="J109" i="38" s="1"/>
  <c r="AO109" i="38"/>
  <c r="AC110" i="38"/>
  <c r="AO110" i="38"/>
  <c r="AO113" i="38"/>
  <c r="AC114" i="38"/>
  <c r="AK110" i="38"/>
  <c r="AG111" i="38"/>
  <c r="AC112" i="38"/>
  <c r="F116" i="38"/>
  <c r="H116" i="38" s="1"/>
  <c r="AK113" i="38"/>
  <c r="AO114" i="38"/>
  <c r="AG110" i="38"/>
  <c r="AO112" i="38"/>
  <c r="AK114" i="38"/>
  <c r="AK112" i="38"/>
  <c r="AG114" i="38"/>
  <c r="AG112" i="38"/>
  <c r="AO111" i="38"/>
  <c r="AC111" i="38"/>
  <c r="AK111" i="38"/>
  <c r="AC109" i="38"/>
  <c r="F110" i="38"/>
  <c r="J110" i="38" s="1"/>
  <c r="AK109" i="38"/>
  <c r="AG109" i="38"/>
  <c r="AG113" i="38"/>
  <c r="F99" i="38"/>
  <c r="J99" i="38" s="1"/>
  <c r="AC113" i="38"/>
  <c r="H113" i="38"/>
  <c r="AO115" i="38"/>
  <c r="AK116" i="38"/>
  <c r="AC108" i="38"/>
  <c r="AC115" i="38"/>
  <c r="AO108" i="38"/>
  <c r="AK108" i="38"/>
  <c r="AK115" i="38"/>
  <c r="AO116" i="38"/>
  <c r="F108" i="38"/>
  <c r="J108" i="38" s="1"/>
  <c r="AG108" i="38"/>
  <c r="F115" i="38"/>
  <c r="H115" i="38" s="1"/>
  <c r="AG115" i="38"/>
  <c r="AK99" i="38"/>
  <c r="AO97" i="38"/>
  <c r="F98" i="38"/>
  <c r="H98" i="38" s="1"/>
  <c r="AC98" i="38"/>
  <c r="AG116" i="38"/>
  <c r="AC116" i="38"/>
  <c r="AG99" i="38"/>
  <c r="AK97" i="38"/>
  <c r="AO98" i="38"/>
  <c r="AO104" i="38"/>
  <c r="AC99" i="38"/>
  <c r="AG97" i="38"/>
  <c r="AK98" i="38"/>
  <c r="AO99" i="38"/>
  <c r="F97" i="38"/>
  <c r="J97" i="38" s="1"/>
  <c r="AC97" i="38"/>
  <c r="AG98" i="38"/>
  <c r="F105" i="38"/>
  <c r="H105" i="38" s="1"/>
  <c r="AG102" i="38"/>
  <c r="AG105" i="38"/>
  <c r="AC104" i="38"/>
  <c r="AK104" i="38"/>
  <c r="AK102" i="38"/>
  <c r="F104" i="38"/>
  <c r="H104" i="38" s="1"/>
  <c r="AG104" i="38"/>
  <c r="AO105" i="38"/>
  <c r="AK105" i="38"/>
  <c r="AC105" i="38"/>
  <c r="F100" i="38"/>
  <c r="J100" i="38" s="1"/>
  <c r="AK101" i="38"/>
  <c r="AO100" i="38"/>
  <c r="F102" i="38"/>
  <c r="H102" i="38" s="1"/>
  <c r="AC102" i="38"/>
  <c r="AO102" i="38"/>
  <c r="F101" i="38"/>
  <c r="H101" i="38" s="1"/>
  <c r="AO101" i="38"/>
  <c r="AC100" i="38"/>
  <c r="AK100" i="38"/>
  <c r="AG100" i="38"/>
  <c r="AG101" i="38"/>
  <c r="AC101" i="38"/>
  <c r="AK94" i="38"/>
  <c r="F94" i="38"/>
  <c r="H94" i="38" s="1"/>
  <c r="AK93" i="38"/>
  <c r="F91" i="38"/>
  <c r="J91" i="38" s="1"/>
  <c r="AK92" i="38"/>
  <c r="F73" i="38"/>
  <c r="J73" i="38" s="1"/>
  <c r="F77" i="38"/>
  <c r="J77" i="38" s="1"/>
  <c r="AG92" i="38"/>
  <c r="AO93" i="38"/>
  <c r="AC94" i="38"/>
  <c r="AG94" i="38"/>
  <c r="F93" i="38"/>
  <c r="H93" i="38" s="1"/>
  <c r="AC93" i="38"/>
  <c r="AO95" i="38"/>
  <c r="AO94" i="38"/>
  <c r="AG93" i="38"/>
  <c r="F92" i="38"/>
  <c r="H92" i="38" s="1"/>
  <c r="AC92" i="38"/>
  <c r="AC91" i="38"/>
  <c r="AO92" i="38"/>
  <c r="AG91" i="38"/>
  <c r="AO91" i="38"/>
  <c r="AK91" i="38"/>
  <c r="AC95" i="38"/>
  <c r="AG95" i="38"/>
  <c r="F95" i="38"/>
  <c r="J95" i="38" s="1"/>
  <c r="AK86" i="38"/>
  <c r="AK95" i="38"/>
  <c r="F84" i="38"/>
  <c r="J84" i="38" s="1"/>
  <c r="AK87" i="38"/>
  <c r="AO86" i="38"/>
  <c r="AG86" i="38"/>
  <c r="F78" i="38"/>
  <c r="J78" i="38" s="1"/>
  <c r="AG73" i="38"/>
  <c r="AK74" i="38"/>
  <c r="AO75" i="38"/>
  <c r="AC76" i="38"/>
  <c r="AK84" i="38"/>
  <c r="F86" i="38"/>
  <c r="J86" i="38" s="1"/>
  <c r="AC86" i="38"/>
  <c r="AO87" i="38"/>
  <c r="AG87" i="38"/>
  <c r="AO84" i="38"/>
  <c r="F87" i="38"/>
  <c r="J87" i="38" s="1"/>
  <c r="AC87" i="38"/>
  <c r="AG84" i="38"/>
  <c r="AC84" i="38"/>
  <c r="F76" i="38"/>
  <c r="J76" i="38" s="1"/>
  <c r="AG76" i="38"/>
  <c r="AO76" i="38"/>
  <c r="AK76" i="38"/>
  <c r="AC77" i="38"/>
  <c r="AK78" i="38"/>
  <c r="AC73" i="38"/>
  <c r="F74" i="38"/>
  <c r="J74" i="38" s="1"/>
  <c r="AG74" i="38"/>
  <c r="AK75" i="38"/>
  <c r="AO77" i="38"/>
  <c r="AC74" i="38"/>
  <c r="F75" i="38"/>
  <c r="H75" i="38" s="1"/>
  <c r="AG75" i="38"/>
  <c r="AK77" i="38"/>
  <c r="AK73" i="38"/>
  <c r="AO73" i="38"/>
  <c r="AO74" i="38"/>
  <c r="AC75" i="38"/>
  <c r="AG77" i="38"/>
  <c r="AK79" i="38"/>
  <c r="AO78" i="38"/>
  <c r="F79" i="38"/>
  <c r="H79" i="38" s="1"/>
  <c r="AG78" i="38"/>
  <c r="F81" i="38"/>
  <c r="J81" i="38" s="1"/>
  <c r="AK80" i="38"/>
  <c r="AO79" i="38"/>
  <c r="AC78" i="38"/>
  <c r="F65" i="38"/>
  <c r="H65" i="38" s="1"/>
  <c r="F80" i="38"/>
  <c r="J80" i="38" s="1"/>
  <c r="AG79" i="38"/>
  <c r="AK81" i="38"/>
  <c r="AO80" i="38"/>
  <c r="AC79" i="38"/>
  <c r="F82" i="38"/>
  <c r="J82" i="38" s="1"/>
  <c r="AG80" i="38"/>
  <c r="AO81" i="38"/>
  <c r="AC80" i="38"/>
  <c r="AK72" i="38"/>
  <c r="AC82" i="38"/>
  <c r="AG81" i="38"/>
  <c r="F72" i="38"/>
  <c r="J72" i="38" s="1"/>
  <c r="AC81" i="38"/>
  <c r="F63" i="38"/>
  <c r="J63" i="38" s="1"/>
  <c r="AG63" i="38"/>
  <c r="AO72" i="38"/>
  <c r="AG82" i="38"/>
  <c r="AG72" i="38"/>
  <c r="AO82" i="38"/>
  <c r="F64" i="38"/>
  <c r="J64" i="38" s="1"/>
  <c r="AC72" i="38"/>
  <c r="AK82" i="38"/>
  <c r="AK63" i="38"/>
  <c r="AC63" i="38"/>
  <c r="AO63" i="38"/>
  <c r="AO64" i="38"/>
  <c r="AG64" i="38"/>
  <c r="F66" i="38"/>
  <c r="J66" i="38" s="1"/>
  <c r="AK65" i="38"/>
  <c r="F67" i="38"/>
  <c r="J67" i="38" s="1"/>
  <c r="AO65" i="38"/>
  <c r="AG65" i="38"/>
  <c r="AC65" i="38"/>
  <c r="AO66" i="38"/>
  <c r="AG66" i="38"/>
  <c r="AK66" i="38"/>
  <c r="AK67" i="38"/>
  <c r="AC66" i="38"/>
  <c r="AO67" i="38"/>
  <c r="AG67" i="38"/>
  <c r="AK68" i="38"/>
  <c r="AC67" i="38"/>
  <c r="F70" i="38"/>
  <c r="J70" i="38" s="1"/>
  <c r="AG70" i="38"/>
  <c r="AK69" i="38"/>
  <c r="AO68" i="38"/>
  <c r="AG68" i="38"/>
  <c r="F55" i="38"/>
  <c r="J55" i="38" s="1"/>
  <c r="F71" i="38"/>
  <c r="H71" i="38" s="1"/>
  <c r="AK70" i="38"/>
  <c r="AO69" i="38"/>
  <c r="F68" i="38"/>
  <c r="H68" i="38" s="1"/>
  <c r="AC68" i="38"/>
  <c r="AK71" i="38"/>
  <c r="AC70" i="38"/>
  <c r="AG69" i="38"/>
  <c r="AO70" i="38"/>
  <c r="AO71" i="38"/>
  <c r="AC71" i="38"/>
  <c r="AK57" i="38"/>
  <c r="AC55" i="38"/>
  <c r="AG71" i="38"/>
  <c r="AK55" i="38"/>
  <c r="AG55" i="38"/>
  <c r="AO55" i="38"/>
  <c r="F56" i="38"/>
  <c r="J56" i="38" s="1"/>
  <c r="AO56" i="38"/>
  <c r="F57" i="38"/>
  <c r="J57" i="38" s="1"/>
  <c r="AK56" i="38"/>
  <c r="AK58" i="38"/>
  <c r="AO57" i="38"/>
  <c r="AC56" i="38"/>
  <c r="AG56" i="38"/>
  <c r="F58" i="38"/>
  <c r="J58" i="38" s="1"/>
  <c r="AG57" i="38"/>
  <c r="F60" i="38"/>
  <c r="J60" i="38" s="1"/>
  <c r="AK59" i="38"/>
  <c r="AO58" i="38"/>
  <c r="AC57" i="38"/>
  <c r="F52" i="38"/>
  <c r="J52" i="38" s="1"/>
  <c r="AG58" i="38"/>
  <c r="AC60" i="38"/>
  <c r="AO59" i="38"/>
  <c r="AC58" i="38"/>
  <c r="AO60" i="38"/>
  <c r="AK61" i="38"/>
  <c r="AK60" i="38"/>
  <c r="AG59" i="38"/>
  <c r="AK53" i="38"/>
  <c r="F61" i="38"/>
  <c r="J61" i="38" s="1"/>
  <c r="AG61" i="38"/>
  <c r="AG60" i="38"/>
  <c r="F59" i="38"/>
  <c r="J59" i="38" s="1"/>
  <c r="AC59" i="38"/>
  <c r="AK52" i="38"/>
  <c r="H60" i="38"/>
  <c r="F53" i="38"/>
  <c r="J53" i="38" s="1"/>
  <c r="AG53" i="38"/>
  <c r="AC61" i="38"/>
  <c r="AO61" i="38"/>
  <c r="F50" i="38"/>
  <c r="H50" i="38" s="1"/>
  <c r="AG52" i="38"/>
  <c r="AC52" i="38"/>
  <c r="AO52" i="38"/>
  <c r="AO53" i="38"/>
  <c r="F48" i="38"/>
  <c r="J48" i="38" s="1"/>
  <c r="AC53" i="38"/>
  <c r="AG49" i="38"/>
  <c r="AK48" i="38"/>
  <c r="AO50" i="38"/>
  <c r="AG45" i="38"/>
  <c r="AK49" i="38"/>
  <c r="AO48" i="38"/>
  <c r="AC50" i="38"/>
  <c r="AK50" i="38"/>
  <c r="AG50" i="38"/>
  <c r="AC49" i="38"/>
  <c r="AO49" i="38"/>
  <c r="AC48" i="38"/>
  <c r="AG48" i="38"/>
  <c r="AC45" i="38"/>
  <c r="F49" i="38"/>
  <c r="J49" i="38" s="1"/>
  <c r="AK40" i="38"/>
  <c r="F40" i="38"/>
  <c r="H40" i="38" s="1"/>
  <c r="AK45" i="38"/>
  <c r="AK38" i="38"/>
  <c r="AO37" i="38"/>
  <c r="AO40" i="38"/>
  <c r="AG40" i="38"/>
  <c r="AC40" i="38"/>
  <c r="AO41" i="38"/>
  <c r="AG42" i="38"/>
  <c r="AK41" i="38"/>
  <c r="F41" i="38"/>
  <c r="H41" i="38" s="1"/>
  <c r="AG41" i="38"/>
  <c r="AC41" i="38"/>
  <c r="AK43" i="38"/>
  <c r="AO42" i="38"/>
  <c r="AK42" i="38"/>
  <c r="F43" i="38"/>
  <c r="H43" i="38" s="1"/>
  <c r="AO43" i="38"/>
  <c r="F42" i="38"/>
  <c r="J42" i="38" s="1"/>
  <c r="AC42" i="38"/>
  <c r="F37" i="38"/>
  <c r="J37" i="38" s="1"/>
  <c r="AG43" i="38"/>
  <c r="AC43" i="38"/>
  <c r="F38" i="38"/>
  <c r="H38" i="38" s="1"/>
  <c r="AO38" i="38"/>
  <c r="AC37" i="38"/>
  <c r="AG39" i="38"/>
  <c r="F39" i="38"/>
  <c r="H39" i="38" s="1"/>
  <c r="AK37" i="38"/>
  <c r="AG37" i="38"/>
  <c r="AK39" i="38"/>
  <c r="F35" i="38"/>
  <c r="H35" i="38" s="1"/>
  <c r="AO39" i="38"/>
  <c r="AG38" i="38"/>
  <c r="AG34" i="38"/>
  <c r="AC39" i="38"/>
  <c r="AC38" i="38"/>
  <c r="AK32" i="38"/>
  <c r="AG32" i="38"/>
  <c r="AC34" i="38"/>
  <c r="AG35" i="38"/>
  <c r="AO34" i="38"/>
  <c r="F34" i="38"/>
  <c r="H34" i="38" s="1"/>
  <c r="AK34" i="38"/>
  <c r="AK35" i="38"/>
  <c r="AO35" i="38"/>
  <c r="AC35" i="38"/>
  <c r="F31" i="38"/>
  <c r="H31" i="38" s="1"/>
  <c r="AK30" i="38"/>
  <c r="F30" i="38"/>
  <c r="H30" i="38" s="1"/>
  <c r="AK33" i="38"/>
  <c r="AO32" i="38"/>
  <c r="AO33" i="38"/>
  <c r="F33" i="38"/>
  <c r="J33" i="38" s="1"/>
  <c r="AG33" i="38"/>
  <c r="AO30" i="38"/>
  <c r="AC33" i="38"/>
  <c r="AG30" i="38"/>
  <c r="AG31" i="38"/>
  <c r="AC30" i="38"/>
  <c r="AO31" i="38"/>
  <c r="AK31" i="38"/>
  <c r="AC31" i="38"/>
  <c r="AO27" i="38"/>
  <c r="F29" i="38"/>
  <c r="J29" i="38" s="1"/>
  <c r="AK27" i="38"/>
  <c r="AO29" i="38"/>
  <c r="AK29" i="38"/>
  <c r="AG29" i="38"/>
  <c r="F25" i="38"/>
  <c r="H25" i="38" s="1"/>
  <c r="AO25" i="38"/>
  <c r="F26" i="38"/>
  <c r="J26" i="38" s="1"/>
  <c r="AC26" i="38"/>
  <c r="AG27" i="38"/>
  <c r="AO26" i="38"/>
  <c r="AK26" i="38"/>
  <c r="AG26" i="38"/>
  <c r="F19" i="38"/>
  <c r="J19" i="38" s="1"/>
  <c r="F24" i="38"/>
  <c r="J24" i="38" s="1"/>
  <c r="AO24" i="38"/>
  <c r="AC25" i="38"/>
  <c r="AK25" i="38"/>
  <c r="AG25" i="38"/>
  <c r="AG19" i="38"/>
  <c r="AO22" i="38"/>
  <c r="AC22" i="38"/>
  <c r="AC24" i="38"/>
  <c r="AK24" i="38"/>
  <c r="AG24" i="38"/>
  <c r="AG22" i="38"/>
  <c r="F22" i="38"/>
  <c r="J22" i="38" s="1"/>
  <c r="AO20" i="38"/>
  <c r="AK22" i="38"/>
  <c r="F20" i="38"/>
  <c r="H20" i="38" s="1"/>
  <c r="AC20" i="38"/>
  <c r="AK20" i="38"/>
  <c r="AG20" i="38"/>
  <c r="AK19" i="38"/>
  <c r="AO19" i="38"/>
  <c r="AC19" i="38"/>
  <c r="AK17" i="38"/>
  <c r="AO18" i="38"/>
  <c r="AK18" i="38"/>
  <c r="F23" i="38"/>
  <c r="J23" i="38" s="1"/>
  <c r="F17" i="38"/>
  <c r="J17" i="38" s="1"/>
  <c r="F18" i="38"/>
  <c r="J18" i="38" s="1"/>
  <c r="AC18" i="38"/>
  <c r="AG18" i="38"/>
  <c r="AK16" i="38"/>
  <c r="AO17" i="38"/>
  <c r="AG23" i="38"/>
  <c r="AO16" i="38"/>
  <c r="AC17" i="38"/>
  <c r="AG17" i="38"/>
  <c r="AK23" i="38"/>
  <c r="AO23" i="38"/>
  <c r="F15" i="38"/>
  <c r="J15" i="38" s="1"/>
  <c r="F16" i="38"/>
  <c r="J16" i="38" s="1"/>
  <c r="AC23" i="38"/>
  <c r="AC16" i="38"/>
  <c r="AG16" i="38"/>
  <c r="AO15" i="38"/>
  <c r="AK15" i="38"/>
  <c r="AG15" i="38"/>
  <c r="AN542" i="38"/>
  <c r="AN541" i="38" s="1"/>
  <c r="AM542" i="38"/>
  <c r="AM541" i="38" s="1"/>
  <c r="AL542" i="38"/>
  <c r="AL541" i="38" s="1"/>
  <c r="AJ542" i="38"/>
  <c r="AJ541" i="38" s="1"/>
  <c r="AI542" i="38"/>
  <c r="AI541" i="38" s="1"/>
  <c r="AH542" i="38"/>
  <c r="AH541" i="38" s="1"/>
  <c r="AF542" i="38"/>
  <c r="AF541" i="38" s="1"/>
  <c r="AE542" i="38"/>
  <c r="AE541" i="38" s="1"/>
  <c r="AD542" i="38"/>
  <c r="AD541" i="38" s="1"/>
  <c r="AB542" i="38"/>
  <c r="AB541" i="38" s="1"/>
  <c r="AA542" i="38"/>
  <c r="AA541" i="38" s="1"/>
  <c r="Z542" i="38"/>
  <c r="Z541" i="38" s="1"/>
  <c r="E542" i="38"/>
  <c r="D542" i="38"/>
  <c r="D541" i="38" s="1"/>
  <c r="AN528" i="38"/>
  <c r="AM528" i="38"/>
  <c r="AL528" i="38"/>
  <c r="AJ528" i="38"/>
  <c r="AI528" i="38"/>
  <c r="AH528" i="38"/>
  <c r="AH527" i="38" s="1"/>
  <c r="AF528" i="38"/>
  <c r="AE528" i="38"/>
  <c r="AD528" i="38"/>
  <c r="AD527" i="38" s="1"/>
  <c r="AB528" i="38"/>
  <c r="AA528" i="38"/>
  <c r="Z528" i="38"/>
  <c r="E528" i="38"/>
  <c r="D528" i="38"/>
  <c r="AN509" i="38"/>
  <c r="AM509" i="38"/>
  <c r="AL509" i="38"/>
  <c r="AJ509" i="38"/>
  <c r="AI509" i="38"/>
  <c r="AH509" i="38"/>
  <c r="AF509" i="38"/>
  <c r="AE509" i="38"/>
  <c r="AD509" i="38"/>
  <c r="AB509" i="38"/>
  <c r="AA509" i="38"/>
  <c r="Z509" i="38"/>
  <c r="E509" i="38"/>
  <c r="D509" i="38"/>
  <c r="AN501" i="38"/>
  <c r="AM501" i="38"/>
  <c r="AL501" i="38"/>
  <c r="AL500" i="38" s="1"/>
  <c r="AJ501" i="38"/>
  <c r="AI501" i="38"/>
  <c r="AH501" i="38"/>
  <c r="AH500" i="38" s="1"/>
  <c r="AF501" i="38"/>
  <c r="AF500" i="38" s="1"/>
  <c r="AE501" i="38"/>
  <c r="AD501" i="38"/>
  <c r="AD500" i="38" s="1"/>
  <c r="AB501" i="38"/>
  <c r="AA501" i="38"/>
  <c r="AA500" i="38" s="1"/>
  <c r="Z501" i="38"/>
  <c r="Z500" i="38" s="1"/>
  <c r="E501" i="38"/>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M485" i="38" s="1"/>
  <c r="AL488" i="38"/>
  <c r="AL485" i="38" s="1"/>
  <c r="AJ488" i="38"/>
  <c r="AJ485" i="38" s="1"/>
  <c r="AI488" i="38"/>
  <c r="AI485" i="38" s="1"/>
  <c r="AH488" i="38"/>
  <c r="AH485" i="38" s="1"/>
  <c r="AF488" i="38"/>
  <c r="AF485" i="38" s="1"/>
  <c r="AE488" i="38"/>
  <c r="AE485" i="38" s="1"/>
  <c r="AD488" i="38"/>
  <c r="AD485" i="38" s="1"/>
  <c r="AB488" i="38"/>
  <c r="AB485" i="38" s="1"/>
  <c r="AA488" i="38"/>
  <c r="AA485" i="38" s="1"/>
  <c r="Z488" i="38"/>
  <c r="Z485" i="38" s="1"/>
  <c r="E488" i="38"/>
  <c r="E485" i="38" s="1"/>
  <c r="D488" i="38"/>
  <c r="D485" i="38" s="1"/>
  <c r="AN469" i="38"/>
  <c r="AN467" i="38" s="1"/>
  <c r="AM469" i="38"/>
  <c r="AM467" i="38" s="1"/>
  <c r="AL469" i="38"/>
  <c r="AL467" i="38" s="1"/>
  <c r="AJ469" i="38"/>
  <c r="AJ467" i="38" s="1"/>
  <c r="AI469" i="38"/>
  <c r="AI467" i="38" s="1"/>
  <c r="AH469" i="38"/>
  <c r="AH467" i="38" s="1"/>
  <c r="AF469" i="38"/>
  <c r="AF467" i="38" s="1"/>
  <c r="AE469" i="38"/>
  <c r="AE467" i="38" s="1"/>
  <c r="AD469" i="38"/>
  <c r="AD467" i="38" s="1"/>
  <c r="AB469" i="38"/>
  <c r="AB467" i="38" s="1"/>
  <c r="AA469" i="38"/>
  <c r="AA467" i="38" s="1"/>
  <c r="Z469" i="38"/>
  <c r="Z467" i="38" s="1"/>
  <c r="E469" i="38"/>
  <c r="E467" i="38" s="1"/>
  <c r="D469" i="38"/>
  <c r="D467" i="38" s="1"/>
  <c r="AN466" i="38"/>
  <c r="AN459" i="38" s="1"/>
  <c r="AM466" i="38"/>
  <c r="AM459" i="38" s="1"/>
  <c r="AL466" i="38"/>
  <c r="AL459" i="38" s="1"/>
  <c r="AJ466" i="38"/>
  <c r="AJ459" i="38" s="1"/>
  <c r="AI466" i="38"/>
  <c r="AI459" i="38" s="1"/>
  <c r="AH466" i="38"/>
  <c r="AH459" i="38" s="1"/>
  <c r="AF466" i="38"/>
  <c r="AF459" i="38" s="1"/>
  <c r="AE466" i="38"/>
  <c r="AE459" i="38" s="1"/>
  <c r="AD466" i="38"/>
  <c r="AD459" i="38" s="1"/>
  <c r="AB466" i="38"/>
  <c r="AB459" i="38" s="1"/>
  <c r="AA466" i="38"/>
  <c r="AA459" i="38" s="1"/>
  <c r="Z466" i="38"/>
  <c r="Z459" i="38" s="1"/>
  <c r="E466" i="38"/>
  <c r="E459" i="38" s="1"/>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J390" i="38"/>
  <c r="AI390" i="38"/>
  <c r="AH390" i="38"/>
  <c r="AF390" i="38"/>
  <c r="AE390" i="38"/>
  <c r="AD390" i="38"/>
  <c r="AB390" i="38"/>
  <c r="AA390" i="38"/>
  <c r="Z390" i="38"/>
  <c r="E390" i="38"/>
  <c r="D390" i="38"/>
  <c r="AN346" i="38"/>
  <c r="AM346" i="38"/>
  <c r="AL346" i="38"/>
  <c r="AJ346" i="38"/>
  <c r="AI346" i="38"/>
  <c r="AH346" i="38"/>
  <c r="AF346" i="38"/>
  <c r="AE346" i="38"/>
  <c r="AD346" i="38"/>
  <c r="AB346" i="38"/>
  <c r="AA346" i="38"/>
  <c r="Z346" i="38"/>
  <c r="E346" i="38"/>
  <c r="D346" i="38"/>
  <c r="AN339" i="38"/>
  <c r="AM339" i="38"/>
  <c r="AL339" i="38"/>
  <c r="AJ339" i="38"/>
  <c r="AI339" i="38"/>
  <c r="AH339" i="38"/>
  <c r="AF339" i="38"/>
  <c r="AE339" i="38"/>
  <c r="AD339" i="38"/>
  <c r="AB339" i="38"/>
  <c r="AA339" i="38"/>
  <c r="Z339" i="38"/>
  <c r="E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M313" i="38"/>
  <c r="AL313" i="38"/>
  <c r="AJ313" i="38"/>
  <c r="AI313" i="38"/>
  <c r="AH313" i="38"/>
  <c r="AF313" i="38"/>
  <c r="AE313" i="38"/>
  <c r="AD313" i="38"/>
  <c r="AB313" i="38"/>
  <c r="AA313" i="38"/>
  <c r="Z313" i="38"/>
  <c r="E313" i="38"/>
  <c r="D313" i="38"/>
  <c r="AN268" i="38"/>
  <c r="AM268" i="38"/>
  <c r="AL268" i="38"/>
  <c r="AJ268" i="38"/>
  <c r="AI268" i="38"/>
  <c r="AH268" i="38"/>
  <c r="AF268" i="38"/>
  <c r="AE268" i="38"/>
  <c r="AD268" i="38"/>
  <c r="AB268" i="38"/>
  <c r="AA268" i="38"/>
  <c r="Z268" i="38"/>
  <c r="E268" i="38"/>
  <c r="D268" i="38"/>
  <c r="AN244" i="38"/>
  <c r="AM244" i="38"/>
  <c r="AL244" i="38"/>
  <c r="AJ244" i="38"/>
  <c r="AI244" i="38"/>
  <c r="AH244" i="38"/>
  <c r="AF244" i="38"/>
  <c r="AE244" i="38"/>
  <c r="AD244" i="38"/>
  <c r="AB244" i="38"/>
  <c r="AA244" i="38"/>
  <c r="Z244" i="38"/>
  <c r="E244" i="38"/>
  <c r="D244" i="38"/>
  <c r="AN224" i="38"/>
  <c r="AM224" i="38"/>
  <c r="AL224" i="38"/>
  <c r="AJ224" i="38"/>
  <c r="AI224" i="38"/>
  <c r="AH224" i="38"/>
  <c r="AF224" i="38"/>
  <c r="AE224" i="38"/>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I200" i="38"/>
  <c r="AH200" i="38"/>
  <c r="AF200" i="38"/>
  <c r="AE200" i="38"/>
  <c r="AD200" i="38"/>
  <c r="AB200" i="38"/>
  <c r="AA200" i="38"/>
  <c r="Z200" i="38"/>
  <c r="E200" i="38"/>
  <c r="D200" i="38"/>
  <c r="AN198" i="38"/>
  <c r="AN191" i="38" s="1"/>
  <c r="AM198" i="38"/>
  <c r="AM191" i="38" s="1"/>
  <c r="AL198" i="38"/>
  <c r="AL191" i="38" s="1"/>
  <c r="AJ198" i="38"/>
  <c r="AJ191" i="38" s="1"/>
  <c r="AI198" i="38"/>
  <c r="AI191" i="38" s="1"/>
  <c r="AH198" i="38"/>
  <c r="AH191" i="38" s="1"/>
  <c r="AF198" i="38"/>
  <c r="AF191" i="38" s="1"/>
  <c r="AE198" i="38"/>
  <c r="AE191" i="38" s="1"/>
  <c r="AD198" i="38"/>
  <c r="AD191" i="38" s="1"/>
  <c r="AB198" i="38"/>
  <c r="AB191" i="38" s="1"/>
  <c r="AA198" i="38"/>
  <c r="AA191" i="38" s="1"/>
  <c r="Z198" i="38"/>
  <c r="Z191" i="38" s="1"/>
  <c r="E191" i="38"/>
  <c r="AN221" i="38"/>
  <c r="AN214" i="38" s="1"/>
  <c r="AM221" i="38"/>
  <c r="AM214" i="38" s="1"/>
  <c r="AL221" i="38"/>
  <c r="AL214" i="38" s="1"/>
  <c r="AJ221" i="38"/>
  <c r="AJ214" i="38" s="1"/>
  <c r="AI221" i="38"/>
  <c r="AI214" i="38" s="1"/>
  <c r="AH221" i="38"/>
  <c r="AH214" i="38" s="1"/>
  <c r="AF221" i="38"/>
  <c r="AF214" i="38" s="1"/>
  <c r="AE221" i="38"/>
  <c r="AE214" i="38" s="1"/>
  <c r="AD221" i="38"/>
  <c r="AD214" i="38" s="1"/>
  <c r="AB221" i="38"/>
  <c r="AB214" i="38" s="1"/>
  <c r="AA221" i="38"/>
  <c r="AA214" i="38" s="1"/>
  <c r="Z221" i="38"/>
  <c r="Z214" i="38" s="1"/>
  <c r="E214" i="38"/>
  <c r="D214" i="38"/>
  <c r="AN213" i="38"/>
  <c r="AN207" i="38" s="1"/>
  <c r="AM213" i="38"/>
  <c r="AM207" i="38" s="1"/>
  <c r="AL213" i="38"/>
  <c r="AL207" i="38" s="1"/>
  <c r="AJ213" i="38"/>
  <c r="AJ207" i="38" s="1"/>
  <c r="AI213" i="38"/>
  <c r="AI207" i="38" s="1"/>
  <c r="AH213" i="38"/>
  <c r="AH207" i="38" s="1"/>
  <c r="AF213" i="38"/>
  <c r="AF207" i="38" s="1"/>
  <c r="AE213" i="38"/>
  <c r="AE207" i="38" s="1"/>
  <c r="AD213" i="38"/>
  <c r="AD207" i="38" s="1"/>
  <c r="AB213" i="38"/>
  <c r="AB207" i="38" s="1"/>
  <c r="AA213" i="38"/>
  <c r="AA207" i="38" s="1"/>
  <c r="Z213" i="38"/>
  <c r="Z207" i="38" s="1"/>
  <c r="E207" i="38"/>
  <c r="D207" i="38"/>
  <c r="AN165" i="38"/>
  <c r="AM165" i="38"/>
  <c r="AL165" i="38"/>
  <c r="AJ165" i="38"/>
  <c r="AI165" i="38"/>
  <c r="AH165" i="38"/>
  <c r="AF165" i="38"/>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D134" i="38"/>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L119" i="38"/>
  <c r="AJ119" i="38"/>
  <c r="AI119" i="38"/>
  <c r="AH119" i="38"/>
  <c r="AF119" i="38"/>
  <c r="AE119" i="38"/>
  <c r="AD119" i="38"/>
  <c r="AB119" i="38"/>
  <c r="AA119" i="38"/>
  <c r="Z119" i="38"/>
  <c r="E119" i="38"/>
  <c r="D119" i="38"/>
  <c r="AN117" i="38"/>
  <c r="AN107" i="38" s="1"/>
  <c r="AM117" i="38"/>
  <c r="AM107" i="38" s="1"/>
  <c r="AL117" i="38"/>
  <c r="AL107" i="38" s="1"/>
  <c r="AJ117" i="38"/>
  <c r="AJ107" i="38" s="1"/>
  <c r="AI117" i="38"/>
  <c r="AI107" i="38" s="1"/>
  <c r="AH117" i="38"/>
  <c r="AH107" i="38" s="1"/>
  <c r="AF117" i="38"/>
  <c r="AF107" i="38" s="1"/>
  <c r="AE117" i="38"/>
  <c r="AE107" i="38" s="1"/>
  <c r="AD117" i="38"/>
  <c r="AD107" i="38" s="1"/>
  <c r="AB117" i="38"/>
  <c r="AB107" i="38" s="1"/>
  <c r="AA117" i="38"/>
  <c r="AA107" i="38" s="1"/>
  <c r="Z117" i="38"/>
  <c r="Z107" i="38" s="1"/>
  <c r="E107" i="38"/>
  <c r="D107" i="38"/>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D90" i="38"/>
  <c r="AN88" i="38"/>
  <c r="AM88" i="38"/>
  <c r="AL88" i="38"/>
  <c r="AJ88" i="38"/>
  <c r="AI88" i="38"/>
  <c r="AH88" i="38"/>
  <c r="AF88" i="38"/>
  <c r="AE88" i="38"/>
  <c r="AD88" i="38"/>
  <c r="AB88" i="38"/>
  <c r="AA88" i="38"/>
  <c r="Z88" i="38"/>
  <c r="AN85" i="38"/>
  <c r="AM85" i="38"/>
  <c r="AL85" i="38"/>
  <c r="AJ85" i="38"/>
  <c r="AI85" i="38"/>
  <c r="AH85" i="38"/>
  <c r="AF85" i="38"/>
  <c r="AE85" i="38"/>
  <c r="AD85" i="38"/>
  <c r="AB85" i="38"/>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G541" i="38"/>
  <c r="I541" i="38"/>
  <c r="D328" i="38" l="1"/>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P551" i="38"/>
  <c r="AP543" i="38"/>
  <c r="H548" i="38"/>
  <c r="H533" i="38"/>
  <c r="H537" i="38"/>
  <c r="J559" i="38"/>
  <c r="AP552" i="38"/>
  <c r="J535" i="38"/>
  <c r="H557" i="38"/>
  <c r="AP547" i="38"/>
  <c r="H550" i="38"/>
  <c r="J558" i="38"/>
  <c r="AP548" i="38"/>
  <c r="J544" i="38"/>
  <c r="AP558" i="38"/>
  <c r="AP550" i="38"/>
  <c r="J555" i="38"/>
  <c r="AP555" i="38"/>
  <c r="AP538" i="38"/>
  <c r="AP562" i="38"/>
  <c r="AP556" i="38"/>
  <c r="AP545" i="38"/>
  <c r="AP553" i="38"/>
  <c r="J552" i="38"/>
  <c r="AP539" i="38"/>
  <c r="AP554" i="38"/>
  <c r="AP546" i="38"/>
  <c r="AP549" i="38"/>
  <c r="J556" i="38"/>
  <c r="H556" i="38"/>
  <c r="AP564" i="38"/>
  <c r="AP536" i="38"/>
  <c r="AP563" i="38"/>
  <c r="AP544" i="38"/>
  <c r="AP557" i="38"/>
  <c r="AP559" i="38"/>
  <c r="J564" i="38"/>
  <c r="H564" i="38"/>
  <c r="H529" i="38"/>
  <c r="AP535" i="38"/>
  <c r="AP537" i="38"/>
  <c r="H540" i="38"/>
  <c r="J536" i="38"/>
  <c r="J538" i="38"/>
  <c r="AP513" i="38"/>
  <c r="AP532" i="38"/>
  <c r="AP540" i="38"/>
  <c r="AP533" i="38"/>
  <c r="J516" i="38"/>
  <c r="AP530" i="38"/>
  <c r="AP531" i="38"/>
  <c r="AP534" i="38"/>
  <c r="H531" i="38"/>
  <c r="AP514" i="38"/>
  <c r="AP518" i="38"/>
  <c r="J525" i="38"/>
  <c r="AP529" i="38"/>
  <c r="AP515" i="38"/>
  <c r="H513" i="38"/>
  <c r="H521" i="38"/>
  <c r="H508" i="38"/>
  <c r="H524" i="38"/>
  <c r="H512" i="38"/>
  <c r="AP517" i="38"/>
  <c r="AP512" i="38"/>
  <c r="H520" i="38"/>
  <c r="H517" i="38"/>
  <c r="AP516" i="38"/>
  <c r="AP511" i="38"/>
  <c r="J511" i="38"/>
  <c r="AP510" i="38"/>
  <c r="AP520" i="38"/>
  <c r="H486" i="38"/>
  <c r="J496" i="38"/>
  <c r="H493" i="38"/>
  <c r="H505" i="38"/>
  <c r="H510" i="38"/>
  <c r="H502" i="38"/>
  <c r="H515" i="38"/>
  <c r="AA527" i="38"/>
  <c r="AA526" i="38" s="1"/>
  <c r="AL527" i="38"/>
  <c r="AL526" i="38" s="1"/>
  <c r="AP508" i="38"/>
  <c r="AP505" i="38"/>
  <c r="H522" i="38"/>
  <c r="AP521" i="38"/>
  <c r="AP523" i="38"/>
  <c r="AF527" i="38"/>
  <c r="AF526" i="38" s="1"/>
  <c r="E527" i="38"/>
  <c r="Z527" i="38"/>
  <c r="Z526" i="38" s="1"/>
  <c r="AP522" i="38"/>
  <c r="H523" i="38"/>
  <c r="AP519" i="38"/>
  <c r="AP524" i="38"/>
  <c r="J506" i="38"/>
  <c r="AP504" i="38"/>
  <c r="H519" i="38"/>
  <c r="H507" i="38"/>
  <c r="H495" i="38"/>
  <c r="AP503" i="38"/>
  <c r="AP495" i="38"/>
  <c r="AP507" i="38"/>
  <c r="AP525" i="38"/>
  <c r="AP502" i="38"/>
  <c r="AP506" i="38"/>
  <c r="H490" i="38"/>
  <c r="H497" i="38"/>
  <c r="H494" i="38"/>
  <c r="J355" i="38"/>
  <c r="AP492" i="38"/>
  <c r="AP493" i="38"/>
  <c r="J503" i="38"/>
  <c r="H487" i="38"/>
  <c r="H492" i="38"/>
  <c r="H437" i="38"/>
  <c r="H428" i="38"/>
  <c r="AP490" i="38"/>
  <c r="H491" i="38"/>
  <c r="AP491" i="38"/>
  <c r="AP494" i="38"/>
  <c r="AP471" i="38"/>
  <c r="AP497" i="38"/>
  <c r="AP496" i="38"/>
  <c r="H448" i="38"/>
  <c r="AG485" i="38"/>
  <c r="AP481" i="38"/>
  <c r="J478" i="38"/>
  <c r="H476" i="38"/>
  <c r="H481" i="38"/>
  <c r="AP476" i="38"/>
  <c r="AP486" i="38"/>
  <c r="AO485" i="38"/>
  <c r="AC485" i="38"/>
  <c r="J473" i="38"/>
  <c r="AP479" i="38"/>
  <c r="AP487" i="38"/>
  <c r="AP461" i="38"/>
  <c r="H482" i="38"/>
  <c r="J470" i="38"/>
  <c r="H475" i="38"/>
  <c r="AP402" i="38"/>
  <c r="H461" i="38"/>
  <c r="AP482" i="38"/>
  <c r="H480" i="38"/>
  <c r="H479" i="38"/>
  <c r="H472" i="38"/>
  <c r="AP472" i="38"/>
  <c r="AP475" i="38"/>
  <c r="AP470" i="38"/>
  <c r="J409" i="38"/>
  <c r="J406" i="38"/>
  <c r="H462" i="38"/>
  <c r="AP478" i="38"/>
  <c r="H427" i="38"/>
  <c r="J421" i="38"/>
  <c r="H484" i="38"/>
  <c r="AP448" i="38"/>
  <c r="AP484" i="38"/>
  <c r="AP480" i="38"/>
  <c r="J471" i="38"/>
  <c r="H468" i="38"/>
  <c r="AP473" i="38"/>
  <c r="J483" i="38"/>
  <c r="AP477" i="38"/>
  <c r="J474" i="38"/>
  <c r="AP483" i="38"/>
  <c r="AP474" i="38"/>
  <c r="Z328" i="38"/>
  <c r="AL398" i="38"/>
  <c r="AL397" i="38" s="1"/>
  <c r="H435" i="38"/>
  <c r="J456" i="38"/>
  <c r="H432" i="38"/>
  <c r="AP468" i="38"/>
  <c r="AP460" i="38"/>
  <c r="H452" i="38"/>
  <c r="H412" i="38"/>
  <c r="J450" i="38"/>
  <c r="H443" i="38"/>
  <c r="H430" i="38"/>
  <c r="J405" i="38"/>
  <c r="H434" i="38"/>
  <c r="H411" i="38"/>
  <c r="J413" i="38"/>
  <c r="J410" i="38"/>
  <c r="AP430" i="38"/>
  <c r="H460" i="38"/>
  <c r="H407" i="38"/>
  <c r="J418" i="38"/>
  <c r="H414" i="38"/>
  <c r="H465" i="38"/>
  <c r="H464" i="38"/>
  <c r="AP463" i="38"/>
  <c r="AP465" i="38"/>
  <c r="AP464" i="38"/>
  <c r="AP462" i="38"/>
  <c r="H424" i="38"/>
  <c r="H416" i="38"/>
  <c r="H376" i="38"/>
  <c r="J354" i="38"/>
  <c r="AP440" i="38"/>
  <c r="AP429" i="38"/>
  <c r="J402" i="38"/>
  <c r="AP401" i="38"/>
  <c r="AP443" i="38"/>
  <c r="AP438" i="38"/>
  <c r="H451" i="38"/>
  <c r="H436" i="38"/>
  <c r="J433" i="38"/>
  <c r="H415" i="38"/>
  <c r="J420" i="38"/>
  <c r="J417" i="38"/>
  <c r="J426" i="38"/>
  <c r="H401" i="38"/>
  <c r="J372" i="38"/>
  <c r="H447" i="38"/>
  <c r="J446" i="38"/>
  <c r="H439" i="38"/>
  <c r="J438" i="38"/>
  <c r="AP444" i="38"/>
  <c r="AP456" i="38"/>
  <c r="AP400" i="38"/>
  <c r="H361" i="38"/>
  <c r="H360" i="38"/>
  <c r="H384" i="38"/>
  <c r="H440" i="38"/>
  <c r="H408" i="38"/>
  <c r="H431" i="38"/>
  <c r="H423" i="38"/>
  <c r="H453" i="38"/>
  <c r="J400" i="38"/>
  <c r="AP453" i="38"/>
  <c r="H454" i="38"/>
  <c r="J429" i="38"/>
  <c r="AP432" i="38"/>
  <c r="J422" i="38"/>
  <c r="AP439" i="38"/>
  <c r="E398" i="38"/>
  <c r="AP427" i="38"/>
  <c r="AP436" i="38"/>
  <c r="H444" i="38"/>
  <c r="AP452" i="38"/>
  <c r="H419" i="38"/>
  <c r="AP450" i="38"/>
  <c r="AP434" i="38"/>
  <c r="AP445" i="38"/>
  <c r="J441" i="38"/>
  <c r="H442" i="38"/>
  <c r="J425" i="38"/>
  <c r="AP426" i="38"/>
  <c r="H382" i="38"/>
  <c r="AP442" i="38"/>
  <c r="AP446" i="38"/>
  <c r="AP437" i="38"/>
  <c r="AP433" i="38"/>
  <c r="AP425" i="38"/>
  <c r="AP428" i="38"/>
  <c r="J445" i="38"/>
  <c r="AP451" i="38"/>
  <c r="AP447" i="38"/>
  <c r="J449" i="38"/>
  <c r="AP441" i="38"/>
  <c r="AP431" i="38"/>
  <c r="AP449" i="38"/>
  <c r="AP435" i="38"/>
  <c r="H369" i="38"/>
  <c r="H326" i="38"/>
  <c r="J375" i="38"/>
  <c r="J359" i="38"/>
  <c r="H388" i="38"/>
  <c r="H391" i="38"/>
  <c r="AP384" i="38"/>
  <c r="AP455" i="38"/>
  <c r="J282" i="38"/>
  <c r="H377" i="38"/>
  <c r="AP354" i="38"/>
  <c r="AP388" i="38"/>
  <c r="AP391" i="38"/>
  <c r="H393" i="38"/>
  <c r="H455" i="38"/>
  <c r="H363" i="38"/>
  <c r="H356" i="38"/>
  <c r="AP454" i="38"/>
  <c r="AP358" i="38"/>
  <c r="H373" i="38"/>
  <c r="J392" i="38"/>
  <c r="J394" i="38"/>
  <c r="H396" i="38"/>
  <c r="AP396" i="38"/>
  <c r="AP393" i="38"/>
  <c r="AP394" i="38"/>
  <c r="J387" i="38"/>
  <c r="AP392" i="38"/>
  <c r="H287" i="38"/>
  <c r="H315" i="38"/>
  <c r="AP386" i="38"/>
  <c r="AP372" i="38"/>
  <c r="H368" i="38"/>
  <c r="H316" i="38"/>
  <c r="H378" i="38"/>
  <c r="H362" i="38"/>
  <c r="AP387" i="38"/>
  <c r="H351" i="38"/>
  <c r="AP356" i="38"/>
  <c r="AP365" i="38"/>
  <c r="H374" i="38"/>
  <c r="J371" i="38"/>
  <c r="H364" i="38"/>
  <c r="AP378" i="38"/>
  <c r="H358" i="38"/>
  <c r="AP368" i="38"/>
  <c r="AP379" i="38"/>
  <c r="AP371" i="38"/>
  <c r="AP369" i="38"/>
  <c r="AP362" i="38"/>
  <c r="AP355" i="38"/>
  <c r="AP377" i="38"/>
  <c r="AP364" i="38"/>
  <c r="H279" i="38"/>
  <c r="AP367" i="38"/>
  <c r="AP353" i="38"/>
  <c r="AP360" i="38"/>
  <c r="H311" i="38"/>
  <c r="H288" i="38"/>
  <c r="H353" i="38"/>
  <c r="H352" i="38"/>
  <c r="H350" i="38"/>
  <c r="AP359" i="38"/>
  <c r="AP347" i="38"/>
  <c r="H381" i="38"/>
  <c r="AP370" i="38"/>
  <c r="AP352" i="38"/>
  <c r="AP382" i="38"/>
  <c r="AP376" i="38"/>
  <c r="AP361" i="38"/>
  <c r="H340" i="38"/>
  <c r="H370" i="38"/>
  <c r="J380" i="38"/>
  <c r="AP363" i="38"/>
  <c r="AP351" i="38"/>
  <c r="AP381" i="38"/>
  <c r="H365" i="38"/>
  <c r="J367" i="38"/>
  <c r="AP375" i="38"/>
  <c r="AP380" i="38"/>
  <c r="AP373" i="38"/>
  <c r="AP374" i="38"/>
  <c r="H283" i="38"/>
  <c r="H284" i="38"/>
  <c r="H295" i="38"/>
  <c r="H286" i="38"/>
  <c r="H270" i="38"/>
  <c r="H298" i="38"/>
  <c r="H334" i="38"/>
  <c r="AP342" i="38"/>
  <c r="AP340" i="38"/>
  <c r="J296" i="38"/>
  <c r="J336" i="38"/>
  <c r="H342" i="38"/>
  <c r="H310" i="38"/>
  <c r="AP343" i="38"/>
  <c r="J274" i="38"/>
  <c r="AP337" i="38"/>
  <c r="J289" i="38"/>
  <c r="H337" i="38"/>
  <c r="AP334" i="38"/>
  <c r="AP294" i="38"/>
  <c r="J320" i="38"/>
  <c r="H332" i="38"/>
  <c r="J272" i="38"/>
  <c r="J305" i="38"/>
  <c r="AP306" i="38"/>
  <c r="J297" i="38"/>
  <c r="J325" i="38"/>
  <c r="H318" i="38"/>
  <c r="AP336" i="38"/>
  <c r="H306" i="38"/>
  <c r="AP332" i="38"/>
  <c r="AP331" i="38"/>
  <c r="AP333" i="38"/>
  <c r="J228" i="38"/>
  <c r="H291" i="38"/>
  <c r="H276" i="38"/>
  <c r="H314" i="38"/>
  <c r="J309" i="38"/>
  <c r="H302" i="38"/>
  <c r="H321" i="38"/>
  <c r="H275" i="38"/>
  <c r="AP274" i="38"/>
  <c r="AP307" i="38"/>
  <c r="J278" i="38"/>
  <c r="H319" i="38"/>
  <c r="H304" i="38"/>
  <c r="AP271" i="38"/>
  <c r="AP279" i="38"/>
  <c r="AP282" i="38"/>
  <c r="AP324" i="38"/>
  <c r="AP316" i="38"/>
  <c r="H324" i="38"/>
  <c r="J323" i="38"/>
  <c r="AP318" i="38"/>
  <c r="AP314" i="38"/>
  <c r="AP321" i="38"/>
  <c r="AP325" i="38"/>
  <c r="AP319" i="38"/>
  <c r="AP323" i="38"/>
  <c r="AP305" i="38"/>
  <c r="AP320" i="38"/>
  <c r="AP275" i="38"/>
  <c r="AP308" i="38"/>
  <c r="AP304" i="38"/>
  <c r="H257" i="38"/>
  <c r="H307" i="38"/>
  <c r="AP301" i="38"/>
  <c r="H299" i="38"/>
  <c r="H271" i="38"/>
  <c r="AP283" i="38"/>
  <c r="AP278" i="38"/>
  <c r="AP311" i="38"/>
  <c r="AP326" i="38"/>
  <c r="H226" i="38"/>
  <c r="J261" i="38"/>
  <c r="H303" i="38"/>
  <c r="J293" i="38"/>
  <c r="AP297" i="38"/>
  <c r="AP289" i="38"/>
  <c r="AP310" i="38"/>
  <c r="AP290" i="38"/>
  <c r="J290" i="38"/>
  <c r="H290" i="38"/>
  <c r="H240" i="38"/>
  <c r="J247" i="38"/>
  <c r="H280" i="38"/>
  <c r="AP295" i="38"/>
  <c r="AP286" i="38"/>
  <c r="H239" i="38"/>
  <c r="H292" i="38"/>
  <c r="H237" i="38"/>
  <c r="J266" i="38"/>
  <c r="J301" i="38"/>
  <c r="AP291" i="38"/>
  <c r="AP281" i="38"/>
  <c r="H294" i="38"/>
  <c r="AP287" i="38"/>
  <c r="AP270" i="38"/>
  <c r="AP298" i="38"/>
  <c r="H225" i="38"/>
  <c r="J236" i="38"/>
  <c r="H300" i="38"/>
  <c r="AP299" i="38"/>
  <c r="AP293" i="38"/>
  <c r="AP285" i="38"/>
  <c r="H308" i="38"/>
  <c r="AP273" i="38"/>
  <c r="AP302" i="38"/>
  <c r="AP296" i="38"/>
  <c r="AP276" i="38"/>
  <c r="AP269" i="38"/>
  <c r="AP303" i="38"/>
  <c r="AP277" i="38"/>
  <c r="AP309" i="38"/>
  <c r="H273" i="38"/>
  <c r="J273" i="38"/>
  <c r="H265" i="38"/>
  <c r="AP300" i="38"/>
  <c r="H285" i="38"/>
  <c r="J285" i="38"/>
  <c r="AP272" i="38"/>
  <c r="H269" i="38"/>
  <c r="J269" i="38"/>
  <c r="H263" i="38"/>
  <c r="AP288" i="38"/>
  <c r="AP284" i="38"/>
  <c r="H281" i="38"/>
  <c r="J281" i="38"/>
  <c r="H238" i="38"/>
  <c r="AP292" i="38"/>
  <c r="AP280" i="38"/>
  <c r="H277" i="38"/>
  <c r="J277" i="38"/>
  <c r="J211" i="38"/>
  <c r="H233" i="38"/>
  <c r="H232" i="38"/>
  <c r="H262" i="38"/>
  <c r="H264" i="38"/>
  <c r="H252" i="38"/>
  <c r="AP263" i="38"/>
  <c r="AP266" i="38"/>
  <c r="AP261" i="38"/>
  <c r="AP264" i="38"/>
  <c r="AP262" i="38"/>
  <c r="AP265" i="38"/>
  <c r="J210" i="38"/>
  <c r="H254" i="38"/>
  <c r="AP252" i="38"/>
  <c r="J258" i="38"/>
  <c r="AP251" i="38"/>
  <c r="H248" i="38"/>
  <c r="H231" i="38"/>
  <c r="AP231" i="38"/>
  <c r="H229" i="38"/>
  <c r="H255" i="38"/>
  <c r="J249" i="38"/>
  <c r="H246" i="38"/>
  <c r="H253" i="38"/>
  <c r="AP249" i="38"/>
  <c r="H259" i="38"/>
  <c r="AP255" i="38"/>
  <c r="AP233" i="38"/>
  <c r="AP232" i="38"/>
  <c r="AP253" i="38"/>
  <c r="H230" i="38"/>
  <c r="J256" i="38"/>
  <c r="H245" i="38"/>
  <c r="AP256" i="38"/>
  <c r="AP254" i="38"/>
  <c r="AP245" i="38"/>
  <c r="AP250" i="38"/>
  <c r="AP247" i="38"/>
  <c r="AP259" i="38"/>
  <c r="AP257" i="38"/>
  <c r="J250" i="38"/>
  <c r="AP246" i="38"/>
  <c r="AP258" i="38"/>
  <c r="AP241" i="38"/>
  <c r="H241" i="38"/>
  <c r="AP242" i="38"/>
  <c r="H218" i="38"/>
  <c r="J227" i="38"/>
  <c r="AP236" i="38"/>
  <c r="AP237" i="38"/>
  <c r="H202" i="38"/>
  <c r="AP239" i="38"/>
  <c r="AP238" i="38"/>
  <c r="AP240" i="38"/>
  <c r="H242" i="38"/>
  <c r="H220" i="38"/>
  <c r="H217" i="38"/>
  <c r="AP229" i="38"/>
  <c r="AP226" i="38"/>
  <c r="AP230" i="38"/>
  <c r="AP228" i="38"/>
  <c r="AP215" i="38"/>
  <c r="AP227" i="38"/>
  <c r="H215" i="38"/>
  <c r="AP217" i="38"/>
  <c r="AP219" i="38"/>
  <c r="J219" i="38"/>
  <c r="AP218" i="38"/>
  <c r="AP216" i="38"/>
  <c r="H196" i="38"/>
  <c r="AP220" i="38"/>
  <c r="AP210" i="38"/>
  <c r="H209" i="38"/>
  <c r="H193" i="38"/>
  <c r="J205" i="38"/>
  <c r="AP209" i="38"/>
  <c r="J208" i="38"/>
  <c r="H201" i="38"/>
  <c r="H212" i="38"/>
  <c r="AP212" i="38"/>
  <c r="H204" i="38"/>
  <c r="AP211" i="38"/>
  <c r="H194" i="38"/>
  <c r="AP208" i="38"/>
  <c r="AP201" i="38"/>
  <c r="AP204" i="38"/>
  <c r="AP202" i="38"/>
  <c r="H203" i="38"/>
  <c r="AP203" i="38"/>
  <c r="AP192" i="38"/>
  <c r="AP205" i="38"/>
  <c r="J195" i="38"/>
  <c r="J192" i="38"/>
  <c r="H171" i="38"/>
  <c r="AP193" i="38"/>
  <c r="AP196" i="38"/>
  <c r="AP195" i="38"/>
  <c r="J197" i="38"/>
  <c r="AP194" i="38"/>
  <c r="AP197" i="38"/>
  <c r="AP170" i="38"/>
  <c r="J151" i="38"/>
  <c r="J182" i="38"/>
  <c r="AP187" i="38"/>
  <c r="H185" i="38"/>
  <c r="H152" i="38"/>
  <c r="J173" i="38"/>
  <c r="AP172" i="38"/>
  <c r="AP174" i="38"/>
  <c r="H166" i="38"/>
  <c r="H153" i="38"/>
  <c r="H169" i="38"/>
  <c r="AP151" i="38"/>
  <c r="H156" i="38"/>
  <c r="H176" i="38"/>
  <c r="H175" i="38"/>
  <c r="J172" i="38"/>
  <c r="AP175" i="38"/>
  <c r="AP173" i="38"/>
  <c r="AP186" i="38"/>
  <c r="H145" i="38"/>
  <c r="AP142" i="38"/>
  <c r="H159" i="38"/>
  <c r="H154" i="38"/>
  <c r="H155" i="38"/>
  <c r="H167" i="38"/>
  <c r="AP166" i="38"/>
  <c r="J170" i="38"/>
  <c r="H138" i="38"/>
  <c r="H180" i="38"/>
  <c r="AP180" i="38"/>
  <c r="AP183" i="38"/>
  <c r="H187" i="38"/>
  <c r="H184" i="38"/>
  <c r="J178" i="38"/>
  <c r="AP181" i="38"/>
  <c r="J189" i="38"/>
  <c r="J188" i="38"/>
  <c r="AP179" i="38"/>
  <c r="H186" i="38"/>
  <c r="J183" i="38"/>
  <c r="H181" i="38"/>
  <c r="AP185" i="38"/>
  <c r="AP182" i="38"/>
  <c r="H177" i="38"/>
  <c r="J179" i="38"/>
  <c r="AP176" i="38"/>
  <c r="AP178" i="38"/>
  <c r="AP177" i="38"/>
  <c r="AP189" i="38"/>
  <c r="AP188" i="38"/>
  <c r="H140" i="38"/>
  <c r="AP167" i="38"/>
  <c r="H168" i="38"/>
  <c r="AP154" i="38"/>
  <c r="AP152" i="38"/>
  <c r="AP169" i="38"/>
  <c r="AP168" i="38"/>
  <c r="AP153" i="38"/>
  <c r="H143" i="38"/>
  <c r="AP155" i="38"/>
  <c r="H157" i="38"/>
  <c r="AP156" i="38"/>
  <c r="AP138" i="38"/>
  <c r="AP157" i="38"/>
  <c r="J142" i="38"/>
  <c r="J126" i="38"/>
  <c r="H137" i="38"/>
  <c r="H144" i="38"/>
  <c r="H161" i="38"/>
  <c r="J160" i="38"/>
  <c r="AP160" i="38"/>
  <c r="AP161" i="38"/>
  <c r="AP140" i="38"/>
  <c r="J141" i="38"/>
  <c r="AP123" i="38"/>
  <c r="AP159" i="38"/>
  <c r="J139" i="38"/>
  <c r="AP139" i="38"/>
  <c r="H129" i="38"/>
  <c r="AP144" i="38"/>
  <c r="H135" i="38"/>
  <c r="AP141" i="38"/>
  <c r="AP145" i="38"/>
  <c r="AP143" i="38"/>
  <c r="AP137" i="38"/>
  <c r="AP146" i="38"/>
  <c r="AP136" i="38"/>
  <c r="J136" i="38"/>
  <c r="AP135" i="38"/>
  <c r="J112" i="38"/>
  <c r="H127" i="38"/>
  <c r="H120" i="38"/>
  <c r="AP124" i="38"/>
  <c r="H124" i="38"/>
  <c r="H125" i="38"/>
  <c r="AP110" i="38"/>
  <c r="AP147" i="38"/>
  <c r="J122" i="38"/>
  <c r="J123" i="38"/>
  <c r="AP97" i="38"/>
  <c r="J128" i="38"/>
  <c r="H147" i="38"/>
  <c r="H109" i="38"/>
  <c r="AP130" i="38"/>
  <c r="AP120" i="38"/>
  <c r="AP122" i="38"/>
  <c r="AP126" i="38"/>
  <c r="H110" i="38"/>
  <c r="AP129" i="38"/>
  <c r="AP121" i="38"/>
  <c r="AP125" i="38"/>
  <c r="AP128" i="38"/>
  <c r="H121" i="38"/>
  <c r="H130" i="38"/>
  <c r="H111" i="38"/>
  <c r="AP127" i="38"/>
  <c r="AP98" i="38"/>
  <c r="AP114" i="38"/>
  <c r="J116" i="38"/>
  <c r="H99" i="38"/>
  <c r="H114" i="38"/>
  <c r="AP105" i="38"/>
  <c r="AP111" i="38"/>
  <c r="J115" i="38"/>
  <c r="AP112" i="38"/>
  <c r="AP109" i="38"/>
  <c r="J65" i="38"/>
  <c r="AP115" i="38"/>
  <c r="AP113" i="38"/>
  <c r="AP104" i="38"/>
  <c r="H91" i="38"/>
  <c r="J98" i="38"/>
  <c r="AP108" i="38"/>
  <c r="J79" i="38"/>
  <c r="H77" i="38"/>
  <c r="AP116" i="38"/>
  <c r="AP99" i="38"/>
  <c r="J102" i="38"/>
  <c r="H97" i="38"/>
  <c r="J105" i="38"/>
  <c r="J104" i="38"/>
  <c r="J101" i="38"/>
  <c r="AP102" i="38"/>
  <c r="I526" i="38"/>
  <c r="AB83" i="38"/>
  <c r="AH83" i="38"/>
  <c r="AM83" i="38"/>
  <c r="H100" i="38"/>
  <c r="H84" i="38"/>
  <c r="H73" i="38"/>
  <c r="AP101" i="38"/>
  <c r="AP100" i="38"/>
  <c r="J92" i="38"/>
  <c r="D83" i="38"/>
  <c r="AD83" i="38"/>
  <c r="AI83" i="38"/>
  <c r="AN83" i="38"/>
  <c r="H76" i="38"/>
  <c r="AP75" i="38"/>
  <c r="AP86" i="38"/>
  <c r="J94" i="38"/>
  <c r="G526" i="38"/>
  <c r="E83" i="38"/>
  <c r="Z83" i="38"/>
  <c r="AE83" i="38"/>
  <c r="AJ83" i="38"/>
  <c r="AP94" i="38"/>
  <c r="H86" i="38"/>
  <c r="J93" i="38"/>
  <c r="AP93" i="38"/>
  <c r="H95" i="38"/>
  <c r="AP95" i="38"/>
  <c r="AP91" i="38"/>
  <c r="AP92" i="38"/>
  <c r="AP84" i="38"/>
  <c r="AA83" i="38"/>
  <c r="AF83" i="38"/>
  <c r="AL83" i="38"/>
  <c r="AP87" i="38"/>
  <c r="AP77" i="38"/>
  <c r="AP76" i="38"/>
  <c r="D47" i="38"/>
  <c r="AD47" i="38"/>
  <c r="AI47" i="38"/>
  <c r="AN47" i="38"/>
  <c r="H80" i="38"/>
  <c r="AP79" i="38"/>
  <c r="AP78" i="38"/>
  <c r="H87" i="38"/>
  <c r="H81" i="38"/>
  <c r="H72" i="38"/>
  <c r="AP80" i="38"/>
  <c r="AP74" i="38"/>
  <c r="AE47" i="38"/>
  <c r="AJ47" i="38"/>
  <c r="H82" i="38"/>
  <c r="AP81" i="38"/>
  <c r="H74" i="38"/>
  <c r="AP73" i="38"/>
  <c r="AP82" i="38"/>
  <c r="H64" i="38"/>
  <c r="AM47" i="38"/>
  <c r="H70" i="38"/>
  <c r="AA47" i="38"/>
  <c r="AF47" i="38"/>
  <c r="AL47" i="38"/>
  <c r="AP72" i="38"/>
  <c r="H63" i="38"/>
  <c r="J71" i="38"/>
  <c r="AP63" i="38"/>
  <c r="AP65" i="38"/>
  <c r="H67" i="38"/>
  <c r="H55" i="38"/>
  <c r="H66" i="38"/>
  <c r="AP66" i="38"/>
  <c r="J68" i="38"/>
  <c r="AP68" i="38"/>
  <c r="AP70" i="38"/>
  <c r="AP67" i="38"/>
  <c r="AP55" i="38"/>
  <c r="AP71" i="38"/>
  <c r="H56" i="38"/>
  <c r="H48" i="38"/>
  <c r="AP58" i="38"/>
  <c r="AP57" i="38"/>
  <c r="AP56" i="38"/>
  <c r="H61" i="38"/>
  <c r="H57" i="38"/>
  <c r="H58" i="38"/>
  <c r="H52" i="38"/>
  <c r="AP61" i="38"/>
  <c r="H49" i="38"/>
  <c r="H59" i="38"/>
  <c r="AP60" i="38"/>
  <c r="AP59" i="38"/>
  <c r="J50" i="38"/>
  <c r="AP52" i="38"/>
  <c r="H53" i="38"/>
  <c r="AP53" i="38"/>
  <c r="AP50" i="38"/>
  <c r="AP48" i="38"/>
  <c r="AP40" i="38"/>
  <c r="AP49" i="38"/>
  <c r="J38" i="38"/>
  <c r="H37" i="38"/>
  <c r="J40" i="38"/>
  <c r="J39" i="38"/>
  <c r="J43" i="38"/>
  <c r="AP42" i="38"/>
  <c r="J35" i="38"/>
  <c r="AP43" i="38"/>
  <c r="J41" i="38"/>
  <c r="AP41" i="38"/>
  <c r="H42" i="38"/>
  <c r="AP37" i="38"/>
  <c r="AH223" i="38"/>
  <c r="AP38" i="38"/>
  <c r="AL328" i="38"/>
  <c r="AP39" i="38"/>
  <c r="J31" i="38"/>
  <c r="J34" i="38"/>
  <c r="AP34" i="38"/>
  <c r="H29" i="38"/>
  <c r="AP33" i="38"/>
  <c r="J30" i="38"/>
  <c r="AP35" i="38"/>
  <c r="AP31" i="38"/>
  <c r="H33" i="38"/>
  <c r="AP30" i="38"/>
  <c r="H22" i="38"/>
  <c r="J25" i="38"/>
  <c r="H26" i="38"/>
  <c r="AE199" i="38"/>
  <c r="AE190" i="38" s="1"/>
  <c r="Z89" i="38"/>
  <c r="AJ133" i="38"/>
  <c r="AM312" i="38"/>
  <c r="AD328" i="38"/>
  <c r="AL389" i="38"/>
  <c r="AF398" i="38"/>
  <c r="AF397" i="38" s="1"/>
  <c r="H18" i="38"/>
  <c r="AP25" i="38"/>
  <c r="AP26" i="38"/>
  <c r="AA199" i="38"/>
  <c r="AA190" i="38" s="1"/>
  <c r="H24" i="38"/>
  <c r="AP24" i="38"/>
  <c r="AM199" i="38"/>
  <c r="AM190" i="38" s="1"/>
  <c r="AL312" i="38"/>
  <c r="AM389" i="38"/>
  <c r="H19" i="38"/>
  <c r="AH133" i="38"/>
  <c r="AL199" i="38"/>
  <c r="AL190" i="38" s="1"/>
  <c r="F224" i="38"/>
  <c r="H224" i="38" s="1"/>
  <c r="AP22" i="38"/>
  <c r="AB389" i="38"/>
  <c r="AI199" i="38"/>
  <c r="AI190" i="38" s="1"/>
  <c r="AE267" i="38"/>
  <c r="AH312" i="38"/>
  <c r="AE345" i="38"/>
  <c r="AH389" i="38"/>
  <c r="H23" i="38"/>
  <c r="AK191" i="38"/>
  <c r="AP19" i="38"/>
  <c r="AP20" i="38"/>
  <c r="Z199" i="38"/>
  <c r="AL223" i="38"/>
  <c r="AH243" i="38"/>
  <c r="AD312" i="38"/>
  <c r="H17" i="38"/>
  <c r="AM223" i="38"/>
  <c r="Z133" i="38"/>
  <c r="D89" i="38"/>
  <c r="AD89" i="38"/>
  <c r="Z267" i="38"/>
  <c r="AH328" i="38"/>
  <c r="AJ345" i="38"/>
  <c r="F131" i="38"/>
  <c r="H131" i="38" s="1"/>
  <c r="AJ328" i="38"/>
  <c r="F395" i="38"/>
  <c r="J395" i="38" s="1"/>
  <c r="F458" i="38"/>
  <c r="J458" i="38" s="1"/>
  <c r="H15" i="38"/>
  <c r="AP16" i="38"/>
  <c r="AP18" i="38"/>
  <c r="AO191" i="38"/>
  <c r="F329" i="38"/>
  <c r="H329" i="38" s="1"/>
  <c r="AG399" i="38"/>
  <c r="F466" i="38"/>
  <c r="J466" i="38" s="1"/>
  <c r="H16" i="38"/>
  <c r="AK28" i="38"/>
  <c r="AG46" i="38"/>
  <c r="AK51" i="38"/>
  <c r="AO54" i="38"/>
  <c r="AB96" i="38"/>
  <c r="AH96" i="38"/>
  <c r="AM96" i="38"/>
  <c r="AK44" i="38"/>
  <c r="AC117" i="38"/>
  <c r="F119" i="38"/>
  <c r="J119" i="38" s="1"/>
  <c r="AC132" i="38"/>
  <c r="F134" i="38"/>
  <c r="J134" i="38" s="1"/>
  <c r="AD133" i="38"/>
  <c r="AK162" i="38"/>
  <c r="F163" i="38"/>
  <c r="J163" i="38" s="1"/>
  <c r="AB164" i="38"/>
  <c r="AH164" i="38"/>
  <c r="AO207" i="38"/>
  <c r="AH199" i="38"/>
  <c r="Z223" i="38"/>
  <c r="AC268" i="38"/>
  <c r="AJ267" i="38"/>
  <c r="AO399" i="38"/>
  <c r="F528" i="38"/>
  <c r="H528" i="38" s="1"/>
  <c r="AD199" i="38"/>
  <c r="AK399" i="38"/>
  <c r="AP23" i="38"/>
  <c r="AP17" i="38"/>
  <c r="AC36" i="38"/>
  <c r="AC119" i="38"/>
  <c r="AE118" i="38"/>
  <c r="AK131" i="38"/>
  <c r="AL133" i="38"/>
  <c r="AO162" i="38"/>
  <c r="AK165" i="38"/>
  <c r="AB223" i="38"/>
  <c r="Z243" i="38"/>
  <c r="AD243" i="38"/>
  <c r="AG268" i="38"/>
  <c r="D312" i="38"/>
  <c r="AI312" i="38"/>
  <c r="AK234" i="38"/>
  <c r="AG339" i="38"/>
  <c r="AI328" i="38"/>
  <c r="AK346" i="38"/>
  <c r="AC390" i="38"/>
  <c r="AN389" i="38"/>
  <c r="AC399" i="38"/>
  <c r="AE13" i="38"/>
  <c r="F90" i="38"/>
  <c r="H90" i="38" s="1"/>
  <c r="AL96" i="38"/>
  <c r="AD118" i="38"/>
  <c r="AJ118" i="38"/>
  <c r="AM164" i="38"/>
  <c r="AD267" i="38"/>
  <c r="AG103" i="38"/>
  <c r="AE96" i="38"/>
  <c r="AO119" i="38"/>
  <c r="AL243" i="38"/>
  <c r="AK268" i="38"/>
  <c r="AD389" i="38"/>
  <c r="AG335" i="38"/>
  <c r="AK338" i="38"/>
  <c r="AC344" i="38"/>
  <c r="F399" i="38"/>
  <c r="J399" i="38" s="1"/>
  <c r="AB398" i="38"/>
  <c r="AB397" i="38" s="1"/>
  <c r="AO458" i="38"/>
  <c r="AC466" i="38"/>
  <c r="AG469" i="38"/>
  <c r="AK488" i="38"/>
  <c r="F198" i="38"/>
  <c r="J198" i="38" s="1"/>
  <c r="AI223" i="38"/>
  <c r="AO390" i="38"/>
  <c r="AM500" i="38"/>
  <c r="AM499" i="38" s="1"/>
  <c r="AC207" i="38"/>
  <c r="AG28" i="38"/>
  <c r="AK224" i="38"/>
  <c r="F44" i="38"/>
  <c r="J44" i="38" s="1"/>
  <c r="E133" i="38"/>
  <c r="AE133" i="38"/>
  <c r="AO165" i="38"/>
  <c r="AG213" i="38"/>
  <c r="AK221" i="38"/>
  <c r="AO198" i="38"/>
  <c r="AO268" i="38"/>
  <c r="AK390" i="38"/>
  <c r="AE389" i="38"/>
  <c r="AG457" i="38"/>
  <c r="AE398" i="38"/>
  <c r="AE397" i="38" s="1"/>
  <c r="AO403" i="38"/>
  <c r="AJ500" i="38"/>
  <c r="AJ499" i="38" s="1"/>
  <c r="AI527" i="38"/>
  <c r="AI526" i="38" s="1"/>
  <c r="AK46" i="38"/>
  <c r="AC54" i="38"/>
  <c r="F62" i="38"/>
  <c r="J62" i="38" s="1"/>
  <c r="AO62" i="38"/>
  <c r="AB89" i="38"/>
  <c r="AH89" i="38"/>
  <c r="AD96" i="38"/>
  <c r="F103" i="38"/>
  <c r="H103" i="38" s="1"/>
  <c r="AG119" i="38"/>
  <c r="AF133" i="38"/>
  <c r="AC148" i="38"/>
  <c r="F150" i="38"/>
  <c r="J150" i="38" s="1"/>
  <c r="AG150" i="38"/>
  <c r="AI149" i="38"/>
  <c r="AK163" i="38"/>
  <c r="AC165" i="38"/>
  <c r="AC313" i="38"/>
  <c r="AB328" i="38"/>
  <c r="AG395" i="38"/>
  <c r="F330" i="38"/>
  <c r="H330" i="38" s="1"/>
  <c r="AO335" i="38"/>
  <c r="F501" i="38"/>
  <c r="J501" i="38" s="1"/>
  <c r="AN500" i="38"/>
  <c r="AN499" i="38" s="1"/>
  <c r="AK528" i="38"/>
  <c r="AK542" i="38"/>
  <c r="AI96" i="38"/>
  <c r="Z118" i="38"/>
  <c r="AG132" i="38"/>
  <c r="AI118" i="38"/>
  <c r="AB133" i="38"/>
  <c r="AO148" i="38"/>
  <c r="AC150" i="38"/>
  <c r="F162" i="38"/>
  <c r="J162" i="38" s="1"/>
  <c r="F165" i="38"/>
  <c r="J165" i="38" s="1"/>
  <c r="F200" i="38"/>
  <c r="H200" i="38" s="1"/>
  <c r="AN199" i="38"/>
  <c r="AN190" i="38" s="1"/>
  <c r="AK206" i="38"/>
  <c r="AF243" i="38"/>
  <c r="F268" i="38"/>
  <c r="H268" i="38" s="1"/>
  <c r="AF267" i="38"/>
  <c r="F313" i="38"/>
  <c r="J313" i="38" s="1"/>
  <c r="F390" i="38"/>
  <c r="H390" i="38" s="1"/>
  <c r="AG390" i="38"/>
  <c r="AC330" i="38"/>
  <c r="F335" i="38"/>
  <c r="F403" i="38"/>
  <c r="J403" i="38" s="1"/>
  <c r="F542" i="38"/>
  <c r="J542" i="38" s="1"/>
  <c r="AI89" i="38"/>
  <c r="AC107" i="38"/>
  <c r="AG54" i="38"/>
  <c r="AC62" i="38"/>
  <c r="AC85" i="38"/>
  <c r="F88" i="38"/>
  <c r="J88" i="38" s="1"/>
  <c r="AG88" i="38"/>
  <c r="AF89" i="38"/>
  <c r="AL89" i="38"/>
  <c r="AE89" i="38"/>
  <c r="AK119" i="38"/>
  <c r="AI133" i="38"/>
  <c r="AM149" i="38"/>
  <c r="AG162" i="38"/>
  <c r="AG165" i="38"/>
  <c r="AC213" i="38"/>
  <c r="AG221" i="38"/>
  <c r="AA223" i="38"/>
  <c r="AG313" i="38"/>
  <c r="AG234" i="38"/>
  <c r="AF328" i="38"/>
  <c r="AC339" i="38"/>
  <c r="AG346" i="38"/>
  <c r="AG338" i="38"/>
  <c r="AO344" i="38"/>
  <c r="AD398" i="38"/>
  <c r="AD397" i="38" s="1"/>
  <c r="F457" i="38"/>
  <c r="H457" i="38" s="1"/>
  <c r="AO528" i="38"/>
  <c r="AM527" i="38"/>
  <c r="AO214" i="38"/>
  <c r="AO85" i="38"/>
  <c r="E96" i="38"/>
  <c r="AK85" i="38"/>
  <c r="AO44" i="38"/>
  <c r="AK54" i="38"/>
  <c r="AG85" i="38"/>
  <c r="F36" i="38"/>
  <c r="H36" i="38" s="1"/>
  <c r="AO51" i="38"/>
  <c r="AK88" i="38"/>
  <c r="AJ89" i="38"/>
  <c r="AJ96" i="38"/>
  <c r="AC44" i="38"/>
  <c r="AO117" i="38"/>
  <c r="AO131" i="38"/>
  <c r="AK132" i="38"/>
  <c r="AM118" i="38"/>
  <c r="AK134" i="38"/>
  <c r="AG148" i="38"/>
  <c r="AK150" i="38"/>
  <c r="AO163" i="38"/>
  <c r="AI164" i="38"/>
  <c r="AN164" i="38"/>
  <c r="AL164" i="38"/>
  <c r="AK213" i="38"/>
  <c r="AO221" i="38"/>
  <c r="AC198" i="38"/>
  <c r="AB199" i="38"/>
  <c r="AB190" i="38" s="1"/>
  <c r="AO206" i="38"/>
  <c r="AN223" i="38"/>
  <c r="E243" i="38"/>
  <c r="AE243" i="38"/>
  <c r="AJ243" i="38"/>
  <c r="AI267" i="38"/>
  <c r="AE312" i="38"/>
  <c r="F339" i="38"/>
  <c r="H339" i="38" s="1"/>
  <c r="AI345" i="38"/>
  <c r="AC335" i="38"/>
  <c r="F338" i="38"/>
  <c r="J338" i="38" s="1"/>
  <c r="AH398" i="38"/>
  <c r="AH397" i="38" s="1"/>
  <c r="AJ164" i="38"/>
  <c r="AC46" i="38"/>
  <c r="AC88" i="38"/>
  <c r="AA89" i="38"/>
  <c r="Z96" i="38"/>
  <c r="AC103" i="38"/>
  <c r="AA96" i="38"/>
  <c r="AG117" i="38"/>
  <c r="AF118" i="38"/>
  <c r="F132" i="38"/>
  <c r="J132" i="38" s="1"/>
  <c r="AA133" i="38"/>
  <c r="AG163" i="38"/>
  <c r="AF164" i="38"/>
  <c r="AK198" i="38"/>
  <c r="AJ199" i="38"/>
  <c r="AJ190" i="38" s="1"/>
  <c r="AG206" i="38"/>
  <c r="AG224" i="38"/>
  <c r="E223" i="38"/>
  <c r="AC395" i="38"/>
  <c r="AA389" i="38"/>
  <c r="AK335" i="38"/>
  <c r="F46" i="38"/>
  <c r="H46" i="38" s="1"/>
  <c r="AG51" i="38"/>
  <c r="AK62" i="38"/>
  <c r="AO36" i="38"/>
  <c r="AE149" i="38"/>
  <c r="E118" i="38"/>
  <c r="AO28" i="38"/>
  <c r="AO46" i="38"/>
  <c r="AC51" i="38"/>
  <c r="F54" i="38"/>
  <c r="J54" i="38" s="1"/>
  <c r="F85" i="38"/>
  <c r="J85" i="38" s="1"/>
  <c r="AO88" i="38"/>
  <c r="E89" i="38"/>
  <c r="AN89" i="38"/>
  <c r="AM89" i="38"/>
  <c r="AN96" i="38"/>
  <c r="AK36" i="38"/>
  <c r="AG44" i="38"/>
  <c r="AH118" i="38"/>
  <c r="AL118" i="38"/>
  <c r="AB118" i="38"/>
  <c r="AA118" i="38"/>
  <c r="AO132" i="38"/>
  <c r="AO134" i="38"/>
  <c r="AK148" i="38"/>
  <c r="AM133" i="38"/>
  <c r="AA149" i="38"/>
  <c r="AO150" i="38"/>
  <c r="AC163" i="38"/>
  <c r="E164" i="38"/>
  <c r="Z164" i="38"/>
  <c r="AD164" i="38"/>
  <c r="AO213" i="38"/>
  <c r="F221" i="38"/>
  <c r="J221" i="38" s="1"/>
  <c r="AC221" i="38"/>
  <c r="AG214" i="38"/>
  <c r="AG198" i="38"/>
  <c r="AF199" i="38"/>
  <c r="AF190" i="38" s="1"/>
  <c r="E199" i="38"/>
  <c r="E190" i="38" s="1"/>
  <c r="AC206" i="38"/>
  <c r="AC224" i="38"/>
  <c r="AI243" i="38"/>
  <c r="AN243" i="38"/>
  <c r="AN267" i="38"/>
  <c r="AM267" i="38"/>
  <c r="AK313" i="38"/>
  <c r="Z389" i="38"/>
  <c r="AK467" i="38"/>
  <c r="AC489" i="38"/>
  <c r="AC458" i="38"/>
  <c r="AG466" i="38"/>
  <c r="AK469" i="38"/>
  <c r="AO467" i="38"/>
  <c r="AO488" i="38"/>
  <c r="AC498" i="38"/>
  <c r="AG489" i="38"/>
  <c r="AB500" i="38"/>
  <c r="AB499" i="38" s="1"/>
  <c r="AO542" i="38"/>
  <c r="F234" i="38"/>
  <c r="J234" i="38" s="1"/>
  <c r="AC234" i="38"/>
  <c r="AO339" i="38"/>
  <c r="F346" i="38"/>
  <c r="J346" i="38" s="1"/>
  <c r="AC346" i="38"/>
  <c r="AO330" i="38"/>
  <c r="AC338" i="38"/>
  <c r="AK344" i="38"/>
  <c r="AN398" i="38"/>
  <c r="AK458" i="38"/>
  <c r="AM398" i="38"/>
  <c r="AO466" i="38"/>
  <c r="AC469" i="38"/>
  <c r="AG467" i="38"/>
  <c r="AG488" i="38"/>
  <c r="AK498" i="38"/>
  <c r="AO498" i="38"/>
  <c r="AK403" i="38"/>
  <c r="AC501" i="38"/>
  <c r="AI500" i="38"/>
  <c r="AI499" i="38" s="1"/>
  <c r="AG528" i="38"/>
  <c r="AE527" i="38"/>
  <c r="AE526" i="38" s="1"/>
  <c r="AG542" i="38"/>
  <c r="AE223" i="38"/>
  <c r="AB243" i="38"/>
  <c r="AM243" i="38"/>
  <c r="AH267" i="38"/>
  <c r="AL267" i="38"/>
  <c r="AB267" i="38"/>
  <c r="AA267" i="38"/>
  <c r="AN312" i="38"/>
  <c r="AO234" i="38"/>
  <c r="AN328" i="38"/>
  <c r="AK339" i="38"/>
  <c r="AM328" i="38"/>
  <c r="AF345" i="38"/>
  <c r="AO346" i="38"/>
  <c r="AK395" i="38"/>
  <c r="AI389" i="38"/>
  <c r="AO338" i="38"/>
  <c r="AG344" i="38"/>
  <c r="AK457" i="38"/>
  <c r="AG458" i="38"/>
  <c r="AI398" i="38"/>
  <c r="AI397" i="38" s="1"/>
  <c r="AK466" i="38"/>
  <c r="AC467" i="38"/>
  <c r="AO469" i="38"/>
  <c r="AC488" i="38"/>
  <c r="AG498" i="38"/>
  <c r="AK489" i="38"/>
  <c r="AG501" i="38"/>
  <c r="E500" i="38"/>
  <c r="E499" i="38" s="1"/>
  <c r="AE500" i="38"/>
  <c r="AG500" i="38" s="1"/>
  <c r="AB527" i="38"/>
  <c r="AB526" i="38" s="1"/>
  <c r="AC542" i="38"/>
  <c r="AG21" i="38"/>
  <c r="AO21" i="38"/>
  <c r="AK21" i="38"/>
  <c r="AI13" i="38"/>
  <c r="AK541" i="38"/>
  <c r="E541" i="38"/>
  <c r="AO541" i="38"/>
  <c r="AG541" i="38"/>
  <c r="AN527" i="38"/>
  <c r="AN526" i="38" s="1"/>
  <c r="AJ527" i="38"/>
  <c r="AJ526" i="38" s="1"/>
  <c r="AC528" i="38"/>
  <c r="F509" i="38"/>
  <c r="H509" i="38" s="1"/>
  <c r="AD499" i="38"/>
  <c r="G499" i="38"/>
  <c r="AA499" i="38"/>
  <c r="AK509" i="38"/>
  <c r="AC509" i="38"/>
  <c r="AO509" i="38"/>
  <c r="AK501" i="38"/>
  <c r="AO501" i="38"/>
  <c r="AF499" i="38"/>
  <c r="I499" i="38"/>
  <c r="AC403" i="38"/>
  <c r="AG403" i="38"/>
  <c r="F498" i="38"/>
  <c r="AO489" i="38"/>
  <c r="AK485" i="38"/>
  <c r="F488" i="38"/>
  <c r="F469" i="38"/>
  <c r="I397" i="38"/>
  <c r="F459" i="38"/>
  <c r="G397" i="38"/>
  <c r="AC457" i="38"/>
  <c r="AO457" i="38"/>
  <c r="F344" i="38"/>
  <c r="AG330" i="38"/>
  <c r="AK330" i="38"/>
  <c r="E389" i="38"/>
  <c r="AJ389" i="38"/>
  <c r="AF389" i="38"/>
  <c r="AO395" i="38"/>
  <c r="AO383" i="38"/>
  <c r="AD345" i="38"/>
  <c r="AL345" i="38"/>
  <c r="AC329" i="38"/>
  <c r="AG329" i="38"/>
  <c r="AK329" i="38"/>
  <c r="AO329" i="38"/>
  <c r="AF312" i="38"/>
  <c r="AJ312" i="38"/>
  <c r="AO313" i="38"/>
  <c r="AO260" i="38"/>
  <c r="F260" i="38"/>
  <c r="H260" i="38" s="1"/>
  <c r="AC260" i="38"/>
  <c r="AG260" i="38"/>
  <c r="AK260" i="38"/>
  <c r="F244" i="38"/>
  <c r="AC244" i="38"/>
  <c r="AG244" i="38"/>
  <c r="AK244" i="38"/>
  <c r="AO244" i="38"/>
  <c r="I222" i="38"/>
  <c r="F235" i="38"/>
  <c r="J235" i="38" s="1"/>
  <c r="AJ223" i="38"/>
  <c r="AF223" i="38"/>
  <c r="AO224" i="38"/>
  <c r="AC200" i="38"/>
  <c r="AG200" i="38"/>
  <c r="AK200" i="38"/>
  <c r="AO200" i="38"/>
  <c r="F206" i="38"/>
  <c r="AG191" i="38"/>
  <c r="AC191" i="38"/>
  <c r="F191" i="38"/>
  <c r="J191" i="38" s="1"/>
  <c r="AK214" i="38"/>
  <c r="AC214" i="38"/>
  <c r="AK207" i="38"/>
  <c r="AG207" i="38"/>
  <c r="F213" i="38"/>
  <c r="AE164" i="38"/>
  <c r="AN149" i="38"/>
  <c r="AJ149" i="38"/>
  <c r="AF149" i="38"/>
  <c r="AB149" i="38"/>
  <c r="AL149" i="38"/>
  <c r="AH149" i="38"/>
  <c r="AD149" i="38"/>
  <c r="AN133" i="38"/>
  <c r="AC134" i="38"/>
  <c r="AG134" i="38"/>
  <c r="F148" i="38"/>
  <c r="AN118" i="38"/>
  <c r="AC131" i="38"/>
  <c r="AG131" i="38"/>
  <c r="F117" i="38"/>
  <c r="AK117" i="38"/>
  <c r="AG36" i="38"/>
  <c r="AF96" i="38"/>
  <c r="AK103" i="38"/>
  <c r="AO103" i="38"/>
  <c r="AC90" i="38"/>
  <c r="AG90" i="38"/>
  <c r="AK90" i="38"/>
  <c r="AO90" i="38"/>
  <c r="F51" i="38"/>
  <c r="AG62" i="38"/>
  <c r="D500" i="38"/>
  <c r="E149" i="38"/>
  <c r="AC541" i="38"/>
  <c r="AH526" i="38"/>
  <c r="AL499" i="38"/>
  <c r="AC383" i="38"/>
  <c r="D267" i="38"/>
  <c r="D243" i="38"/>
  <c r="AO235" i="38"/>
  <c r="D527" i="38"/>
  <c r="D389" i="38"/>
  <c r="AC235" i="38"/>
  <c r="AJ13" i="38"/>
  <c r="F467" i="38"/>
  <c r="D133" i="38"/>
  <c r="D223" i="38"/>
  <c r="D164" i="38"/>
  <c r="F489" i="38"/>
  <c r="AG383" i="38"/>
  <c r="G327" i="38"/>
  <c r="AD526" i="38"/>
  <c r="AH499" i="38"/>
  <c r="Z499" i="38"/>
  <c r="F485" i="38"/>
  <c r="AO459" i="38"/>
  <c r="AK459" i="38"/>
  <c r="AG459" i="38"/>
  <c r="AC459" i="38"/>
  <c r="G222" i="38"/>
  <c r="D118" i="38"/>
  <c r="D96" i="38"/>
  <c r="I327" i="38"/>
  <c r="AG235" i="38"/>
  <c r="F207" i="38"/>
  <c r="AF13" i="38"/>
  <c r="E267" i="38"/>
  <c r="AK235" i="38"/>
  <c r="D199" i="38"/>
  <c r="D190" i="38" s="1"/>
  <c r="AO107" i="38"/>
  <c r="G106" i="38"/>
  <c r="I106" i="38"/>
  <c r="AK107" i="38"/>
  <c r="AM13" i="38"/>
  <c r="AH13" i="38"/>
  <c r="AK14" i="38"/>
  <c r="AL13" i="38"/>
  <c r="AO14" i="38"/>
  <c r="AD13" i="38"/>
  <c r="AG14" i="38"/>
  <c r="I12" i="38"/>
  <c r="D222" i="38" l="1"/>
  <c r="I566" i="38"/>
  <c r="G566" i="38"/>
  <c r="E328" i="38"/>
  <c r="F328" i="38" s="1"/>
  <c r="AA328" i="38"/>
  <c r="AC328" i="38" s="1"/>
  <c r="AE328" i="38"/>
  <c r="AE327" i="38" s="1"/>
  <c r="D345" i="38"/>
  <c r="AD190" i="38"/>
  <c r="AG190" i="38" s="1"/>
  <c r="AH190" i="38"/>
  <c r="AK190" i="38" s="1"/>
  <c r="Z190" i="38"/>
  <c r="AC190" i="38" s="1"/>
  <c r="E526" i="38"/>
  <c r="AP485" i="38"/>
  <c r="J330" i="38"/>
  <c r="J268" i="38"/>
  <c r="H150" i="38"/>
  <c r="F83" i="38"/>
  <c r="H83" i="38" s="1"/>
  <c r="AK312" i="38"/>
  <c r="H458" i="38"/>
  <c r="J224" i="38"/>
  <c r="J103" i="38"/>
  <c r="AG267" i="38"/>
  <c r="H134" i="38"/>
  <c r="H221" i="38"/>
  <c r="J46" i="38"/>
  <c r="F89" i="38"/>
  <c r="J89" i="38" s="1"/>
  <c r="J390" i="38"/>
  <c r="AO500" i="38"/>
  <c r="H395" i="38"/>
  <c r="J329" i="38"/>
  <c r="AK83" i="38"/>
  <c r="F96" i="38"/>
  <c r="H96" i="38" s="1"/>
  <c r="AC133" i="38"/>
  <c r="J457" i="38"/>
  <c r="H542" i="38"/>
  <c r="AC118" i="38"/>
  <c r="AP36" i="38"/>
  <c r="J131" i="38"/>
  <c r="F214" i="38"/>
  <c r="H214" i="38" s="1"/>
  <c r="J260" i="38"/>
  <c r="H54" i="38"/>
  <c r="AK118" i="38"/>
  <c r="H85" i="38"/>
  <c r="H162" i="38"/>
  <c r="AG527" i="38"/>
  <c r="AG118" i="38"/>
  <c r="AO389" i="38"/>
  <c r="F243" i="38"/>
  <c r="J243" i="38" s="1"/>
  <c r="J90" i="38"/>
  <c r="AP117" i="38"/>
  <c r="AL327" i="38"/>
  <c r="H466" i="38"/>
  <c r="J528" i="38"/>
  <c r="AM12" i="38"/>
  <c r="AJ12" i="38"/>
  <c r="H163" i="38"/>
  <c r="H338" i="38"/>
  <c r="AK267" i="38"/>
  <c r="AG199" i="38"/>
  <c r="AP191" i="38"/>
  <c r="AN222" i="38"/>
  <c r="AG164" i="38"/>
  <c r="AO164" i="38"/>
  <c r="AP224" i="38"/>
  <c r="AC527" i="38"/>
  <c r="AK527" i="38"/>
  <c r="H165" i="38"/>
  <c r="AG312" i="38"/>
  <c r="AP338" i="38"/>
  <c r="AM222" i="38"/>
  <c r="AP206" i="38"/>
  <c r="AO96" i="38"/>
  <c r="AC96" i="38"/>
  <c r="AD327" i="38"/>
  <c r="AI12" i="38"/>
  <c r="AK133" i="38"/>
  <c r="AP260" i="38"/>
  <c r="AM106" i="38"/>
  <c r="AI327" i="38"/>
  <c r="AO118" i="38"/>
  <c r="AG509" i="38"/>
  <c r="AP509" i="38" s="1"/>
  <c r="AP119" i="38"/>
  <c r="AP207" i="38"/>
  <c r="AO83" i="38"/>
  <c r="AO223" i="38"/>
  <c r="AG345" i="38"/>
  <c r="AC199" i="38"/>
  <c r="H191" i="38"/>
  <c r="F389" i="38"/>
  <c r="J389" i="38" s="1"/>
  <c r="AO243" i="38"/>
  <c r="AI222" i="38"/>
  <c r="AO190" i="38"/>
  <c r="AG389" i="38"/>
  <c r="AG398" i="38"/>
  <c r="AE499" i="38"/>
  <c r="AG499" i="38" s="1"/>
  <c r="AK243" i="38"/>
  <c r="AK199" i="38"/>
  <c r="F190" i="38"/>
  <c r="J190" i="38" s="1"/>
  <c r="H44" i="38"/>
  <c r="AF106" i="38"/>
  <c r="AP488" i="38"/>
  <c r="AO267" i="38"/>
  <c r="AE222" i="38"/>
  <c r="AP467" i="38"/>
  <c r="AC389" i="38"/>
  <c r="AP132" i="38"/>
  <c r="AC89" i="38"/>
  <c r="AO527" i="38"/>
  <c r="AP346" i="38"/>
  <c r="AG83" i="38"/>
  <c r="AP390" i="38"/>
  <c r="AI106" i="38"/>
  <c r="AP150" i="38"/>
  <c r="AC83" i="38"/>
  <c r="AG133" i="38"/>
  <c r="AH222" i="38"/>
  <c r="AO199" i="38"/>
  <c r="AO312" i="38"/>
  <c r="J36" i="38"/>
  <c r="AP313" i="38"/>
  <c r="AP54" i="38"/>
  <c r="AK500" i="38"/>
  <c r="AC223" i="38"/>
  <c r="H119" i="38"/>
  <c r="H198" i="38"/>
  <c r="J339" i="38"/>
  <c r="H399" i="38"/>
  <c r="AM526" i="38"/>
  <c r="AO526" i="38" s="1"/>
  <c r="AK328" i="38"/>
  <c r="F133" i="38"/>
  <c r="H133" i="38" s="1"/>
  <c r="AO133" i="38"/>
  <c r="H346" i="38"/>
  <c r="AJ327" i="38"/>
  <c r="AP344" i="38"/>
  <c r="AP339" i="38"/>
  <c r="AP213" i="38"/>
  <c r="AP163" i="38"/>
  <c r="AK89" i="38"/>
  <c r="AG89" i="38"/>
  <c r="AP268" i="38"/>
  <c r="AP399" i="38"/>
  <c r="AE106" i="38"/>
  <c r="AJ222" i="38"/>
  <c r="AM397" i="38"/>
  <c r="AO149" i="38"/>
  <c r="AP85" i="38"/>
  <c r="AC267" i="38"/>
  <c r="AO398" i="38"/>
  <c r="AP489" i="38"/>
  <c r="AP88" i="38"/>
  <c r="AJ106" i="38"/>
  <c r="AK164" i="38"/>
  <c r="AP330" i="38"/>
  <c r="AG243" i="38"/>
  <c r="AP165" i="38"/>
  <c r="AK149" i="38"/>
  <c r="AB106" i="38"/>
  <c r="F118" i="38"/>
  <c r="J118" i="38" s="1"/>
  <c r="F164" i="38"/>
  <c r="J164" i="38" s="1"/>
  <c r="AL222" i="38"/>
  <c r="AF327" i="38"/>
  <c r="E397" i="38"/>
  <c r="AO47" i="38"/>
  <c r="AE12" i="38"/>
  <c r="H62" i="38"/>
  <c r="AP103" i="38"/>
  <c r="AP131" i="38"/>
  <c r="H132" i="38"/>
  <c r="H234" i="38"/>
  <c r="AN397" i="38"/>
  <c r="AP403" i="38"/>
  <c r="AP528" i="38"/>
  <c r="AP466" i="38"/>
  <c r="AP221" i="38"/>
  <c r="AO89" i="38"/>
  <c r="AK96" i="38"/>
  <c r="J335" i="38"/>
  <c r="H335" i="38"/>
  <c r="AC500" i="38"/>
  <c r="AP62" i="38"/>
  <c r="AG96" i="38"/>
  <c r="AP214" i="38"/>
  <c r="J200" i="38"/>
  <c r="AP457" i="38"/>
  <c r="H403" i="38"/>
  <c r="H501" i="38"/>
  <c r="AP542" i="38"/>
  <c r="AO328" i="38"/>
  <c r="AP148" i="38"/>
  <c r="AP541" i="38"/>
  <c r="AG47" i="38"/>
  <c r="H88" i="38"/>
  <c r="H313" i="38"/>
  <c r="AP395" i="38"/>
  <c r="AK526" i="38"/>
  <c r="AP501" i="38"/>
  <c r="F541" i="38"/>
  <c r="H541" i="38" s="1"/>
  <c r="AP234" i="38"/>
  <c r="AP46" i="38"/>
  <c r="AP198" i="38"/>
  <c r="AP329" i="38"/>
  <c r="AC526" i="38"/>
  <c r="AP469" i="38"/>
  <c r="AP51" i="38"/>
  <c r="AP498" i="38"/>
  <c r="AP458" i="38"/>
  <c r="AP335" i="38"/>
  <c r="AP44" i="38"/>
  <c r="AG526" i="38"/>
  <c r="AC499" i="38"/>
  <c r="J509" i="38"/>
  <c r="AO499" i="38"/>
  <c r="AK499" i="38"/>
  <c r="J498" i="38"/>
  <c r="H498" i="38"/>
  <c r="J488" i="38"/>
  <c r="H488" i="38"/>
  <c r="J469" i="38"/>
  <c r="H469" i="38"/>
  <c r="AG397" i="38"/>
  <c r="J344" i="38"/>
  <c r="H344" i="38"/>
  <c r="AK389" i="38"/>
  <c r="AF222" i="38"/>
  <c r="AP244" i="38"/>
  <c r="H244" i="38"/>
  <c r="J244" i="38"/>
  <c r="H235" i="38"/>
  <c r="AK223" i="38"/>
  <c r="J206" i="38"/>
  <c r="H206" i="38"/>
  <c r="AP200" i="38"/>
  <c r="J213" i="38"/>
  <c r="H213" i="38"/>
  <c r="AN106" i="38"/>
  <c r="E106" i="38"/>
  <c r="AL106" i="38"/>
  <c r="AG149" i="38"/>
  <c r="AP134" i="38"/>
  <c r="J148" i="38"/>
  <c r="H148" i="38"/>
  <c r="AG107" i="38"/>
  <c r="AP107" i="38" s="1"/>
  <c r="J117" i="38"/>
  <c r="H117" i="38"/>
  <c r="AF12" i="38"/>
  <c r="AP90" i="38"/>
  <c r="H51" i="38"/>
  <c r="J51" i="38"/>
  <c r="J207" i="38"/>
  <c r="H207" i="38"/>
  <c r="J485" i="38"/>
  <c r="H485" i="38"/>
  <c r="J467" i="38"/>
  <c r="H467" i="38"/>
  <c r="D499" i="38"/>
  <c r="F499" i="38" s="1"/>
  <c r="F500" i="38"/>
  <c r="J489" i="38"/>
  <c r="H489" i="38"/>
  <c r="F267" i="38"/>
  <c r="AL12" i="38"/>
  <c r="F223" i="38"/>
  <c r="F107" i="38"/>
  <c r="F199" i="38"/>
  <c r="AG13" i="38"/>
  <c r="AD12" i="38"/>
  <c r="AK13" i="38"/>
  <c r="AP459" i="38"/>
  <c r="AP235" i="38"/>
  <c r="D526" i="38"/>
  <c r="F527" i="38"/>
  <c r="J459" i="38"/>
  <c r="H459" i="38"/>
  <c r="AG328" i="38" l="1"/>
  <c r="AP328" i="38" s="1"/>
  <c r="AI566" i="38"/>
  <c r="AE566" i="38"/>
  <c r="AF566" i="38"/>
  <c r="AL566" i="38"/>
  <c r="D327" i="38"/>
  <c r="AH106" i="38"/>
  <c r="AK106" i="38" s="1"/>
  <c r="AD106" i="38"/>
  <c r="AG106" i="38" s="1"/>
  <c r="F526" i="38"/>
  <c r="H526" i="38" s="1"/>
  <c r="J83" i="38"/>
  <c r="J214" i="38"/>
  <c r="J96" i="38"/>
  <c r="H89" i="38"/>
  <c r="H164" i="38"/>
  <c r="AO222" i="38"/>
  <c r="AP199" i="38"/>
  <c r="H243" i="38"/>
  <c r="AP118" i="38"/>
  <c r="AG327" i="38"/>
  <c r="AP267" i="38"/>
  <c r="AP527" i="38"/>
  <c r="AP500" i="38"/>
  <c r="J133" i="38"/>
  <c r="AK222" i="38"/>
  <c r="AP89" i="38"/>
  <c r="AO106" i="38"/>
  <c r="AP133" i="38"/>
  <c r="AP190" i="38"/>
  <c r="AP83" i="38"/>
  <c r="H389" i="38"/>
  <c r="H190" i="38"/>
  <c r="AP389" i="38"/>
  <c r="AO397" i="38"/>
  <c r="H118" i="38"/>
  <c r="AP96" i="38"/>
  <c r="AP526" i="38"/>
  <c r="J541" i="38"/>
  <c r="AP499" i="38"/>
  <c r="AG12" i="38"/>
  <c r="J328" i="38"/>
  <c r="H328" i="38"/>
  <c r="H223" i="38"/>
  <c r="J223" i="38"/>
  <c r="H499" i="38"/>
  <c r="J499" i="38"/>
  <c r="H527" i="38"/>
  <c r="J527" i="38"/>
  <c r="J267" i="38"/>
  <c r="H267" i="38"/>
  <c r="J199" i="38"/>
  <c r="H199" i="38"/>
  <c r="H500" i="38"/>
  <c r="J500" i="38"/>
  <c r="J107" i="38"/>
  <c r="H107" i="38"/>
  <c r="J526" i="38" l="1"/>
  <c r="D92" i="27" l="1"/>
  <c r="D88" i="27"/>
  <c r="C100" i="27"/>
  <c r="C96" i="27"/>
  <c r="C92" i="27"/>
  <c r="C88" i="27"/>
  <c r="C95" i="27"/>
  <c r="C87" i="27"/>
  <c r="C98" i="27"/>
  <c r="C90" i="27"/>
  <c r="C86" i="27"/>
  <c r="D97" i="27"/>
  <c r="C97" i="27"/>
  <c r="C93" i="27"/>
  <c r="C89" i="27"/>
  <c r="C85" i="27"/>
  <c r="C99" i="27"/>
  <c r="C91" i="27"/>
  <c r="D86" i="27"/>
  <c r="C94" i="27"/>
  <c r="C50" i="27"/>
  <c r="C46" i="27"/>
  <c r="C42" i="27"/>
  <c r="C38" i="27"/>
  <c r="C49" i="27"/>
  <c r="C45" i="27"/>
  <c r="C48" i="27"/>
  <c r="C40" i="27"/>
  <c r="C51" i="27"/>
  <c r="C47" i="27"/>
  <c r="C43" i="27"/>
  <c r="C39" i="27"/>
  <c r="C41" i="27"/>
  <c r="C44" i="27"/>
  <c r="D50" i="27"/>
  <c r="D48" i="27"/>
  <c r="D45" i="27"/>
  <c r="D43" i="27"/>
  <c r="D46" i="27"/>
  <c r="D47" i="27"/>
  <c r="D49" i="27"/>
  <c r="D42" i="27"/>
  <c r="D44" i="27"/>
  <c r="D41" i="27"/>
  <c r="D40" i="27"/>
  <c r="D39" i="27"/>
  <c r="N15" i="44"/>
  <c r="M15" i="44"/>
  <c r="L15" i="44"/>
  <c r="K15" i="44"/>
  <c r="J15" i="44"/>
  <c r="I15" i="44"/>
  <c r="H15" i="44"/>
  <c r="G15" i="44"/>
  <c r="G26" i="23"/>
  <c r="H26" i="23"/>
  <c r="I26" i="23"/>
  <c r="J26" i="23"/>
  <c r="K26" i="23"/>
  <c r="L26" i="23"/>
  <c r="M26" i="23"/>
  <c r="N26" i="23"/>
  <c r="N35" i="33"/>
  <c r="M35" i="33"/>
  <c r="L35" i="33"/>
  <c r="K35" i="33"/>
  <c r="J35" i="33"/>
  <c r="I35" i="33"/>
  <c r="H35" i="33"/>
  <c r="G35" i="33"/>
  <c r="N43" i="30"/>
  <c r="M43" i="30"/>
  <c r="L43" i="30"/>
  <c r="K43" i="30"/>
  <c r="J43" i="30"/>
  <c r="I43" i="30"/>
  <c r="H43" i="30"/>
  <c r="G43" i="30"/>
  <c r="N24" i="28"/>
  <c r="M24" i="28"/>
  <c r="L24" i="28"/>
  <c r="K24" i="28"/>
  <c r="J24" i="28"/>
  <c r="I24" i="28"/>
  <c r="H24" i="28"/>
  <c r="G24" i="28"/>
  <c r="D77" i="27" l="1"/>
  <c r="D54" i="27"/>
  <c r="Z15" i="38" l="1"/>
  <c r="D53" i="27"/>
  <c r="D52" i="27"/>
  <c r="AB64" i="38"/>
  <c r="AB47" i="38" s="1"/>
  <c r="D51" i="27"/>
  <c r="AB15" i="38"/>
  <c r="D14" i="38"/>
  <c r="Z14" i="38"/>
  <c r="K26" i="7"/>
  <c r="AC15" i="38" l="1"/>
  <c r="AP15" i="38" s="1"/>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I38" i="40"/>
  <c r="F38" i="40"/>
  <c r="I37" i="40"/>
  <c r="F37" i="40"/>
  <c r="AA424" i="38" s="1"/>
  <c r="AC424" i="38" s="1"/>
  <c r="AP424" i="38" s="1"/>
  <c r="I36" i="40"/>
  <c r="F36" i="40"/>
  <c r="AA423" i="38" s="1"/>
  <c r="AC423" i="38" s="1"/>
  <c r="AP423" i="38" s="1"/>
  <c r="I35" i="40"/>
  <c r="F35" i="40"/>
  <c r="AA422" i="38" s="1"/>
  <c r="AC422" i="38" s="1"/>
  <c r="AP422" i="38" s="1"/>
  <c r="I34" i="40"/>
  <c r="F34" i="40"/>
  <c r="AA421" i="38" s="1"/>
  <c r="AC421" i="38" s="1"/>
  <c r="AP421" i="38" s="1"/>
  <c r="I33" i="40"/>
  <c r="F33" i="40"/>
  <c r="AA420" i="38" s="1"/>
  <c r="AC420" i="38" s="1"/>
  <c r="AP420" i="38" s="1"/>
  <c r="I32" i="40"/>
  <c r="F32" i="40"/>
  <c r="AA419" i="38" s="1"/>
  <c r="AC419" i="38" s="1"/>
  <c r="AP419" i="38" s="1"/>
  <c r="I31" i="40"/>
  <c r="F31" i="40"/>
  <c r="AA418" i="38" s="1"/>
  <c r="AC418" i="38" s="1"/>
  <c r="AP418" i="38" s="1"/>
  <c r="I30" i="40"/>
  <c r="F30" i="40"/>
  <c r="AA417" i="38" s="1"/>
  <c r="AC417" i="38" s="1"/>
  <c r="AP417" i="38" s="1"/>
  <c r="I29" i="40"/>
  <c r="F29" i="40"/>
  <c r="AA416" i="38" s="1"/>
  <c r="AC416" i="38" s="1"/>
  <c r="AP416" i="38" s="1"/>
  <c r="I28" i="40"/>
  <c r="F28" i="40"/>
  <c r="AA415" i="38" s="1"/>
  <c r="AC415" i="38" s="1"/>
  <c r="AP415" i="38" s="1"/>
  <c r="I27" i="40"/>
  <c r="F27" i="40"/>
  <c r="AA414" i="38" s="1"/>
  <c r="AC414" i="38" s="1"/>
  <c r="AP414" i="38" s="1"/>
  <c r="I26" i="40"/>
  <c r="F26" i="40"/>
  <c r="AA413" i="38" s="1"/>
  <c r="AC413" i="38" s="1"/>
  <c r="AP413" i="38" s="1"/>
  <c r="I25" i="40"/>
  <c r="F25" i="40"/>
  <c r="AA412" i="38" s="1"/>
  <c r="AC412" i="38" s="1"/>
  <c r="AP412" i="38" s="1"/>
  <c r="I24" i="40"/>
  <c r="F24" i="40"/>
  <c r="AA411" i="38" s="1"/>
  <c r="AC411" i="38" s="1"/>
  <c r="AP411" i="38" s="1"/>
  <c r="I23" i="40"/>
  <c r="F23" i="40"/>
  <c r="AA410" i="38" s="1"/>
  <c r="AC410" i="38" s="1"/>
  <c r="AP410" i="38" s="1"/>
  <c r="I22" i="40"/>
  <c r="F22" i="40"/>
  <c r="AJ409" i="38" s="1"/>
  <c r="I21" i="40"/>
  <c r="F21" i="40"/>
  <c r="AA408" i="38" s="1"/>
  <c r="AC408" i="38" s="1"/>
  <c r="AP408" i="38" s="1"/>
  <c r="I20" i="40"/>
  <c r="F20" i="40"/>
  <c r="AA407" i="38" s="1"/>
  <c r="AC407" i="38" s="1"/>
  <c r="AP407" i="38" s="1"/>
  <c r="I19" i="40"/>
  <c r="F19" i="40"/>
  <c r="AA406" i="38" s="1"/>
  <c r="AC406" i="38" s="1"/>
  <c r="AP406" i="38" s="1"/>
  <c r="J18" i="40"/>
  <c r="I18" i="40"/>
  <c r="F18" i="40"/>
  <c r="AA405" i="38" s="1"/>
  <c r="I17" i="40"/>
  <c r="F17" i="40"/>
  <c r="J18" i="12"/>
  <c r="D404" i="38" l="1"/>
  <c r="Z404" i="38"/>
  <c r="AC405" i="38"/>
  <c r="AP405" i="38" s="1"/>
  <c r="AA398" i="38"/>
  <c r="AA397" i="38" s="1"/>
  <c r="AK409" i="38"/>
  <c r="AP409" i="38" s="1"/>
  <c r="AJ398" i="38"/>
  <c r="Q40" i="43"/>
  <c r="Z32" i="38"/>
  <c r="AC32" i="38" s="1"/>
  <c r="AP32" i="38" s="1"/>
  <c r="F32" i="38"/>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10" i="27" s="1"/>
  <c r="P18" i="43"/>
  <c r="Q17" i="43"/>
  <c r="D10" i="40"/>
  <c r="D5" i="40" s="1"/>
  <c r="C9" i="27" s="1"/>
  <c r="J30" i="10"/>
  <c r="J26" i="9"/>
  <c r="J18" i="9"/>
  <c r="AJ397" i="38" l="1"/>
  <c r="AJ566" i="38" s="1"/>
  <c r="AK398" i="38"/>
  <c r="AC404" i="38"/>
  <c r="AP404" i="38" s="1"/>
  <c r="Z398" i="38"/>
  <c r="F404" i="38"/>
  <c r="D398" i="38"/>
  <c r="D5" i="43"/>
  <c r="C11" i="27" s="1"/>
  <c r="H32" i="38"/>
  <c r="J32" i="38"/>
  <c r="Z397" i="38" l="1"/>
  <c r="AC397" i="38" s="1"/>
  <c r="AC398" i="38"/>
  <c r="AP398" i="38" s="1"/>
  <c r="F398" i="38"/>
  <c r="D397" i="38"/>
  <c r="F397" i="38" s="1"/>
  <c r="H404" i="38"/>
  <c r="J404" i="38"/>
  <c r="AK397" i="38"/>
  <c r="P24" i="28"/>
  <c r="I4" i="27" s="1"/>
  <c r="I14" i="27" s="1"/>
  <c r="H397" i="38" l="1"/>
  <c r="J397" i="38"/>
  <c r="H398" i="38"/>
  <c r="J398" i="38"/>
  <c r="AP397" i="38"/>
  <c r="J25" i="7"/>
  <c r="I30" i="10" l="1"/>
  <c r="I29" i="10"/>
  <c r="I28" i="10"/>
  <c r="I27" i="10"/>
  <c r="I26" i="10"/>
  <c r="I25" i="10"/>
  <c r="I24" i="10"/>
  <c r="I23" i="10"/>
  <c r="I22" i="10"/>
  <c r="I21" i="10"/>
  <c r="I20" i="10"/>
  <c r="I19" i="10"/>
  <c r="I18" i="10"/>
  <c r="I25" i="12"/>
  <c r="I24" i="12"/>
  <c r="I23" i="12"/>
  <c r="I22" i="12"/>
  <c r="I21" i="12"/>
  <c r="I20" i="12"/>
  <c r="I19" i="12"/>
  <c r="I18" i="12"/>
  <c r="I17" i="12"/>
  <c r="I17" i="10"/>
  <c r="I17" i="9"/>
  <c r="I26" i="9"/>
  <c r="I25" i="9"/>
  <c r="I24" i="9"/>
  <c r="I23" i="9"/>
  <c r="I22" i="9"/>
  <c r="I21" i="9"/>
  <c r="I20" i="9"/>
  <c r="I19" i="9"/>
  <c r="I18" i="9"/>
  <c r="C84" i="27"/>
  <c r="C77" i="27"/>
  <c r="C76" i="27"/>
  <c r="C75" i="27"/>
  <c r="C74" i="27"/>
  <c r="C73" i="27"/>
  <c r="C72" i="27"/>
  <c r="C71" i="27"/>
  <c r="C70" i="27"/>
  <c r="C69" i="27"/>
  <c r="C68" i="27"/>
  <c r="C67" i="27"/>
  <c r="AB28" i="38"/>
  <c r="C54" i="27"/>
  <c r="C53" i="27"/>
  <c r="C52" i="27"/>
  <c r="J18" i="7"/>
  <c r="J19" i="7"/>
  <c r="J20" i="7"/>
  <c r="J21" i="7"/>
  <c r="J22" i="7"/>
  <c r="J23" i="7"/>
  <c r="J24" i="7"/>
  <c r="J26" i="7"/>
  <c r="AA248" i="38" l="1"/>
  <c r="AC248" i="38" s="1"/>
  <c r="AP248" i="38" s="1"/>
  <c r="AA171" i="38"/>
  <c r="AC171" i="38" s="1"/>
  <c r="AP171" i="38" s="1"/>
  <c r="Z158" i="38"/>
  <c r="AC158" i="38" s="1"/>
  <c r="AP158" i="38" s="1"/>
  <c r="D158" i="38"/>
  <c r="AA315" i="38"/>
  <c r="AD565" i="38"/>
  <c r="AG565" i="38" s="1"/>
  <c r="AD225" i="38"/>
  <c r="E561" i="38"/>
  <c r="E560" i="38" s="1"/>
  <c r="Z69" i="38"/>
  <c r="Z561" i="38"/>
  <c r="D561" i="38"/>
  <c r="D560" i="38" s="1"/>
  <c r="AA565" i="38"/>
  <c r="C101" i="27"/>
  <c r="C55" i="27"/>
  <c r="D5" i="7"/>
  <c r="C4" i="27" s="1"/>
  <c r="AD560" i="38" l="1"/>
  <c r="AA164" i="38"/>
  <c r="AC164" i="38" s="1"/>
  <c r="AP164" i="38" s="1"/>
  <c r="AA243" i="38"/>
  <c r="AC243" i="38" s="1"/>
  <c r="AP243" i="38" s="1"/>
  <c r="F158" i="38"/>
  <c r="D149" i="38"/>
  <c r="D106" i="38" s="1"/>
  <c r="AG225" i="38"/>
  <c r="AP225" i="38" s="1"/>
  <c r="AD223" i="38"/>
  <c r="AC315" i="38"/>
  <c r="AP315" i="38" s="1"/>
  <c r="AA312" i="38"/>
  <c r="F69" i="38"/>
  <c r="E47" i="38"/>
  <c r="F47" i="38" s="1"/>
  <c r="H47" i="38" s="1"/>
  <c r="AC69" i="38"/>
  <c r="AP69" i="38" s="1"/>
  <c r="F561" i="38"/>
  <c r="AC561" i="38"/>
  <c r="AP561" i="38" s="1"/>
  <c r="Z560" i="38"/>
  <c r="AA560" i="38"/>
  <c r="AC565" i="38"/>
  <c r="AP565" i="38" s="1"/>
  <c r="N28" i="34"/>
  <c r="M28" i="34"/>
  <c r="L28" i="34"/>
  <c r="K28" i="34"/>
  <c r="J28" i="34"/>
  <c r="I28" i="34"/>
  <c r="H28" i="34"/>
  <c r="G28" i="34"/>
  <c r="P28" i="34"/>
  <c r="I22" i="27" s="1"/>
  <c r="I23" i="27" s="1"/>
  <c r="I25" i="27" s="1"/>
  <c r="N21" i="31"/>
  <c r="M21" i="31"/>
  <c r="L21" i="31"/>
  <c r="K21" i="31"/>
  <c r="J21" i="31"/>
  <c r="I21" i="31"/>
  <c r="H21" i="31"/>
  <c r="G21" i="31"/>
  <c r="F25" i="12"/>
  <c r="F30" i="10"/>
  <c r="E322" i="38" s="1"/>
  <c r="F322" i="38" s="1"/>
  <c r="F29" i="10"/>
  <c r="F28" i="10"/>
  <c r="D98" i="27" s="1"/>
  <c r="F27" i="10"/>
  <c r="F26" i="10"/>
  <c r="D96" i="27" s="1"/>
  <c r="F25" i="10"/>
  <c r="E385" i="38" s="1"/>
  <c r="F24" i="10"/>
  <c r="F23" i="10"/>
  <c r="D93" i="27" s="1"/>
  <c r="F22" i="10"/>
  <c r="E357" i="38" s="1"/>
  <c r="F357" i="38" s="1"/>
  <c r="F21" i="10"/>
  <c r="D91" i="27" s="1"/>
  <c r="F20" i="10"/>
  <c r="F19" i="10"/>
  <c r="E349" i="38" s="1"/>
  <c r="F349" i="38" s="1"/>
  <c r="F18" i="10"/>
  <c r="D85" i="27" s="1"/>
  <c r="F17" i="10"/>
  <c r="D72" i="27"/>
  <c r="D71" i="27"/>
  <c r="Z28" i="38"/>
  <c r="AH64" i="38"/>
  <c r="T10" i="4"/>
  <c r="T31" i="4" s="1"/>
  <c r="J322" i="38" l="1"/>
  <c r="H322" i="38"/>
  <c r="J357" i="38"/>
  <c r="H357" i="38"/>
  <c r="AB317" i="38"/>
  <c r="E317" i="38"/>
  <c r="J349" i="38"/>
  <c r="H349" i="38"/>
  <c r="E383" i="38"/>
  <c r="F383" i="38" s="1"/>
  <c r="F385" i="38"/>
  <c r="E366" i="38"/>
  <c r="F366" i="38" s="1"/>
  <c r="D10" i="10"/>
  <c r="AN348" i="38"/>
  <c r="AO348" i="38" s="1"/>
  <c r="E348" i="38"/>
  <c r="F348" i="38" s="1"/>
  <c r="Z366" i="38"/>
  <c r="AA106" i="38"/>
  <c r="O28" i="34"/>
  <c r="F106" i="38"/>
  <c r="F149" i="38"/>
  <c r="H158" i="38"/>
  <c r="J158" i="38"/>
  <c r="AB357" i="38"/>
  <c r="AC357" i="38" s="1"/>
  <c r="D100" i="27"/>
  <c r="Z322" i="38"/>
  <c r="AC317" i="38"/>
  <c r="AP317" i="38" s="1"/>
  <c r="D89" i="27"/>
  <c r="AB349" i="38"/>
  <c r="AC349" i="38" s="1"/>
  <c r="AP349" i="38" s="1"/>
  <c r="D90" i="27"/>
  <c r="AB366" i="38"/>
  <c r="D94" i="27"/>
  <c r="AM357" i="38"/>
  <c r="AO357" i="38" s="1"/>
  <c r="D95" i="27"/>
  <c r="AH385" i="38"/>
  <c r="D99" i="27"/>
  <c r="AB322" i="38"/>
  <c r="D75" i="27"/>
  <c r="AH350" i="38"/>
  <c r="D68" i="27"/>
  <c r="AA348" i="38"/>
  <c r="D76" i="27"/>
  <c r="Z350" i="38"/>
  <c r="D74" i="27"/>
  <c r="AM350" i="38"/>
  <c r="D69" i="27"/>
  <c r="AB348" i="38"/>
  <c r="D73" i="27"/>
  <c r="AB350" i="38"/>
  <c r="D84" i="27"/>
  <c r="AA366" i="38"/>
  <c r="Z162" i="38"/>
  <c r="AC162" i="38" s="1"/>
  <c r="AP162" i="38" s="1"/>
  <c r="AK64" i="38"/>
  <c r="AH47" i="38"/>
  <c r="AA222" i="38"/>
  <c r="AD222" i="38"/>
  <c r="AD566" i="38" s="1"/>
  <c r="AG223" i="38"/>
  <c r="AP223" i="38" s="1"/>
  <c r="J69" i="38"/>
  <c r="J47" i="38" s="1"/>
  <c r="H69" i="38"/>
  <c r="J561" i="38"/>
  <c r="H561" i="38"/>
  <c r="D67" i="27"/>
  <c r="AN45" i="38"/>
  <c r="F45" i="38"/>
  <c r="D70" i="27"/>
  <c r="AB14" i="38"/>
  <c r="E14" i="38"/>
  <c r="F14" i="38" s="1"/>
  <c r="D87" i="27"/>
  <c r="Z27" i="38"/>
  <c r="AC27" i="38" s="1"/>
  <c r="AP27" i="38" s="1"/>
  <c r="F27" i="38"/>
  <c r="Z21" i="38"/>
  <c r="D13" i="38"/>
  <c r="D5" i="12"/>
  <c r="C8" i="27" s="1"/>
  <c r="Z64" i="38"/>
  <c r="Z29" i="38"/>
  <c r="D5" i="10"/>
  <c r="C7" i="27" s="1"/>
  <c r="AB312" i="38" l="1"/>
  <c r="AB222" i="38" s="1"/>
  <c r="H385" i="38"/>
  <c r="J385" i="38"/>
  <c r="F317" i="38"/>
  <c r="E312" i="38"/>
  <c r="J383" i="38"/>
  <c r="H383" i="38"/>
  <c r="AN345" i="38"/>
  <c r="AN327" i="38" s="1"/>
  <c r="E345" i="38"/>
  <c r="E327" i="38" s="1"/>
  <c r="F327" i="38" s="1"/>
  <c r="J348" i="38"/>
  <c r="H348" i="38"/>
  <c r="J366" i="38"/>
  <c r="H366" i="38"/>
  <c r="D12" i="38"/>
  <c r="D566" i="38" s="1"/>
  <c r="F8" i="27" s="1"/>
  <c r="H149" i="38"/>
  <c r="J149" i="38"/>
  <c r="H106" i="38"/>
  <c r="J106" i="38"/>
  <c r="AP357" i="38"/>
  <c r="AA345" i="38"/>
  <c r="AA327" i="38" s="1"/>
  <c r="AC322" i="38"/>
  <c r="AP322" i="38" s="1"/>
  <c r="Z312" i="38"/>
  <c r="AH383" i="38"/>
  <c r="AK383" i="38" s="1"/>
  <c r="AP383" i="38" s="1"/>
  <c r="AK385" i="38"/>
  <c r="AP385" i="38" s="1"/>
  <c r="D101" i="27"/>
  <c r="AB345" i="38"/>
  <c r="AB327" i="38" s="1"/>
  <c r="AC350" i="38"/>
  <c r="AO350" i="38"/>
  <c r="AM345" i="38"/>
  <c r="AC348" i="38"/>
  <c r="AP348" i="38" s="1"/>
  <c r="AK350" i="38"/>
  <c r="AH345" i="38"/>
  <c r="Z345" i="38"/>
  <c r="Z327" i="38" s="1"/>
  <c r="AC366" i="38"/>
  <c r="AP366" i="38" s="1"/>
  <c r="Z149" i="38"/>
  <c r="AC149" i="38" s="1"/>
  <c r="AP149" i="38" s="1"/>
  <c r="AH12" i="38"/>
  <c r="AK47" i="38"/>
  <c r="AC64" i="38"/>
  <c r="AP64" i="38" s="1"/>
  <c r="Z47" i="38"/>
  <c r="AC47" i="38" s="1"/>
  <c r="AG222" i="38"/>
  <c r="D78" i="27"/>
  <c r="H14" i="38"/>
  <c r="J14" i="38"/>
  <c r="AC14" i="38"/>
  <c r="AP14" i="38" s="1"/>
  <c r="J45" i="38"/>
  <c r="H45" i="38"/>
  <c r="AO45" i="38"/>
  <c r="AP45" i="38" s="1"/>
  <c r="AN13" i="38"/>
  <c r="Z13" i="38"/>
  <c r="J27" i="38"/>
  <c r="H27" i="38"/>
  <c r="F312" i="38" l="1"/>
  <c r="E222" i="38"/>
  <c r="F222" i="38" s="1"/>
  <c r="J317" i="38"/>
  <c r="H317" i="38"/>
  <c r="F345" i="38"/>
  <c r="J345" i="38" s="1"/>
  <c r="H327" i="38"/>
  <c r="J327" i="38"/>
  <c r="AC327" i="38"/>
  <c r="Z222" i="38"/>
  <c r="AC222" i="38" s="1"/>
  <c r="AP222" i="38" s="1"/>
  <c r="AC312" i="38"/>
  <c r="AP312" i="38" s="1"/>
  <c r="AM327" i="38"/>
  <c r="AM566" i="38" s="1"/>
  <c r="AO345" i="38"/>
  <c r="AK345" i="38"/>
  <c r="AH327" i="38"/>
  <c r="AK327" i="38" s="1"/>
  <c r="AC345" i="38"/>
  <c r="AP350" i="38"/>
  <c r="AP47" i="38"/>
  <c r="Z106" i="38"/>
  <c r="AC106" i="38" s="1"/>
  <c r="AP106" i="38" s="1"/>
  <c r="Z12" i="38"/>
  <c r="AK12" i="38"/>
  <c r="AN12" i="38"/>
  <c r="AN566" i="38" s="1"/>
  <c r="AO13" i="38"/>
  <c r="J222" i="38" l="1"/>
  <c r="H222" i="38"/>
  <c r="H312" i="38"/>
  <c r="J312" i="38"/>
  <c r="H345" i="38"/>
  <c r="Z566" i="38"/>
  <c r="AH566" i="38"/>
  <c r="AP345" i="38"/>
  <c r="AO327" i="38"/>
  <c r="AP327" i="38" s="1"/>
  <c r="AO12" i="38"/>
  <c r="D5" i="9"/>
  <c r="C6" i="27" s="1"/>
  <c r="C78" i="27"/>
  <c r="D38" i="27" l="1"/>
  <c r="D55" i="27" s="1"/>
  <c r="AB29" i="38"/>
  <c r="AA28" i="38" l="1"/>
  <c r="AC28" i="38" s="1"/>
  <c r="AP28" i="38" s="1"/>
  <c r="E28" i="38"/>
  <c r="F28" i="38" s="1"/>
  <c r="AC29" i="38"/>
  <c r="AP29" i="38" s="1"/>
  <c r="AB13" i="38"/>
  <c r="AB12" i="38" s="1"/>
  <c r="AB566" i="38" s="1"/>
  <c r="AA21" i="38"/>
  <c r="D5" i="8"/>
  <c r="C5" i="27" s="1"/>
  <c r="C15" i="27" s="1"/>
  <c r="J28" i="38" l="1"/>
  <c r="H28" i="38"/>
  <c r="F21" i="38"/>
  <c r="E13" i="38"/>
  <c r="AC21" i="38"/>
  <c r="AP21" i="38" s="1"/>
  <c r="AA13" i="38"/>
  <c r="F560" i="38"/>
  <c r="AA12" i="38" l="1"/>
  <c r="AA566" i="38" s="1"/>
  <c r="AC13" i="38"/>
  <c r="AP13" i="38" s="1"/>
  <c r="E12" i="38"/>
  <c r="E566" i="38" s="1"/>
  <c r="F9" i="27" s="1"/>
  <c r="F13" i="38"/>
  <c r="J21" i="38"/>
  <c r="H21" i="38"/>
  <c r="H560" i="38"/>
  <c r="AC12" i="38" l="1"/>
  <c r="AP12" i="38" s="1"/>
  <c r="F12" i="38"/>
  <c r="J12" i="38" s="1"/>
  <c r="F566" i="38"/>
  <c r="F10" i="27" s="1"/>
  <c r="J13" i="38"/>
  <c r="H13" i="38"/>
  <c r="J560" i="38"/>
  <c r="H12" i="38" l="1"/>
  <c r="H566" i="38"/>
  <c r="J566" i="38"/>
  <c r="AC560" i="38" l="1"/>
  <c r="AC566" i="38" l="1"/>
  <c r="AG560" i="38" l="1"/>
  <c r="AG566" i="38" l="1"/>
  <c r="AK560" i="38" l="1"/>
  <c r="AK566" i="38" l="1"/>
  <c r="AO560" i="38" l="1"/>
  <c r="AP560" i="38" s="1"/>
  <c r="AO566" i="38" l="1"/>
  <c r="AP566" i="38"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Y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Y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Y23" i="38"/>
  <c r="K21" i="38"/>
  <c r="N23" i="38"/>
  <c r="T411" i="38"/>
  <c r="T79" i="38"/>
  <c r="T324" i="38"/>
  <c r="T424" i="38"/>
  <c r="Y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Y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Y22" i="38"/>
  <c r="P488" i="38"/>
  <c r="T405" i="38"/>
  <c r="T294" i="38"/>
  <c r="T474" i="38"/>
  <c r="P508" i="38"/>
  <c r="Q539" i="38"/>
  <c r="P481" i="38"/>
  <c r="Q431" i="38"/>
  <c r="Q373" i="38"/>
  <c r="Q330" i="38"/>
  <c r="Q283" i="38"/>
  <c r="Q234" i="38"/>
  <c r="R23" i="38"/>
  <c r="P483" i="38"/>
  <c r="Q430" i="38"/>
  <c r="Q385" i="38"/>
  <c r="Q341" i="38"/>
  <c r="T297" i="38"/>
  <c r="T151" i="38"/>
  <c r="Y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Y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Y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Y360" i="38"/>
  <c r="R543" i="38"/>
  <c r="P233" i="38"/>
  <c r="W219" i="38"/>
  <c r="P56" i="38"/>
  <c r="W375" i="38"/>
  <c r="W252" i="38"/>
  <c r="W123" i="38"/>
  <c r="W27" i="38"/>
  <c r="P209" i="38"/>
  <c r="P26" i="38"/>
  <c r="W395" i="38"/>
  <c r="W274" i="38"/>
  <c r="W112" i="38"/>
  <c r="T64" i="38"/>
  <c r="M15" i="38"/>
  <c r="P322" i="38"/>
  <c r="K341" i="38"/>
  <c r="O552" i="38"/>
  <c r="R558" i="38"/>
  <c r="X531" i="38"/>
  <c r="K537" i="38"/>
  <c r="U537" i="38"/>
  <c r="Y519" i="38"/>
  <c r="S520" i="38"/>
  <c r="L516" i="38"/>
  <c r="X492" i="38"/>
  <c r="L508" i="38"/>
  <c r="U470" i="38"/>
  <c r="O472" i="38"/>
  <c r="U497" i="38"/>
  <c r="X495" i="38"/>
  <c r="V464" i="38"/>
  <c r="K416" i="38"/>
  <c r="O423" i="38"/>
  <c r="Y428" i="38"/>
  <c r="X428" i="38"/>
  <c r="S452" i="38"/>
  <c r="N359" i="38"/>
  <c r="X547" i="38"/>
  <c r="Y553" i="38"/>
  <c r="K562" i="38"/>
  <c r="N540" i="38"/>
  <c r="Q532" i="38"/>
  <c r="W314" i="38"/>
  <c r="P161" i="38"/>
  <c r="W400" i="38"/>
  <c r="W275" i="38"/>
  <c r="W115" i="38"/>
  <c r="P416" i="38"/>
  <c r="P124" i="38"/>
  <c r="W511" i="38"/>
  <c r="W388" i="38"/>
  <c r="W266" i="38"/>
  <c r="W104" i="38"/>
  <c r="T15" i="38"/>
  <c r="W162" i="38"/>
  <c r="Q322" i="38"/>
  <c r="Y341" i="38"/>
  <c r="L551" i="38"/>
  <c r="M557" i="38"/>
  <c r="S530" i="38"/>
  <c r="Y535" i="38"/>
  <c r="M547" i="38"/>
  <c r="N512" i="38"/>
  <c r="V521" i="38"/>
  <c r="U514" i="38"/>
  <c r="X515" i="38"/>
  <c r="V492" i="38"/>
  <c r="S484" i="38"/>
  <c r="L494" i="38"/>
  <c r="K456" i="38"/>
  <c r="N484" i="38"/>
  <c r="O420" i="38"/>
  <c r="V427" i="38"/>
  <c r="U404" i="38"/>
  <c r="X409" i="38"/>
  <c r="Y432" i="38"/>
  <c r="R388" i="38"/>
  <c r="K552" i="38"/>
  <c r="L558" i="38"/>
  <c r="R531" i="38"/>
  <c r="P145" i="38"/>
  <c r="W155" i="38"/>
  <c r="W520" i="38"/>
  <c r="W331" i="38"/>
  <c r="W201" i="38"/>
  <c r="W74" i="38"/>
  <c r="P380" i="38"/>
  <c r="P115" i="38"/>
  <c r="W503" i="38"/>
  <c r="W380" i="38"/>
  <c r="W257" i="38"/>
  <c r="W67" i="38"/>
  <c r="P29" i="38"/>
  <c r="Q15" i="38"/>
  <c r="W225" i="38"/>
  <c r="S341" i="38"/>
  <c r="X543" i="38"/>
  <c r="Y549" i="38"/>
  <c r="Y556" i="38"/>
  <c r="R564" i="38"/>
  <c r="M538" i="38"/>
  <c r="X523" i="38"/>
  <c r="R519" i="38"/>
  <c r="K513" i="38"/>
  <c r="O529" i="38"/>
  <c r="L503" i="38"/>
  <c r="R475" i="38"/>
  <c r="S477" i="38"/>
  <c r="R473" i="38"/>
  <c r="Y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Y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Y546" i="38"/>
  <c r="U552" i="38"/>
  <c r="U559" i="38"/>
  <c r="S533" i="38"/>
  <c r="V540" i="38"/>
  <c r="X505" i="38"/>
  <c r="O523" i="38"/>
  <c r="R520" i="38"/>
  <c r="N517" i="38"/>
  <c r="S494" i="38"/>
  <c r="X482" i="38"/>
  <c r="Y478" i="38"/>
  <c r="R474" i="38"/>
  <c r="S476" i="38"/>
  <c r="L402" i="38"/>
  <c r="S410" i="38"/>
  <c r="Y417" i="38"/>
  <c r="V422" i="38"/>
  <c r="X405" i="38"/>
  <c r="O446" i="38"/>
  <c r="Y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Y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Y508" i="38"/>
  <c r="L506" i="38"/>
  <c r="O519" i="38"/>
  <c r="S514" i="38"/>
  <c r="O473" i="38"/>
  <c r="U481" i="38"/>
  <c r="O471" i="38"/>
  <c r="U479" i="38"/>
  <c r="V424" i="38"/>
  <c r="O463" i="38"/>
  <c r="M409" i="38"/>
  <c r="K414" i="38"/>
  <c r="L437" i="38"/>
  <c r="U385" i="38"/>
  <c r="O556" i="38"/>
  <c r="K563" i="38"/>
  <c r="V538" i="38"/>
  <c r="K546" i="38"/>
  <c r="O550" i="38"/>
  <c r="Y543" i="38"/>
  <c r="X521" i="38"/>
  <c r="U511" i="38"/>
  <c r="K517" i="38"/>
  <c r="V493" i="38"/>
  <c r="R491" i="38"/>
  <c r="R461" i="38"/>
  <c r="Y495" i="38"/>
  <c r="Y463" i="38"/>
  <c r="X483" i="38"/>
  <c r="L423" i="38"/>
  <c r="R401" i="38"/>
  <c r="K407" i="38"/>
  <c r="S412" i="38"/>
  <c r="N435" i="38"/>
  <c r="Y562" i="38"/>
  <c r="S539" i="38"/>
  <c r="U544" i="38"/>
  <c r="U551" i="38"/>
  <c r="V557" i="38"/>
  <c r="M532" i="38"/>
  <c r="M508" i="38"/>
  <c r="S505" i="38"/>
  <c r="N521" i="38"/>
  <c r="W433" i="38"/>
  <c r="P64" i="38"/>
  <c r="L341" i="38"/>
  <c r="M554" i="38"/>
  <c r="V559" i="38"/>
  <c r="N533" i="38"/>
  <c r="U543" i="38"/>
  <c r="V549" i="38"/>
  <c r="K515" i="38"/>
  <c r="X517" i="38"/>
  <c r="O517" i="38"/>
  <c r="Y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Y504" i="38"/>
  <c r="U523" i="38"/>
  <c r="R511" i="38"/>
  <c r="V495" i="38"/>
  <c r="R494" i="38"/>
  <c r="V461" i="38"/>
  <c r="U480" i="38"/>
  <c r="O470" i="38"/>
  <c r="X427" i="38"/>
  <c r="O404" i="38"/>
  <c r="V411" i="38"/>
  <c r="L417" i="38"/>
  <c r="M440" i="38"/>
  <c r="Y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Y532" i="38"/>
  <c r="S529" i="38"/>
  <c r="N503" i="38"/>
  <c r="K525" i="38"/>
  <c r="S523" i="38"/>
  <c r="M475" i="38"/>
  <c r="L471" i="38"/>
  <c r="K479" i="38"/>
  <c r="V474" i="38"/>
  <c r="M456" i="38"/>
  <c r="V408" i="38"/>
  <c r="N416" i="38"/>
  <c r="R421" i="38"/>
  <c r="Y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Y521" i="38"/>
  <c r="Y479" i="38"/>
  <c r="X484" i="38"/>
  <c r="Y483" i="38"/>
  <c r="X462" i="38"/>
  <c r="L419" i="38"/>
  <c r="R426" i="38"/>
  <c r="Y456" i="38"/>
  <c r="S408" i="38"/>
  <c r="N431" i="38"/>
  <c r="K362" i="38"/>
  <c r="Y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Y15" i="38"/>
  <c r="X341" i="38"/>
  <c r="K548" i="38"/>
  <c r="L554" i="38"/>
  <c r="O562" i="38"/>
  <c r="V539" i="38"/>
  <c r="L544" i="38"/>
  <c r="K522" i="38"/>
  <c r="M512" i="38"/>
  <c r="Y511" i="38"/>
  <c r="V512" i="38"/>
  <c r="S492" i="38"/>
  <c r="X461" i="38"/>
  <c r="O465" i="38"/>
  <c r="N482" i="38"/>
  <c r="K478" i="38"/>
  <c r="R423" i="38"/>
  <c r="X401" i="38"/>
  <c r="O407" i="38"/>
  <c r="Y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Y513" i="38"/>
  <c r="S516" i="38"/>
  <c r="S531" i="38"/>
  <c r="X504" i="38"/>
  <c r="X524" i="38"/>
  <c r="R476" i="38"/>
  <c r="O487" i="38"/>
  <c r="L456" i="38"/>
  <c r="U465" i="38"/>
  <c r="Y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Y534" i="38"/>
  <c r="Y491" i="38"/>
  <c r="K505" i="38"/>
  <c r="U495" i="38"/>
  <c r="M464" i="38"/>
  <c r="Y402" i="38"/>
  <c r="M465" i="38"/>
  <c r="N413" i="38"/>
  <c r="U420" i="38"/>
  <c r="X425" i="38"/>
  <c r="M415" i="38"/>
  <c r="R449" i="38"/>
  <c r="S356" i="38"/>
  <c r="V544" i="38"/>
  <c r="X550" i="38"/>
  <c r="X557" i="38"/>
  <c r="O531" i="38"/>
  <c r="N558" i="38"/>
  <c r="U529" i="38"/>
  <c r="K503" i="38"/>
  <c r="V507" i="38"/>
  <c r="Y524" i="38"/>
  <c r="O512" i="38"/>
  <c r="Y471" i="38"/>
  <c r="X479" i="38"/>
  <c r="Y481" i="38"/>
  <c r="R477" i="38"/>
  <c r="K453" i="38"/>
  <c r="R411" i="38"/>
  <c r="X418" i="38"/>
  <c r="M424" i="38"/>
  <c r="R408" i="38"/>
  <c r="U447" i="38"/>
  <c r="S550" i="38"/>
  <c r="N556" i="38"/>
  <c r="Y564" i="38"/>
  <c r="M535" i="38"/>
  <c r="N546" i="38"/>
  <c r="O511" i="38"/>
  <c r="R550" i="38"/>
  <c r="O524" i="38"/>
  <c r="V513" i="38"/>
  <c r="U525" i="38"/>
  <c r="R480" i="38"/>
  <c r="O482" i="38"/>
  <c r="N472" i="38"/>
  <c r="K474" i="38"/>
  <c r="U425" i="38"/>
  <c r="K427" i="38"/>
  <c r="K463" i="38"/>
  <c r="L409" i="38"/>
  <c r="M432" i="38"/>
  <c r="Y558" i="38"/>
  <c r="R532" i="38"/>
  <c r="S536" i="38"/>
  <c r="O537" i="38"/>
  <c r="U547" i="38"/>
  <c r="N537" i="38"/>
  <c r="S519" i="38"/>
  <c r="M520" i="38"/>
  <c r="Y515" i="38"/>
  <c r="R492" i="38"/>
  <c r="R508" i="38"/>
  <c r="N470" i="38"/>
  <c r="K472" i="38"/>
  <c r="N497" i="38"/>
  <c r="R495" i="38"/>
  <c r="O464" i="38"/>
  <c r="M410" i="38"/>
  <c r="S417" i="38"/>
  <c r="O422" i="38"/>
  <c r="L405" i="38"/>
  <c r="K446" i="38"/>
  <c r="V548" i="38"/>
  <c r="M549" i="38"/>
  <c r="M556" i="38"/>
  <c r="Y563" i="38"/>
  <c r="Y538" i="38"/>
  <c r="L523" i="38"/>
  <c r="X506" i="38"/>
  <c r="L507" i="38"/>
  <c r="M521" i="38"/>
  <c r="R487" i="38"/>
  <c r="V497" i="38"/>
  <c r="N463" i="38"/>
  <c r="M483" i="38"/>
  <c r="Y472" i="38"/>
  <c r="M401" i="38"/>
  <c r="Y406" i="38"/>
  <c r="L414" i="38"/>
  <c r="N419" i="38"/>
  <c r="K442" i="38"/>
  <c r="V396" i="38"/>
  <c r="U545" i="38"/>
  <c r="O551" i="38"/>
  <c r="O558" i="38"/>
  <c r="N532" i="38"/>
  <c r="U563" i="38"/>
  <c r="U546" i="38"/>
  <c r="V511" i="38"/>
  <c r="O514" i="38"/>
  <c r="L529" i="38"/>
  <c r="M503" i="38"/>
  <c r="M523" i="38"/>
  <c r="U474" i="38"/>
  <c r="O476" i="38"/>
  <c r="U487" i="38"/>
  <c r="X453" i="38"/>
  <c r="L463" i="38"/>
  <c r="S414" i="38"/>
  <c r="Y421" i="38"/>
  <c r="V426" i="38"/>
  <c r="S419" i="38"/>
  <c r="O450" i="38"/>
  <c r="L559" i="38"/>
  <c r="X532" i="38"/>
  <c r="Y536" i="38"/>
  <c r="V537" i="38"/>
  <c r="K549" i="38"/>
  <c r="R514" i="38"/>
  <c r="L517" i="38"/>
  <c r="R493" i="38"/>
  <c r="O508" i="38"/>
  <c r="S507" i="38"/>
  <c r="S471" i="38"/>
  <c r="R479" i="38"/>
  <c r="K475" i="38"/>
  <c r="O496" i="38"/>
  <c r="X402" i="38"/>
  <c r="L411" i="38"/>
  <c r="R418" i="38"/>
  <c r="U423" i="38"/>
  <c r="Y407" i="38"/>
  <c r="N447" i="38"/>
  <c r="M550" i="38"/>
  <c r="V555" i="38"/>
  <c r="S556" i="38"/>
  <c r="K545" i="38"/>
  <c r="N520" i="38"/>
  <c r="L513" i="38"/>
  <c r="U518" i="38"/>
  <c r="S491" i="38"/>
  <c r="O505" i="38"/>
  <c r="S479" i="38"/>
  <c r="N481" i="38"/>
  <c r="K471" i="38"/>
  <c r="L473" i="38"/>
  <c r="S401" i="38"/>
  <c r="L407" i="38"/>
  <c r="R414" i="38"/>
  <c r="U419" i="38"/>
  <c r="O442" i="38"/>
  <c r="N454" i="38"/>
  <c r="X551" i="38"/>
  <c r="Y557" i="38"/>
  <c r="L531" i="38"/>
  <c r="R536" i="38"/>
  <c r="Y547" i="38"/>
  <c r="M513" i="38"/>
  <c r="U515" i="38"/>
  <c r="L530" i="38"/>
  <c r="L504" i="38"/>
  <c r="L524" i="38"/>
  <c r="Y475" i="38"/>
  <c r="U477" i="38"/>
  <c r="S453" i="38"/>
  <c r="V456" i="38"/>
  <c r="M482" i="38"/>
  <c r="N421" i="38"/>
  <c r="U428" i="38"/>
  <c r="S405" i="38"/>
  <c r="O410" i="38"/>
  <c r="R433" i="38"/>
  <c r="S554" i="38"/>
  <c r="R554" i="38"/>
  <c r="V562" i="38"/>
  <c r="O539" i="38"/>
  <c r="S564" i="38"/>
  <c r="L533" i="38"/>
  <c r="Y529" i="38"/>
  <c r="U503" i="38"/>
  <c r="O525" i="38"/>
  <c r="Y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Y464" i="38"/>
  <c r="R478" i="38"/>
  <c r="S480" i="38"/>
  <c r="X419" i="38"/>
  <c r="S421" i="38"/>
  <c r="O426" i="38"/>
  <c r="U418" i="38"/>
  <c r="K450" i="38"/>
  <c r="V552" i="38"/>
  <c r="X558" i="38"/>
  <c r="K532" i="38"/>
  <c r="Y533" i="38"/>
  <c r="M533" i="38"/>
  <c r="X533" i="38"/>
  <c r="K506" i="38"/>
  <c r="K523" i="38"/>
  <c r="L520" i="38"/>
  <c r="V516" i="38"/>
  <c r="M494" i="38"/>
  <c r="R482" i="38"/>
  <c r="S478" i="38"/>
  <c r="L474" i="38"/>
  <c r="M476" i="38"/>
  <c r="R427" i="38"/>
  <c r="K404" i="38"/>
  <c r="O411" i="38"/>
  <c r="Y416" i="38"/>
  <c r="U439" i="38"/>
  <c r="S393" i="38"/>
  <c r="L543" i="38"/>
  <c r="K543" i="38"/>
  <c r="K550" i="38"/>
  <c r="R556" i="38"/>
  <c r="O530" i="38"/>
  <c r="N504" i="38"/>
  <c r="V494" i="38"/>
  <c r="M491" i="38"/>
  <c r="V505" i="38"/>
  <c r="X472" i="38"/>
  <c r="Y474" i="38"/>
  <c r="X496" i="38"/>
  <c r="X464" i="38"/>
  <c r="V478" i="38"/>
  <c r="K424" i="38"/>
  <c r="S402" i="38"/>
  <c r="N408" i="38"/>
  <c r="R413" i="38"/>
  <c r="S436" i="38"/>
  <c r="X563" i="38"/>
  <c r="N538" i="38"/>
  <c r="Y545" i="38"/>
  <c r="Y552" i="38"/>
  <c r="M559" i="38"/>
  <c r="Y544" i="38"/>
  <c r="X535" i="38"/>
  <c r="V524" i="38"/>
  <c r="O521" i="38"/>
  <c r="N514" i="38"/>
  <c r="M531" i="38"/>
  <c r="K504" i="38"/>
  <c r="X480" i="38"/>
  <c r="Y470" i="38"/>
  <c r="U472" i="38"/>
  <c r="M497" i="38"/>
  <c r="N453" i="38"/>
  <c r="O408" i="38"/>
  <c r="V415" i="38"/>
  <c r="L421" i="38"/>
  <c r="O444" i="38"/>
  <c r="Y455" i="38"/>
  <c r="N553" i="38"/>
  <c r="K559" i="38"/>
  <c r="O532" i="38"/>
  <c r="U540" i="38"/>
  <c r="S543" i="38"/>
  <c r="R521" i="38"/>
  <c r="N511" i="38"/>
  <c r="X516" i="38"/>
  <c r="O493" i="38"/>
  <c r="L491" i="38"/>
  <c r="O483" i="38"/>
  <c r="U462" i="38"/>
  <c r="S481" i="38"/>
  <c r="L477" i="38"/>
  <c r="O428" i="38"/>
  <c r="N405" i="38"/>
  <c r="U412" i="38"/>
  <c r="X417" i="38"/>
  <c r="Y440" i="38"/>
  <c r="R394" i="38"/>
  <c r="K544" i="38"/>
  <c r="L550" i="38"/>
  <c r="X536" i="38"/>
  <c r="S538" i="38"/>
  <c r="R523" i="38"/>
  <c r="L519" i="38"/>
  <c r="X512" i="38"/>
  <c r="K529" i="38"/>
  <c r="Y502" i="38"/>
  <c r="V462" i="38"/>
  <c r="R484" i="38"/>
  <c r="S483" i="38"/>
  <c r="N479" i="38"/>
  <c r="O424" i="38"/>
  <c r="X465" i="38"/>
  <c r="U408" i="38"/>
  <c r="X413" i="38"/>
  <c r="Y436" i="38"/>
  <c r="N385" i="38"/>
  <c r="M546" i="38"/>
  <c r="V551" i="38"/>
  <c r="V558" i="38"/>
  <c r="U532" i="38"/>
  <c r="V536" i="38"/>
  <c r="M519" i="38"/>
  <c r="U522" i="38"/>
  <c r="S515" i="38"/>
  <c r="L492" i="38"/>
  <c r="X508" i="38"/>
  <c r="V481" i="38"/>
  <c r="X471" i="38"/>
  <c r="Y473" i="38"/>
  <c r="L495" i="38"/>
  <c r="K464" i="38"/>
  <c r="R415" i="38"/>
  <c r="X422" i="38"/>
  <c r="M428" i="38"/>
  <c r="R424" i="38"/>
  <c r="U451" i="38"/>
  <c r="O548" i="38"/>
  <c r="U548" i="38"/>
  <c r="U555" i="38"/>
  <c r="S563" i="38"/>
  <c r="L538" i="38"/>
  <c r="R518" i="38"/>
  <c r="N515" i="38"/>
  <c r="X529" i="38"/>
  <c r="Y503" i="38"/>
  <c r="V504" i="38"/>
  <c r="O481" i="38"/>
  <c r="U483" i="38"/>
  <c r="S462" i="38"/>
  <c r="R481" i="38"/>
  <c r="Y426" i="38"/>
  <c r="R444" i="38"/>
  <c r="X410" i="38"/>
  <c r="M416" i="38"/>
  <c r="V438" i="38"/>
  <c r="U392" i="38"/>
  <c r="V405" i="38"/>
  <c r="N446" i="38"/>
  <c r="R352" i="38"/>
  <c r="S430" i="38"/>
  <c r="V360" i="38"/>
  <c r="O443" i="38"/>
  <c r="N455" i="38"/>
  <c r="O351" i="38"/>
  <c r="Y363" i="38"/>
  <c r="S320" i="38"/>
  <c r="X367" i="38"/>
  <c r="O315" i="38"/>
  <c r="N286" i="38"/>
  <c r="M381" i="38"/>
  <c r="S324" i="38"/>
  <c r="O374" i="38"/>
  <c r="X332" i="38"/>
  <c r="K531" i="38"/>
  <c r="K521" i="38"/>
  <c r="U530" i="38"/>
  <c r="K492" i="38"/>
  <c r="K476" i="38"/>
  <c r="Y492" i="38"/>
  <c r="N461" i="38"/>
  <c r="Y465" i="38"/>
  <c r="M414" i="38"/>
  <c r="O415" i="38"/>
  <c r="Y420" i="38"/>
  <c r="U443" i="38"/>
  <c r="S455" i="38"/>
  <c r="L547" i="38"/>
  <c r="M553" i="38"/>
  <c r="K554" i="38"/>
  <c r="U554" i="38"/>
  <c r="X556" i="38"/>
  <c r="V534" i="38"/>
  <c r="Y531" i="38"/>
  <c r="S504" i="38"/>
  <c r="N523" i="38"/>
  <c r="L511" i="38"/>
  <c r="O495" i="38"/>
  <c r="Y493" i="38"/>
  <c r="O461" i="38"/>
  <c r="N480" i="38"/>
  <c r="K470" i="38"/>
  <c r="U421" i="38"/>
  <c r="M400" i="38"/>
  <c r="Y405" i="38"/>
  <c r="V410" i="38"/>
  <c r="X433" i="38"/>
  <c r="S387" i="38"/>
  <c r="X540" i="38"/>
  <c r="Y540" i="38"/>
  <c r="S544" i="38"/>
  <c r="U550" i="38"/>
  <c r="V515" i="38"/>
  <c r="O518" i="38"/>
  <c r="N518" i="38"/>
  <c r="N534" i="38"/>
  <c r="S502" i="38"/>
  <c r="M479" i="38"/>
  <c r="V480" i="38"/>
  <c r="U476" i="38"/>
  <c r="M493" i="38"/>
  <c r="L462" i="38"/>
  <c r="S418" i="38"/>
  <c r="Y425" i="38"/>
  <c r="V401" i="38"/>
  <c r="U407" i="38"/>
  <c r="O430" i="38"/>
  <c r="N557" i="38"/>
  <c r="V563" i="38"/>
  <c r="K538" i="38"/>
  <c r="V546" i="38"/>
  <c r="K553" i="38"/>
  <c r="L564" i="38"/>
  <c r="S532" i="38"/>
  <c r="U507" i="38"/>
  <c r="M505" i="38"/>
  <c r="U521" i="38"/>
  <c r="R515" i="38"/>
  <c r="O492" i="38"/>
  <c r="M484" i="38"/>
  <c r="V482" i="38"/>
  <c r="X478" i="38"/>
  <c r="O474" i="38"/>
  <c r="M426" i="38"/>
  <c r="Y443" i="38"/>
  <c r="L410" i="38"/>
  <c r="N415" i="38"/>
  <c r="K438" i="38"/>
  <c r="V391" i="38"/>
  <c r="R547" i="38"/>
  <c r="S553" i="38"/>
  <c r="O554" i="38"/>
  <c r="N562" i="38"/>
  <c r="K540" i="38"/>
  <c r="L505" i="38"/>
  <c r="N524" i="38"/>
  <c r="M511" i="38"/>
  <c r="M518" i="38"/>
  <c r="U496" i="38"/>
  <c r="L461" i="38"/>
  <c r="X456" i="38"/>
  <c r="O484" i="38"/>
  <c r="N471" i="38"/>
  <c r="Y422" i="38"/>
  <c r="L401" i="38"/>
  <c r="X406" i="38"/>
  <c r="M412" i="38"/>
  <c r="V434" i="38"/>
  <c r="S562" i="38"/>
  <c r="Y539" i="38"/>
  <c r="N544" i="38"/>
  <c r="Y559" i="38"/>
  <c r="V530" i="38"/>
  <c r="U504" i="38"/>
  <c r="R506" i="38"/>
  <c r="K519" i="38"/>
  <c r="M514" i="38"/>
  <c r="X487" i="38"/>
  <c r="N495" i="38"/>
  <c r="U463" i="38"/>
  <c r="V491" i="38"/>
  <c r="R462" i="38"/>
  <c r="Y418" i="38"/>
  <c r="L426" i="38"/>
  <c r="O402" i="38"/>
  <c r="M408" i="38"/>
  <c r="V430" i="38"/>
  <c r="K564" i="38"/>
  <c r="K535" i="38"/>
  <c r="L546" i="38"/>
  <c r="L553" i="38"/>
  <c r="S559" i="38"/>
  <c r="R533" i="38"/>
  <c r="O506" i="38"/>
  <c r="X525" i="38"/>
  <c r="Y522" i="38"/>
  <c r="O516" i="38"/>
  <c r="U493" i="38"/>
  <c r="L482" i="38"/>
  <c r="M478" i="38"/>
  <c r="V479" i="38"/>
  <c r="U475" i="38"/>
  <c r="U464" i="38"/>
  <c r="U409" i="38"/>
  <c r="M417" i="38"/>
  <c r="K422" i="38"/>
  <c r="Y404" i="38"/>
  <c r="X445" i="38"/>
  <c r="Y537" i="38"/>
  <c r="X537" i="38"/>
  <c r="X549" i="38"/>
  <c r="L556" i="38"/>
  <c r="X548" i="38"/>
  <c r="U512" i="38"/>
  <c r="N522" i="38"/>
  <c r="M515" i="38"/>
  <c r="K516" i="38"/>
  <c r="N493" i="38"/>
  <c r="Y484" i="38"/>
  <c r="M453" i="38"/>
  <c r="O456" i="38"/>
  <c r="U484" i="38"/>
  <c r="V420" i="38"/>
  <c r="N428" i="38"/>
  <c r="M405" i="38"/>
  <c r="K410" i="38"/>
  <c r="L433" i="38"/>
  <c r="L388" i="38"/>
  <c r="Y439" i="38"/>
  <c r="R393" i="38"/>
  <c r="Y415" i="38"/>
  <c r="O448" i="38"/>
  <c r="L355" i="38"/>
  <c r="Y437" i="38"/>
  <c r="R391" i="38"/>
  <c r="Y377" i="38"/>
  <c r="L342" i="38"/>
  <c r="O298" i="38"/>
  <c r="R535" i="38"/>
  <c r="M534" i="38"/>
  <c r="L515" i="38"/>
  <c r="N474" i="38"/>
  <c r="S470" i="38"/>
  <c r="N487" i="38"/>
  <c r="R453" i="38"/>
  <c r="U402" i="38"/>
  <c r="K408" i="38"/>
  <c r="Y409" i="38"/>
  <c r="V414" i="38"/>
  <c r="X437" i="38"/>
  <c r="O391" i="38"/>
  <c r="N536" i="38"/>
  <c r="K547" i="38"/>
  <c r="S548" i="38"/>
  <c r="S540" i="38"/>
  <c r="L548" i="38"/>
  <c r="S513" i="38"/>
  <c r="M516" i="38"/>
  <c r="X530" i="38"/>
  <c r="R504" i="38"/>
  <c r="R524" i="38"/>
  <c r="L476" i="38"/>
  <c r="K487" i="38"/>
  <c r="Y453" i="38"/>
  <c r="N465" i="38"/>
  <c r="S482" i="38"/>
  <c r="X415" i="38"/>
  <c r="K423" i="38"/>
  <c r="S428" i="38"/>
  <c r="K425" i="38"/>
  <c r="M452" i="38"/>
  <c r="Y554" i="38"/>
  <c r="X554" i="38"/>
  <c r="N563" i="38"/>
  <c r="K539" i="38"/>
  <c r="X544" i="38"/>
  <c r="V522" i="38"/>
  <c r="Y512" i="38"/>
  <c r="R512" i="38"/>
  <c r="U513" i="38"/>
  <c r="O491" i="38"/>
  <c r="O462" i="38"/>
  <c r="L484" i="38"/>
  <c r="X470" i="38"/>
  <c r="S487" i="38"/>
  <c r="N456" i="38"/>
  <c r="O412" i="38"/>
  <c r="V419" i="38"/>
  <c r="L425" i="38"/>
  <c r="O413" i="38"/>
  <c r="Y448" i="38"/>
  <c r="R551" i="38"/>
  <c r="S557" i="38"/>
  <c r="Y530" i="38"/>
  <c r="L536" i="38"/>
  <c r="S547" i="38"/>
  <c r="V553" i="38"/>
  <c r="Y517" i="38"/>
  <c r="M529" i="38"/>
  <c r="V502" i="38"/>
  <c r="N505" i="38"/>
  <c r="X522" i="38"/>
  <c r="L497" i="38"/>
  <c r="Y496" i="38"/>
  <c r="S493" i="38"/>
  <c r="U461" i="38"/>
  <c r="Y480" i="38"/>
  <c r="K420" i="38"/>
  <c r="O427" i="38"/>
  <c r="N404" i="38"/>
  <c r="R409" i="38"/>
  <c r="S432" i="38"/>
  <c r="X388" i="38"/>
  <c r="U536" i="38"/>
  <c r="O547" i="38"/>
  <c r="Y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Y506" i="38"/>
  <c r="S521" i="38"/>
  <c r="K473" i="38"/>
  <c r="L475" i="38"/>
  <c r="M477" i="38"/>
  <c r="Y487" i="38"/>
  <c r="U456" i="38"/>
  <c r="V412" i="38"/>
  <c r="N420" i="38"/>
  <c r="R425" i="38"/>
  <c r="N414" i="38"/>
  <c r="L449" i="38"/>
  <c r="U557" i="38"/>
  <c r="N564" i="38"/>
  <c r="N535" i="38"/>
  <c r="N547" i="38"/>
  <c r="O553" i="38"/>
  <c r="X518" i="38"/>
  <c r="N530" i="38"/>
  <c r="M504" i="38"/>
  <c r="V525" i="38"/>
  <c r="V520" i="38"/>
  <c r="K495" i="38"/>
  <c r="N492" i="38"/>
  <c r="K461" i="38"/>
  <c r="Y462" i="38"/>
  <c r="X481" i="38"/>
  <c r="L427" i="38"/>
  <c r="X444" i="38"/>
  <c r="K411" i="38"/>
  <c r="S416" i="38"/>
  <c r="N439" i="38"/>
  <c r="M393" i="38"/>
  <c r="V533" i="38"/>
  <c r="U533" i="38"/>
  <c r="M544" i="38"/>
  <c r="N550" i="38"/>
  <c r="O536" i="38"/>
  <c r="V506" i="38"/>
  <c r="R525" i="38"/>
  <c r="S522" i="38"/>
  <c r="O520" i="38"/>
  <c r="X497" i="38"/>
  <c r="N477" i="38"/>
  <c r="S473" i="38"/>
  <c r="Y497" i="38"/>
  <c r="X463" i="38"/>
  <c r="L415" i="38"/>
  <c r="R422" i="38"/>
  <c r="U427" i="38"/>
  <c r="Y423" i="38"/>
  <c r="N451" i="38"/>
  <c r="X361" i="38"/>
  <c r="V433" i="38"/>
  <c r="U387" i="38"/>
  <c r="M442" i="38"/>
  <c r="Y396" i="38"/>
  <c r="N349" i="38"/>
  <c r="V431" i="38"/>
  <c r="V388" i="38"/>
  <c r="S375" i="38"/>
  <c r="M331" i="38"/>
  <c r="O349" i="38"/>
  <c r="O340" i="38"/>
  <c r="V297" i="38"/>
  <c r="U372" i="38"/>
  <c r="M332" i="38"/>
  <c r="Y290" i="38"/>
  <c r="M382" i="38"/>
  <c r="O296" i="38"/>
  <c r="M315" i="38"/>
  <c r="Y285" i="38"/>
  <c r="Y307" i="38"/>
  <c r="L246" i="38"/>
  <c r="S456" i="38"/>
  <c r="X452" i="38"/>
  <c r="K353" i="38"/>
  <c r="L431" i="38"/>
  <c r="U361" i="38"/>
  <c r="K444" i="38"/>
  <c r="M445" i="38"/>
  <c r="N352" i="38"/>
  <c r="R364" i="38"/>
  <c r="O322" i="38"/>
  <c r="M370" i="38"/>
  <c r="N316" i="38"/>
  <c r="M287" i="38"/>
  <c r="Y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Y318" i="38"/>
  <c r="S369" i="38"/>
  <c r="S326" i="38"/>
  <c r="N278" i="38"/>
  <c r="L557" i="38"/>
  <c r="U531" i="38"/>
  <c r="S508" i="38"/>
  <c r="Y505" i="38"/>
  <c r="V519" i="38"/>
  <c r="Y514" i="38"/>
  <c r="V473" i="38"/>
  <c r="M470" i="38"/>
  <c r="Y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Y324" i="38"/>
  <c r="V374" i="38"/>
  <c r="K333" i="38"/>
  <c r="V291" i="38"/>
  <c r="V270" i="38"/>
  <c r="N252" i="38"/>
  <c r="S407" i="38"/>
  <c r="M362" i="38"/>
  <c r="X364" i="38"/>
  <c r="X288" i="38"/>
  <c r="X336" i="38"/>
  <c r="O286" i="38"/>
  <c r="N262" i="38"/>
  <c r="L539" i="38"/>
  <c r="Y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Y325" i="38"/>
  <c r="Y368" i="38"/>
  <c r="K325" i="38"/>
  <c r="K282" i="38"/>
  <c r="V301" i="38"/>
  <c r="N255" i="38"/>
  <c r="V406" i="38"/>
  <c r="M447" i="38"/>
  <c r="K417" i="38"/>
  <c r="N449" i="38"/>
  <c r="X355" i="38"/>
  <c r="R438" i="38"/>
  <c r="K392" i="38"/>
  <c r="R378" i="38"/>
  <c r="X342" i="38"/>
  <c r="Y300" i="38"/>
  <c r="K364" i="38"/>
  <c r="R320" i="38"/>
  <c r="M348" i="38"/>
  <c r="L337" i="38"/>
  <c r="X295" i="38"/>
  <c r="M368" i="38"/>
  <c r="Y315" i="38"/>
  <c r="R286" i="38"/>
  <c r="R308" i="38"/>
  <c r="X246" i="38"/>
  <c r="N270" i="38"/>
  <c r="U438" i="38"/>
  <c r="S392" i="38"/>
  <c r="U410" i="38"/>
  <c r="R447" i="38"/>
  <c r="M354" i="38"/>
  <c r="U436" i="38"/>
  <c r="O385" i="38"/>
  <c r="U350" i="38"/>
  <c r="M343" i="38"/>
  <c r="R297" i="38"/>
  <c r="V380" i="38"/>
  <c r="K326" i="38"/>
  <c r="V375" i="38"/>
  <c r="X333" i="38"/>
  <c r="O292" i="38"/>
  <c r="Y364" i="38"/>
  <c r="M321" i="38"/>
  <c r="O284" i="38"/>
  <c r="Y303" i="38"/>
  <c r="L257" i="38"/>
  <c r="S359" i="38"/>
  <c r="K451" i="38"/>
  <c r="K376" i="38"/>
  <c r="Y316" i="38"/>
  <c r="S280" i="38"/>
  <c r="U270" i="38"/>
  <c r="X564" i="38"/>
  <c r="M517" i="38"/>
  <c r="R534" i="38"/>
  <c r="K502" i="38"/>
  <c r="M506" i="38"/>
  <c r="L522" i="38"/>
  <c r="L480" i="38"/>
  <c r="K482" i="38"/>
  <c r="V471" i="38"/>
  <c r="M480" i="38"/>
  <c r="R419" i="38"/>
  <c r="X426" i="38"/>
  <c r="R465" i="38"/>
  <c r="Y408" i="38"/>
  <c r="U431" i="38"/>
  <c r="O362" i="38"/>
  <c r="N438" i="38"/>
  <c r="M392" i="38"/>
  <c r="V409" i="38"/>
  <c r="L447" i="38"/>
  <c r="X347" i="38"/>
  <c r="R430" i="38"/>
  <c r="Y361" i="38"/>
  <c r="V373" i="38"/>
  <c r="O332" i="38"/>
  <c r="O378" i="38"/>
  <c r="Y337" i="38"/>
  <c r="R296" i="38"/>
  <c r="K371" i="38"/>
  <c r="O318" i="38"/>
  <c r="N289" i="38"/>
  <c r="R381" i="38"/>
  <c r="Y326" i="38"/>
  <c r="Y280" i="38"/>
  <c r="N263" i="38"/>
  <c r="U239" i="38"/>
  <c r="X404" i="38"/>
  <c r="O445" i="38"/>
  <c r="Y351" i="38"/>
  <c r="U429" i="38"/>
  <c r="K360" i="38"/>
  <c r="X442" i="38"/>
  <c r="O454" i="38"/>
  <c r="X350" i="38"/>
  <c r="M363" i="38"/>
  <c r="L321" i="38"/>
  <c r="O368" i="38"/>
  <c r="X314" i="38"/>
  <c r="O285" i="38"/>
  <c r="N380" i="38"/>
  <c r="K300" i="38"/>
  <c r="S372" i="38"/>
  <c r="L332" i="38"/>
  <c r="X290" i="38"/>
  <c r="X269" i="38"/>
  <c r="K251" i="38"/>
  <c r="R280" i="38"/>
  <c r="O417" i="38"/>
  <c r="O449" i="38"/>
  <c r="Y355" i="38"/>
  <c r="U433" i="38"/>
  <c r="O387" i="38"/>
  <c r="M441" i="38"/>
  <c r="Y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Y461" i="38"/>
  <c r="M418" i="38"/>
  <c r="S425" i="38"/>
  <c r="O401" i="38"/>
  <c r="N407" i="38"/>
  <c r="K430" i="38"/>
  <c r="L361" i="38"/>
  <c r="X436" i="38"/>
  <c r="S385" i="38"/>
  <c r="S404" i="38"/>
  <c r="U445" i="38"/>
  <c r="K352" i="38"/>
  <c r="X434" i="38"/>
  <c r="N360" i="38"/>
  <c r="R372" i="38"/>
  <c r="L319" i="38"/>
  <c r="O376" i="38"/>
  <c r="N336" i="38"/>
  <c r="M295" i="38"/>
  <c r="Y369" i="38"/>
  <c r="L317" i="38"/>
  <c r="X287" i="38"/>
  <c r="M380" i="38"/>
  <c r="N300" i="38"/>
  <c r="M347" i="38"/>
  <c r="V382" i="38"/>
  <c r="S297" i="38"/>
  <c r="S276" i="38"/>
  <c r="V264" i="38"/>
  <c r="N241" i="38"/>
  <c r="R440" i="38"/>
  <c r="K394" i="38"/>
  <c r="Y442" i="38"/>
  <c r="R454" i="38"/>
  <c r="M350" i="38"/>
  <c r="U432" i="38"/>
  <c r="K388" i="38"/>
  <c r="L376" i="38"/>
  <c r="K336" i="38"/>
  <c r="V294" i="38"/>
  <c r="O342" i="38"/>
  <c r="U298" i="38"/>
  <c r="S373" i="38"/>
  <c r="N319" i="38"/>
  <c r="M290" i="38"/>
  <c r="K382" i="38"/>
  <c r="V325" i="38"/>
  <c r="V282" i="38"/>
  <c r="U302" i="38"/>
  <c r="M256" i="38"/>
  <c r="M360" i="38"/>
  <c r="X432" i="38"/>
  <c r="Y388" i="38"/>
  <c r="V440" i="38"/>
  <c r="U394" i="38"/>
  <c r="K348" i="38"/>
  <c r="X430" i="38"/>
  <c r="L362" i="38"/>
  <c r="N374" i="38"/>
  <c r="V332" i="38"/>
  <c r="Y378" i="38"/>
  <c r="U336" i="38"/>
  <c r="S295" i="38"/>
  <c r="L370" i="38"/>
  <c r="M316" i="38"/>
  <c r="L353" i="38"/>
  <c r="Y342" i="38"/>
  <c r="K299" i="38"/>
  <c r="K278" i="38"/>
  <c r="Y266" i="38"/>
  <c r="L237" i="38"/>
  <c r="N437" i="38"/>
  <c r="R358" i="38"/>
  <c r="V334" i="38"/>
  <c r="R287" i="38"/>
  <c r="V262" i="38"/>
  <c r="Y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Y314" i="38"/>
  <c r="K372" i="38"/>
  <c r="V319" i="38"/>
  <c r="U290" i="38"/>
  <c r="S365" i="38"/>
  <c r="Y322" i="38"/>
  <c r="U347" i="38"/>
  <c r="K337" i="38"/>
  <c r="V295" i="38"/>
  <c r="V274" i="38"/>
  <c r="N232" i="38"/>
  <c r="Y288" i="38"/>
  <c r="M439" i="38"/>
  <c r="Y392" i="38"/>
  <c r="S411" i="38"/>
  <c r="X447" i="38"/>
  <c r="S354" i="38"/>
  <c r="M437" i="38"/>
  <c r="V385" i="38"/>
  <c r="N351" i="38"/>
  <c r="S343" i="38"/>
  <c r="N299" i="38"/>
  <c r="Y382" i="38"/>
  <c r="M325" i="38"/>
  <c r="N378" i="38"/>
  <c r="U334" i="38"/>
  <c r="S294" i="38"/>
  <c r="N314" i="38"/>
  <c r="M285" i="38"/>
  <c r="M307" i="38"/>
  <c r="S245" i="38"/>
  <c r="U274" i="38"/>
  <c r="M443" i="38"/>
  <c r="Y454" i="38"/>
  <c r="S427" i="38"/>
  <c r="X451" i="38"/>
  <c r="S358" i="38"/>
  <c r="K435" i="38"/>
  <c r="L386" i="38"/>
  <c r="S378" i="38"/>
  <c r="N337" i="38"/>
  <c r="M296" i="38"/>
  <c r="R379" i="38"/>
  <c r="Y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Y424" i="38"/>
  <c r="X412" i="38"/>
  <c r="S448" i="38"/>
  <c r="R357" i="38"/>
  <c r="M431" i="38"/>
  <c r="K361" i="38"/>
  <c r="L439" i="38"/>
  <c r="X392" i="38"/>
  <c r="V402" i="38"/>
  <c r="M429" i="38"/>
  <c r="R354" i="38"/>
  <c r="N323" i="38"/>
  <c r="Y370" i="38"/>
  <c r="R318" i="38"/>
  <c r="K289" i="38"/>
  <c r="V363" i="38"/>
  <c r="X337" i="38"/>
  <c r="Y340" i="38"/>
  <c r="O291" i="38"/>
  <c r="O270" i="38"/>
  <c r="V251" i="38"/>
  <c r="Y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Y253" i="38"/>
  <c r="N355" i="38"/>
  <c r="M391" i="38"/>
  <c r="U370" i="38"/>
  <c r="U294" i="38"/>
  <c r="U379" i="38"/>
  <c r="N239" i="38"/>
  <c r="Y263" i="38"/>
  <c r="L535" i="38"/>
  <c r="K524" i="38"/>
  <c r="X519" i="38"/>
  <c r="O513" i="38"/>
  <c r="V529" i="38"/>
  <c r="R503" i="38"/>
  <c r="X475" i="38"/>
  <c r="M492" i="38"/>
  <c r="L453" i="38"/>
  <c r="M402" i="38"/>
  <c r="X407" i="38"/>
  <c r="K415" i="38"/>
  <c r="S420" i="38"/>
  <c r="N443" i="38"/>
  <c r="M455" i="38"/>
  <c r="V421" i="38"/>
  <c r="U450" i="38"/>
  <c r="X356" i="38"/>
  <c r="Y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Y331" i="38"/>
  <c r="X353" i="38"/>
  <c r="L343" i="38"/>
  <c r="K297" i="38"/>
  <c r="V371" i="38"/>
  <c r="X317" i="38"/>
  <c r="O288" i="38"/>
  <c r="Y380" i="38"/>
  <c r="R324" i="38"/>
  <c r="R281" i="38"/>
  <c r="K301" i="38"/>
  <c r="O254" i="38"/>
  <c r="X311" i="38"/>
  <c r="K437" i="38"/>
  <c r="Y385" i="38"/>
  <c r="R405" i="38"/>
  <c r="M446" i="38"/>
  <c r="O352" i="38"/>
  <c r="S429" i="38"/>
  <c r="U360" i="38"/>
  <c r="X372" i="38"/>
  <c r="R319" i="38"/>
  <c r="V376" i="38"/>
  <c r="K334" i="38"/>
  <c r="V293" i="38"/>
  <c r="U368" i="38"/>
  <c r="O314" i="38"/>
  <c r="K350" i="38"/>
  <c r="N343" i="38"/>
  <c r="Y297" i="38"/>
  <c r="Y276" i="38"/>
  <c r="N265" i="38"/>
  <c r="U241" i="38"/>
  <c r="R431" i="38"/>
  <c r="U352" i="38"/>
  <c r="L318" i="38"/>
  <c r="L377" i="38"/>
  <c r="V231" i="38"/>
  <c r="N305" i="38"/>
  <c r="R544" i="38"/>
  <c r="O522" i="38"/>
  <c r="S512" i="38"/>
  <c r="L512" i="38"/>
  <c r="N513" i="38"/>
  <c r="X494" i="38"/>
  <c r="K462" i="38"/>
  <c r="V465" i="38"/>
  <c r="U482" i="38"/>
  <c r="S472" i="38"/>
  <c r="U400" i="38"/>
  <c r="S406" i="38"/>
  <c r="Y413" i="38"/>
  <c r="V418" i="38"/>
  <c r="X441" i="38"/>
  <c r="O396" i="38"/>
  <c r="X416" i="38"/>
  <c r="K449" i="38"/>
  <c r="S355" i="38"/>
  <c r="N433" i="38"/>
  <c r="V387" i="38"/>
  <c r="O409" i="38"/>
  <c r="K447" i="38"/>
  <c r="U348" i="38"/>
  <c r="X380" i="38"/>
  <c r="R326" i="38"/>
  <c r="V364" i="38"/>
  <c r="U322" i="38"/>
  <c r="R353" i="38"/>
  <c r="V343" i="38"/>
  <c r="R299" i="38"/>
  <c r="U371" i="38"/>
  <c r="V317" i="38"/>
  <c r="U288" i="38"/>
  <c r="N321" i="38"/>
  <c r="Y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Y551" i="38"/>
  <c r="L514" i="38"/>
  <c r="Y516" i="38"/>
  <c r="L493" i="38"/>
  <c r="V508" i="38"/>
  <c r="Y507" i="38"/>
  <c r="M471" i="38"/>
  <c r="V472" i="38"/>
  <c r="M495" i="38"/>
  <c r="M463" i="38"/>
  <c r="L483" i="38"/>
  <c r="O416" i="38"/>
  <c r="V423" i="38"/>
  <c r="L400" i="38"/>
  <c r="O400" i="38"/>
  <c r="Y452" i="38"/>
  <c r="U355" i="38"/>
  <c r="O429" i="38"/>
  <c r="V353" i="38"/>
  <c r="X431" i="38"/>
  <c r="S362" i="38"/>
  <c r="R404" i="38"/>
  <c r="Y445" i="38"/>
  <c r="M353" i="38"/>
  <c r="K365" i="38"/>
  <c r="X321" i="38"/>
  <c r="N369" i="38"/>
  <c r="M317" i="38"/>
  <c r="Y287" i="38"/>
  <c r="R382" i="38"/>
  <c r="X325" i="38"/>
  <c r="M376" i="38"/>
  <c r="N331" i="38"/>
  <c r="M293" i="38"/>
  <c r="M272" i="38"/>
  <c r="S253" i="38"/>
  <c r="Y356" i="38"/>
  <c r="N430" i="38"/>
  <c r="R360" i="38"/>
  <c r="S438" i="38"/>
  <c r="L392" i="38"/>
  <c r="V400" i="38"/>
  <c r="N452" i="38"/>
  <c r="Y353" i="38"/>
  <c r="V365" i="38"/>
  <c r="M314" i="38"/>
  <c r="R371" i="38"/>
  <c r="Y317" i="38"/>
  <c r="R288" i="38"/>
  <c r="K363" i="38"/>
  <c r="L325" i="38"/>
  <c r="N375" i="38"/>
  <c r="M334" i="38"/>
  <c r="Y293" i="38"/>
  <c r="Y272" i="38"/>
  <c r="N248" i="38"/>
  <c r="O277" i="38"/>
  <c r="K406" i="38"/>
  <c r="U446" i="38"/>
  <c r="X352" i="38"/>
  <c r="Y430" i="38"/>
  <c r="N361" i="38"/>
  <c r="V443" i="38"/>
  <c r="U455" i="38"/>
  <c r="V351" i="38"/>
  <c r="L364" i="38"/>
  <c r="Y320" i="38"/>
  <c r="K368" i="38"/>
  <c r="R314" i="38"/>
  <c r="K285" i="38"/>
  <c r="V379" i="38"/>
  <c r="X299" i="38"/>
  <c r="M372" i="38"/>
  <c r="N318" i="38"/>
  <c r="M289" i="38"/>
  <c r="M311" i="38"/>
  <c r="S249" i="38"/>
  <c r="L443" i="38"/>
  <c r="X387" i="38"/>
  <c r="V342" i="38"/>
  <c r="N293" i="38"/>
  <c r="V305" i="38"/>
  <c r="Y411" i="38"/>
  <c r="Y362" i="38"/>
  <c r="O365" i="38"/>
  <c r="U286" i="38"/>
  <c r="Y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Y258" i="38"/>
  <c r="O265" i="38"/>
  <c r="K211" i="38"/>
  <c r="Y175" i="38"/>
  <c r="L242" i="38"/>
  <c r="R193" i="38"/>
  <c r="Y186" i="38"/>
  <c r="R227" i="38"/>
  <c r="S185" i="38"/>
  <c r="X309" i="38"/>
  <c r="O210" i="38"/>
  <c r="L177" i="38"/>
  <c r="O152" i="38"/>
  <c r="V432" i="38"/>
  <c r="L354" i="38"/>
  <c r="Y323" i="38"/>
  <c r="Y372" i="38"/>
  <c r="Y245" i="38"/>
  <c r="Y302" i="38"/>
  <c r="L256" i="38"/>
  <c r="O311" i="38"/>
  <c r="U250" i="38"/>
  <c r="Y281" i="38"/>
  <c r="X210" i="38"/>
  <c r="X176" i="38"/>
  <c r="V240" i="38"/>
  <c r="Y197" i="38"/>
  <c r="X278" i="38"/>
  <c r="O201" i="38"/>
  <c r="M189" i="38"/>
  <c r="U217" i="38"/>
  <c r="K178" i="38"/>
  <c r="R361" i="38"/>
  <c r="M364" i="38"/>
  <c r="X310" i="38"/>
  <c r="L251" i="38"/>
  <c r="R278" i="38"/>
  <c r="K159" i="38"/>
  <c r="N130" i="38"/>
  <c r="X74" i="38"/>
  <c r="L60" i="38"/>
  <c r="M160" i="38"/>
  <c r="L126" i="38"/>
  <c r="S91" i="38"/>
  <c r="R70" i="38"/>
  <c r="U27" i="38"/>
  <c r="Y144" i="38"/>
  <c r="N115" i="38"/>
  <c r="O73" i="38"/>
  <c r="Y53" i="38"/>
  <c r="N396" i="38"/>
  <c r="O439" i="38"/>
  <c r="S300" i="38"/>
  <c r="Y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Y279" i="38"/>
  <c r="L259" i="38"/>
  <c r="V241" i="38"/>
  <c r="U196" i="38"/>
  <c r="Y139" i="38"/>
  <c r="X112" i="38"/>
  <c r="K87" i="38"/>
  <c r="R56" i="38"/>
  <c r="S153" i="38"/>
  <c r="R121" i="38"/>
  <c r="X95" i="38"/>
  <c r="Y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Y310" i="38"/>
  <c r="V257" i="38"/>
  <c r="S270" i="38"/>
  <c r="R252" i="38"/>
  <c r="Y308" i="38"/>
  <c r="Y209" i="38"/>
  <c r="U178" i="38"/>
  <c r="M237" i="38"/>
  <c r="O196" i="38"/>
  <c r="O279" i="38"/>
  <c r="Y211" i="38"/>
  <c r="U176" i="38"/>
  <c r="O241" i="38"/>
  <c r="U193" i="38"/>
  <c r="V186" i="38"/>
  <c r="R436" i="38"/>
  <c r="X351" i="38"/>
  <c r="U377" i="38"/>
  <c r="K318" i="38"/>
  <c r="M276" i="38"/>
  <c r="K269" i="38"/>
  <c r="X249" i="38"/>
  <c r="N277" i="38"/>
  <c r="K266" i="38"/>
  <c r="N237" i="38"/>
  <c r="X240" i="38"/>
  <c r="S193" i="38"/>
  <c r="M277" i="38"/>
  <c r="Y216" i="38"/>
  <c r="M178" i="38"/>
  <c r="O248" i="38"/>
  <c r="R204" i="38"/>
  <c r="S173" i="38"/>
  <c r="Y229" i="38"/>
  <c r="U293" i="38"/>
  <c r="L322" i="38"/>
  <c r="R273" i="38"/>
  <c r="M249" i="38"/>
  <c r="O358" i="38"/>
  <c r="Y431" i="38"/>
  <c r="V361" i="38"/>
  <c r="X439" i="38"/>
  <c r="O393" i="38"/>
  <c r="L347" i="38"/>
  <c r="Y429" i="38"/>
  <c r="M361" i="38"/>
  <c r="K373" i="38"/>
  <c r="N333" i="38"/>
  <c r="N347" i="38"/>
  <c r="M337" i="38"/>
  <c r="Y295" i="38"/>
  <c r="R370" i="38"/>
  <c r="S316" i="38"/>
  <c r="L287" i="38"/>
  <c r="N379" i="38"/>
  <c r="M326" i="38"/>
  <c r="M280" i="38"/>
  <c r="O262" i="38"/>
  <c r="V238" i="38"/>
  <c r="S310" i="38"/>
  <c r="M543" i="38"/>
  <c r="L521" i="38"/>
  <c r="Y520" i="38"/>
  <c r="R516" i="38"/>
  <c r="K493" i="38"/>
  <c r="Y494" i="38"/>
  <c r="K483" i="38"/>
  <c r="L479" i="38"/>
  <c r="X474" i="38"/>
  <c r="K496" i="38"/>
  <c r="R402" i="38"/>
  <c r="Y410" i="38"/>
  <c r="L418" i="38"/>
  <c r="N423" i="38"/>
  <c r="N406" i="38"/>
  <c r="V446" i="38"/>
  <c r="L408" i="38"/>
  <c r="Y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Y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Y167" i="38"/>
  <c r="N362" i="38"/>
  <c r="L430" i="38"/>
  <c r="R348" i="38"/>
  <c r="U319" i="38"/>
  <c r="N283" i="38"/>
  <c r="S271" i="38"/>
  <c r="U251" i="38"/>
  <c r="L279" i="38"/>
  <c r="M262" i="38"/>
  <c r="L239" i="38"/>
  <c r="X238" i="38"/>
  <c r="S201" i="38"/>
  <c r="R188" i="38"/>
  <c r="S227" i="38"/>
  <c r="U185" i="38"/>
  <c r="V310" i="38"/>
  <c r="X220" i="38"/>
  <c r="O179" i="38"/>
  <c r="Y246" i="38"/>
  <c r="Y202" i="38"/>
  <c r="X189" i="38"/>
  <c r="K413" i="38"/>
  <c r="N388" i="38"/>
  <c r="R284" i="38"/>
  <c r="U314" i="38"/>
  <c r="X280" i="38"/>
  <c r="Y265" i="38"/>
  <c r="Y286" i="38"/>
  <c r="Y305" i="38"/>
  <c r="X259" i="38"/>
  <c r="V263" i="38"/>
  <c r="R202" i="38"/>
  <c r="O189" i="38"/>
  <c r="R228" i="38"/>
  <c r="V180" i="38"/>
  <c r="K237" i="38"/>
  <c r="V195" i="38"/>
  <c r="M269" i="38"/>
  <c r="U209" i="38"/>
  <c r="S172" i="38"/>
  <c r="S396" i="38"/>
  <c r="X257" i="38"/>
  <c r="V249" i="38"/>
  <c r="X175" i="38"/>
  <c r="M219" i="38"/>
  <c r="Y138" i="38"/>
  <c r="R114" i="38"/>
  <c r="M81" i="38"/>
  <c r="N49" i="38"/>
  <c r="O143" i="38"/>
  <c r="N109" i="38"/>
  <c r="Y76" i="38"/>
  <c r="U59" i="38"/>
  <c r="O158" i="38"/>
  <c r="V125" i="38"/>
  <c r="R104" i="38"/>
  <c r="O72" i="38"/>
  <c r="K40" i="38"/>
  <c r="N422" i="38"/>
  <c r="N393" i="38"/>
  <c r="X363" i="38"/>
  <c r="R295" i="38"/>
  <c r="U306" i="38"/>
  <c r="L326" i="38"/>
  <c r="S302" i="38"/>
  <c r="U238" i="38"/>
  <c r="N308" i="38"/>
  <c r="S247" i="38"/>
  <c r="Y250" i="38"/>
  <c r="M212" i="38"/>
  <c r="O173" i="38"/>
  <c r="R226" i="38"/>
  <c r="Y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Y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Y349" i="38"/>
  <c r="K315" i="38"/>
  <c r="K374" i="38"/>
  <c r="M253" i="38"/>
  <c r="O304" i="38"/>
  <c r="R293" i="38"/>
  <c r="O307" i="38"/>
  <c r="U246" i="38"/>
  <c r="S246" i="38"/>
  <c r="N204" i="38"/>
  <c r="X172" i="38"/>
  <c r="N230" i="38"/>
  <c r="Y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Y219" i="38"/>
  <c r="N175" i="38"/>
  <c r="M388" i="38"/>
  <c r="S286" i="38"/>
  <c r="S262" i="38"/>
  <c r="N170" i="38"/>
  <c r="L216" i="38"/>
  <c r="X151" i="38"/>
  <c r="K128" i="38"/>
  <c r="Y77" i="38"/>
  <c r="M57" i="38"/>
  <c r="V151" i="38"/>
  <c r="R377" i="38"/>
  <c r="R294" i="38"/>
  <c r="U310" i="38"/>
  <c r="K258" i="38"/>
  <c r="N418" i="38"/>
  <c r="V449" i="38"/>
  <c r="L356" i="38"/>
  <c r="M434" i="38"/>
  <c r="K387" i="38"/>
  <c r="M411" i="38"/>
  <c r="V447" i="38"/>
  <c r="K355" i="38"/>
  <c r="S367" i="38"/>
  <c r="R315" i="38"/>
  <c r="V372" i="38"/>
  <c r="K319" i="38"/>
  <c r="V289" i="38"/>
  <c r="U364" i="38"/>
  <c r="O320" i="38"/>
  <c r="Y376" i="38"/>
  <c r="R336" i="38"/>
  <c r="K295" i="38"/>
  <c r="K274" i="38"/>
  <c r="O231" i="38"/>
  <c r="N285" i="38"/>
  <c r="M356" i="38"/>
  <c r="O540" i="38"/>
  <c r="R505" i="38"/>
  <c r="V523" i="38"/>
  <c r="X520" i="38"/>
  <c r="U517" i="38"/>
  <c r="N496" i="38"/>
  <c r="K491" i="38"/>
  <c r="N462" i="38"/>
  <c r="M481" i="38"/>
  <c r="Y476" i="38"/>
  <c r="K428" i="38"/>
  <c r="V404" i="38"/>
  <c r="N412" i="38"/>
  <c r="R417" i="38"/>
  <c r="S440" i="38"/>
  <c r="L394" i="38"/>
  <c r="K441" i="38"/>
  <c r="V394" i="38"/>
  <c r="R443" i="38"/>
  <c r="K455" i="38"/>
  <c r="Y350" i="38"/>
  <c r="S433" i="38"/>
  <c r="R387" i="38"/>
  <c r="X376" i="38"/>
  <c r="R334" i="38"/>
  <c r="K294" i="38"/>
  <c r="X343" i="38"/>
  <c r="S299" i="38"/>
  <c r="L374" i="38"/>
  <c r="R333" i="38"/>
  <c r="K292" i="38"/>
  <c r="S364" i="38"/>
  <c r="U320" i="38"/>
  <c r="U283" i="38"/>
  <c r="S303" i="38"/>
  <c r="Y256" i="38"/>
  <c r="V441" i="38"/>
  <c r="U396" i="38"/>
  <c r="M423" i="38"/>
  <c r="Y450" i="38"/>
  <c r="N357" i="38"/>
  <c r="V439" i="38"/>
  <c r="U393" i="38"/>
  <c r="O377" i="38"/>
  <c r="U337" i="38"/>
  <c r="S296" i="38"/>
  <c r="X379" i="38"/>
  <c r="L300" i="38"/>
  <c r="X374" i="38"/>
  <c r="Y332" i="38"/>
  <c r="R291" i="38"/>
  <c r="U363" i="38"/>
  <c r="S321" i="38"/>
  <c r="R285" i="38"/>
  <c r="L304" i="38"/>
  <c r="R237" i="38"/>
  <c r="V362" i="38"/>
  <c r="N434" i="38"/>
  <c r="N387" i="38"/>
  <c r="S442" i="38"/>
  <c r="L454" i="38"/>
  <c r="U349" i="38"/>
  <c r="N432" i="38"/>
  <c r="O388" i="38"/>
  <c r="Y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Y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Y220" i="38"/>
  <c r="X179" i="38"/>
  <c r="N249" i="38"/>
  <c r="X204" i="38"/>
  <c r="Y173" i="38"/>
  <c r="O225" i="38"/>
  <c r="Y196" i="38"/>
  <c r="M167" i="38"/>
  <c r="X448" i="38"/>
  <c r="X408" i="38"/>
  <c r="O324" i="38"/>
  <c r="K379" i="38"/>
  <c r="S285" i="38"/>
  <c r="X272" i="38"/>
  <c r="Y252" i="38"/>
  <c r="K280" i="38"/>
  <c r="L263" i="38"/>
  <c r="M254" i="38"/>
  <c r="O255" i="38"/>
  <c r="R196" i="38"/>
  <c r="S308" i="38"/>
  <c r="X218" i="38"/>
  <c r="L175" i="38"/>
  <c r="M230" i="38"/>
  <c r="L182" i="38"/>
  <c r="X251" i="38"/>
  <c r="X203" i="38"/>
  <c r="O186" i="38"/>
  <c r="M375" i="38"/>
  <c r="M302" i="38"/>
  <c r="S277" i="38"/>
  <c r="L238" i="38"/>
  <c r="S180" i="38"/>
  <c r="V135" i="38"/>
  <c r="M100" i="38"/>
  <c r="S66" i="38"/>
  <c r="S168" i="38"/>
  <c r="Y136" i="38"/>
  <c r="U98" i="38"/>
  <c r="V80" i="38"/>
  <c r="N42" i="38"/>
  <c r="Y152" i="38"/>
  <c r="L120" i="38"/>
  <c r="L94" i="38"/>
  <c r="Y68" i="38"/>
  <c r="S39" i="38"/>
  <c r="S450" i="38"/>
  <c r="O347" i="38"/>
  <c r="L320" i="38"/>
  <c r="U367" i="38"/>
  <c r="M245" i="38"/>
  <c r="O343" i="38"/>
  <c r="N231" i="38"/>
  <c r="Y282" i="38"/>
  <c r="R302" i="38"/>
  <c r="O256" i="38"/>
  <c r="O240" i="38"/>
  <c r="M193" i="38"/>
  <c r="S281" i="38"/>
  <c r="X217" i="38"/>
  <c r="V184" i="38"/>
  <c r="N307" i="38"/>
  <c r="L220" i="38"/>
  <c r="X178" i="38"/>
  <c r="S229" i="38"/>
  <c r="Y180" i="38"/>
  <c r="U157" i="38"/>
  <c r="S434" i="38"/>
  <c r="Y367" i="38"/>
  <c r="Y291" i="38"/>
  <c r="S340" i="38"/>
  <c r="K277" i="38"/>
  <c r="M232" i="38"/>
  <c r="R283" i="38"/>
  <c r="K303" i="38"/>
  <c r="N257" i="38"/>
  <c r="K252" i="38"/>
  <c r="Y212" i="38"/>
  <c r="N174" i="38"/>
  <c r="Y225" i="38"/>
  <c r="M194" i="38"/>
  <c r="N166" i="38"/>
  <c r="K217" i="38"/>
  <c r="L178" i="38"/>
  <c r="V255" i="38"/>
  <c r="N195" i="38"/>
  <c r="O169" i="38"/>
  <c r="M454" i="38"/>
  <c r="N440" i="38"/>
  <c r="Y296" i="38"/>
  <c r="M336" i="38"/>
  <c r="X281" i="38"/>
  <c r="M271" i="38"/>
  <c r="N251" i="38"/>
  <c r="Y278" i="38"/>
  <c r="M231" i="38"/>
  <c r="V226" i="38"/>
  <c r="R229" i="38"/>
  <c r="K181" i="38"/>
  <c r="O259" i="38"/>
  <c r="Y204" i="38"/>
  <c r="U173" i="38"/>
  <c r="L240" i="38"/>
  <c r="L205" i="38"/>
  <c r="O187" i="38"/>
  <c r="K216" i="38"/>
  <c r="O182" i="38"/>
  <c r="S169" i="38"/>
  <c r="Y373" i="38"/>
  <c r="X285" i="38"/>
  <c r="O211" i="38"/>
  <c r="M170" i="38"/>
  <c r="O174" i="38"/>
  <c r="R147" i="38"/>
  <c r="S99" i="38"/>
  <c r="Y72" i="38"/>
  <c r="S40" i="38"/>
  <c r="L138" i="38"/>
  <c r="X113" i="38"/>
  <c r="R81" i="38"/>
  <c r="S49" i="38"/>
  <c r="L157" i="38"/>
  <c r="R124" i="38"/>
  <c r="Y105" i="38"/>
  <c r="L63" i="38"/>
  <c r="Y42" i="38"/>
  <c r="M151" i="38"/>
  <c r="Y435" i="38"/>
  <c r="L351" i="38"/>
  <c r="X334" i="38"/>
  <c r="M373" i="38"/>
  <c r="L324" i="38"/>
  <c r="X420" i="38"/>
  <c r="Y311" i="38"/>
  <c r="M248" i="38"/>
  <c r="R275" i="38"/>
  <c r="S264" i="38"/>
  <c r="R241" i="38"/>
  <c r="M226" i="38"/>
  <c r="Y183" i="38"/>
  <c r="K265" i="38"/>
  <c r="M210" i="38"/>
  <c r="S170" i="38"/>
  <c r="L225" i="38"/>
  <c r="K183" i="38"/>
  <c r="M233" i="38"/>
  <c r="V204" i="38"/>
  <c r="R173" i="38"/>
  <c r="N444" i="38"/>
  <c r="L359" i="38"/>
  <c r="V381" i="38"/>
  <c r="V285" i="38"/>
  <c r="V333" i="38"/>
  <c r="Y283" i="38"/>
  <c r="O233" i="38"/>
  <c r="M282" i="38"/>
  <c r="Y301" i="38"/>
  <c r="X255" i="38"/>
  <c r="M242" i="38"/>
  <c r="N194" i="38"/>
  <c r="X274" i="38"/>
  <c r="Y210" i="38"/>
  <c r="V176" i="38"/>
  <c r="V237" i="38"/>
  <c r="N196" i="38"/>
  <c r="Y277" i="38"/>
  <c r="U218" i="38"/>
  <c r="M180" i="38"/>
  <c r="R155" i="38"/>
  <c r="U444" i="38"/>
  <c r="V377" i="38"/>
  <c r="L296" i="38"/>
  <c r="L381" i="38"/>
  <c r="X293" i="38"/>
  <c r="U262" i="38"/>
  <c r="M239" i="38"/>
  <c r="U308" i="38"/>
  <c r="Y247" i="38"/>
  <c r="X270" i="38"/>
  <c r="M218" i="38"/>
  <c r="Y179" i="38"/>
  <c r="K239" i="38"/>
  <c r="N203" i="38"/>
  <c r="S186" i="38"/>
  <c r="L227" i="38"/>
  <c r="M185" i="38"/>
  <c r="L262" i="38"/>
  <c r="V205" i="38"/>
  <c r="R189" i="38"/>
  <c r="X365" i="38"/>
  <c r="X289" i="38"/>
  <c r="X304" i="38"/>
  <c r="K238" i="38"/>
  <c r="S443" i="38"/>
  <c r="L455" i="38"/>
  <c r="L428" i="38"/>
  <c r="K452" i="38"/>
  <c r="Y358" i="38"/>
  <c r="S441" i="38"/>
  <c r="L396" i="38"/>
  <c r="S349" i="38"/>
  <c r="O381" i="38"/>
  <c r="U325" i="38"/>
  <c r="L367" i="38"/>
  <c r="S323" i="38"/>
  <c r="L284" i="38"/>
  <c r="U342" i="38"/>
  <c r="Y298" i="38"/>
  <c r="V370" i="38"/>
  <c r="U318" i="38"/>
  <c r="S289" i="38"/>
  <c r="S311" i="38"/>
  <c r="Y249" i="38"/>
  <c r="M279" i="38"/>
  <c r="R545" i="38"/>
  <c r="K534" i="38"/>
  <c r="R502" i="38"/>
  <c r="U508" i="38"/>
  <c r="M524" i="38"/>
  <c r="X511" i="38"/>
  <c r="X476" i="38"/>
  <c r="V487" i="38"/>
  <c r="R456" i="38"/>
  <c r="K484" i="38"/>
  <c r="V470" i="38"/>
  <c r="S422" i="38"/>
  <c r="Y400" i="38"/>
  <c r="R406" i="38"/>
  <c r="U411" i="38"/>
  <c r="O434" i="38"/>
  <c r="V386" i="38"/>
  <c r="S435" i="38"/>
  <c r="Y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Y371" i="38"/>
  <c r="X319" i="38"/>
  <c r="N377" i="38"/>
  <c r="O334" i="38"/>
  <c r="N294" i="38"/>
  <c r="M369" i="38"/>
  <c r="V314" i="38"/>
  <c r="V350" i="38"/>
  <c r="U343" i="38"/>
  <c r="O299" i="38"/>
  <c r="O278" i="38"/>
  <c r="L233" i="38"/>
  <c r="S283" i="38"/>
  <c r="K400" i="38"/>
  <c r="R452" i="38"/>
  <c r="U358" i="38"/>
  <c r="O436" i="38"/>
  <c r="R385" i="38"/>
  <c r="K421" i="38"/>
  <c r="R450" i="38"/>
  <c r="Y357" i="38"/>
  <c r="V369" i="38"/>
  <c r="O316" i="38"/>
  <c r="M374" i="38"/>
  <c r="N332" i="38"/>
  <c r="M291" i="38"/>
  <c r="Y365" i="38"/>
  <c r="U321" i="38"/>
  <c r="X377" i="38"/>
  <c r="L336" i="38"/>
  <c r="X294" i="38"/>
  <c r="X273" i="38"/>
  <c r="K231" i="38"/>
  <c r="M435" i="38"/>
  <c r="M433" i="38"/>
  <c r="N295" i="38"/>
  <c r="O331" i="38"/>
  <c r="M292" i="38"/>
  <c r="R272" i="38"/>
  <c r="K432" i="38"/>
  <c r="S353" i="38"/>
  <c r="V315" i="38"/>
  <c r="R373" i="38"/>
  <c r="X250" i="38"/>
  <c r="Y352" i="38"/>
  <c r="Y232" i="38"/>
  <c r="K284" i="38"/>
  <c r="V303" i="38"/>
  <c r="S238" i="38"/>
  <c r="L229" i="38"/>
  <c r="X180" i="38"/>
  <c r="V248" i="38"/>
  <c r="X212" i="38"/>
  <c r="Y174" i="38"/>
  <c r="Y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Y379" i="38"/>
  <c r="Y347" i="38"/>
  <c r="V323" i="38"/>
  <c r="O394" i="38"/>
  <c r="Y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Y193" i="38"/>
  <c r="V279" i="38"/>
  <c r="L217" i="38"/>
  <c r="K184" i="38"/>
  <c r="X305" i="38"/>
  <c r="O209" i="38"/>
  <c r="N172" i="38"/>
  <c r="L230" i="38"/>
  <c r="R181" i="38"/>
  <c r="V156" i="38"/>
  <c r="V425" i="38"/>
  <c r="M394" i="38"/>
  <c r="K380" i="38"/>
  <c r="Y294" i="38"/>
  <c r="O301" i="38"/>
  <c r="L307" i="38"/>
  <c r="R245" i="38"/>
  <c r="V272" i="38"/>
  <c r="K249" i="38"/>
  <c r="V275" i="38"/>
  <c r="R219" i="38"/>
  <c r="S175" i="38"/>
  <c r="Y226" i="38"/>
  <c r="L193" i="38"/>
  <c r="X187" i="38"/>
  <c r="O228" i="38"/>
  <c r="R197" i="38"/>
  <c r="K306" i="38"/>
  <c r="V210" i="38"/>
  <c r="Y176" i="38"/>
  <c r="O433" i="38"/>
  <c r="Y321" i="38"/>
  <c r="M305" i="38"/>
  <c r="L176" i="38"/>
  <c r="Y230" i="38"/>
  <c r="U153" i="38"/>
  <c r="U120" i="38"/>
  <c r="O93" i="38"/>
  <c r="V68" i="38"/>
  <c r="K169" i="38"/>
  <c r="N135" i="38"/>
  <c r="Y101" i="38"/>
  <c r="X66" i="38"/>
  <c r="X37" i="38"/>
  <c r="N151" i="38"/>
  <c r="U127" i="38"/>
  <c r="O92" i="38"/>
  <c r="N69" i="38"/>
  <c r="K35" i="38"/>
  <c r="V141" i="38"/>
  <c r="N386" i="38"/>
  <c r="Y433" i="38"/>
  <c r="O294" i="38"/>
  <c r="V318" i="38"/>
  <c r="L281" i="38"/>
  <c r="O392" i="38"/>
  <c r="U309" i="38"/>
  <c r="K257" i="38"/>
  <c r="U269" i="38"/>
  <c r="Y251" i="38"/>
  <c r="U285" i="38"/>
  <c r="M217" i="38"/>
  <c r="V177" i="38"/>
  <c r="R238" i="38"/>
  <c r="V202" i="38"/>
  <c r="M281" i="38"/>
  <c r="R216" i="38"/>
  <c r="S177" i="38"/>
  <c r="K240" i="38"/>
  <c r="V194" i="38"/>
  <c r="U187" i="38"/>
  <c r="R455" i="38"/>
  <c r="Y441" i="38"/>
  <c r="M320" i="38"/>
  <c r="U380" i="38"/>
  <c r="U292" i="38"/>
  <c r="S275" i="38"/>
  <c r="Y248" i="38"/>
  <c r="K276" i="38"/>
  <c r="L265" i="38"/>
  <c r="V286" i="38"/>
  <c r="Y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Y92" i="38"/>
  <c r="K53" i="38"/>
  <c r="U144" i="38"/>
  <c r="O115" i="38"/>
  <c r="X73" i="38"/>
  <c r="Y52" i="38"/>
  <c r="U167" i="38"/>
  <c r="X136" i="38"/>
  <c r="S98" i="38"/>
  <c r="L360" i="38"/>
  <c r="V451" i="38"/>
  <c r="R375" i="38"/>
  <c r="L323" i="38"/>
  <c r="N275" i="38"/>
  <c r="X378" i="38"/>
  <c r="K308" i="38"/>
  <c r="Y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Y273" i="38"/>
  <c r="N219" i="38"/>
  <c r="K175" i="38"/>
  <c r="O242" i="38"/>
  <c r="K194" i="38"/>
  <c r="R166" i="38"/>
  <c r="U430" i="38"/>
  <c r="U401" i="38"/>
  <c r="S314" i="38"/>
  <c r="M365" i="38"/>
  <c r="K291" i="38"/>
  <c r="M275" i="38"/>
  <c r="S248" i="38"/>
  <c r="X275" i="38"/>
  <c r="Y264" i="38"/>
  <c r="X241" i="38"/>
  <c r="S226" i="38"/>
  <c r="L184" i="38"/>
  <c r="R231" i="38"/>
  <c r="K196" i="38"/>
  <c r="V283" i="38"/>
  <c r="X216" i="38"/>
  <c r="Y177" i="38"/>
  <c r="R240" i="38"/>
  <c r="N193" i="38"/>
  <c r="M188" i="38"/>
  <c r="X362" i="38"/>
  <c r="X307" i="38"/>
  <c r="U242" i="38"/>
  <c r="O219" i="38"/>
  <c r="M177" i="38"/>
  <c r="M161" i="38"/>
  <c r="Y126" i="38"/>
  <c r="N91" i="38"/>
  <c r="M70" i="38"/>
  <c r="R161" i="38"/>
  <c r="O127" i="38"/>
  <c r="S78" i="38"/>
  <c r="N53" i="38"/>
  <c r="K168" i="38"/>
  <c r="S135" i="38"/>
  <c r="V99" i="38"/>
  <c r="K81" i="38"/>
  <c r="O45" i="38"/>
  <c r="V153" i="38"/>
  <c r="N121" i="38"/>
  <c r="R76" i="38"/>
  <c r="R144" i="38"/>
  <c r="R93" i="38"/>
  <c r="X68" i="38"/>
  <c r="Y34" i="38"/>
  <c r="Y221" i="38"/>
  <c r="S213" i="38"/>
  <c r="Y449" i="38"/>
  <c r="V269" i="38"/>
  <c r="M238" i="38"/>
  <c r="Y227" i="38"/>
  <c r="S181" i="38"/>
  <c r="N153" i="38"/>
  <c r="N120" i="38"/>
  <c r="K93" i="38"/>
  <c r="L56" i="38"/>
  <c r="M153" i="38"/>
  <c r="L121" i="38"/>
  <c r="S101" i="38"/>
  <c r="R66" i="38"/>
  <c r="R37" i="38"/>
  <c r="S152" i="38"/>
  <c r="Y128" i="38"/>
  <c r="M87" i="38"/>
  <c r="K57" i="38"/>
  <c r="S29" i="38"/>
  <c r="O145" i="38"/>
  <c r="N113" i="38"/>
  <c r="N73" i="38"/>
  <c r="X53" i="38"/>
  <c r="L33" i="38"/>
  <c r="Y457" i="38"/>
  <c r="K85" i="38"/>
  <c r="S206" i="38"/>
  <c r="S466" i="38"/>
  <c r="L44" i="38"/>
  <c r="X339" i="38"/>
  <c r="N51" i="38"/>
  <c r="Y62" i="38"/>
  <c r="R325" i="38"/>
  <c r="O276" i="38"/>
  <c r="U280" i="38"/>
  <c r="K218" i="38"/>
  <c r="X166" i="38"/>
  <c r="N124" i="38"/>
  <c r="M92" i="38"/>
  <c r="Y70" i="38"/>
  <c r="M157" i="38"/>
  <c r="L125" i="38"/>
  <c r="O94" i="38"/>
  <c r="X57" i="38"/>
  <c r="L30" i="38"/>
  <c r="S142" i="38"/>
  <c r="L110" i="38"/>
  <c r="K77" i="38"/>
  <c r="S59" i="38"/>
  <c r="O157" i="38"/>
  <c r="V124" i="38"/>
  <c r="N92" i="38"/>
  <c r="U70" i="38"/>
  <c r="U32" i="38"/>
  <c r="K339" i="38"/>
  <c r="Y163" i="38"/>
  <c r="M466" i="38"/>
  <c r="S162" i="38"/>
  <c r="N221" i="38"/>
  <c r="N344" i="38"/>
  <c r="X565" i="38"/>
  <c r="O317" i="38"/>
  <c r="R306" i="38"/>
  <c r="O177" i="38"/>
  <c r="V209" i="38"/>
  <c r="K170" i="38"/>
  <c r="S125" i="38"/>
  <c r="O160" i="38"/>
  <c r="K104" i="38"/>
  <c r="S69" i="38"/>
  <c r="R35" i="38"/>
  <c r="O466" i="38"/>
  <c r="M148" i="38"/>
  <c r="Y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Y270" i="38"/>
  <c r="X184" i="38"/>
  <c r="M250" i="38"/>
  <c r="V168" i="38"/>
  <c r="X122" i="38"/>
  <c r="Y100" i="38"/>
  <c r="L65" i="38"/>
  <c r="O155" i="38"/>
  <c r="U123" i="38"/>
  <c r="V102" i="38"/>
  <c r="M63" i="38"/>
  <c r="M41" i="38"/>
  <c r="V154" i="38"/>
  <c r="N122" i="38"/>
  <c r="S95" i="38"/>
  <c r="Y55" i="38"/>
  <c r="N33" i="38"/>
  <c r="U142" i="38"/>
  <c r="X109" i="38"/>
  <c r="X75" i="38"/>
  <c r="S60" i="38"/>
  <c r="R25" i="38"/>
  <c r="M335" i="38"/>
  <c r="V458" i="38"/>
  <c r="N162" i="38"/>
  <c r="O457" i="38"/>
  <c r="L117" i="38"/>
  <c r="O469" i="38"/>
  <c r="L132" i="38"/>
  <c r="U132" i="38"/>
  <c r="V117" i="38"/>
  <c r="Y348" i="38"/>
  <c r="V280" i="38"/>
  <c r="K203" i="38"/>
  <c r="K259" i="38"/>
  <c r="U195" i="38"/>
  <c r="U65" i="38"/>
  <c r="U125" i="38"/>
  <c r="O91" i="38"/>
  <c r="K71" i="38"/>
  <c r="K26" i="38"/>
  <c r="L458" i="38"/>
  <c r="R103" i="38"/>
  <c r="Y117" i="38"/>
  <c r="L424" i="38"/>
  <c r="M342" i="38"/>
  <c r="S309" i="38"/>
  <c r="R180" i="38"/>
  <c r="S241" i="38"/>
  <c r="Y184" i="38"/>
  <c r="M137" i="38"/>
  <c r="V98" i="38"/>
  <c r="L80" i="38"/>
  <c r="K166" i="38"/>
  <c r="X137" i="38"/>
  <c r="Y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Y113" i="38"/>
  <c r="R82" i="38"/>
  <c r="M45" i="38"/>
  <c r="X138" i="38"/>
  <c r="O114" i="38"/>
  <c r="K80" i="38"/>
  <c r="O43" i="38"/>
  <c r="R153" i="38"/>
  <c r="X120" i="38"/>
  <c r="S93" i="38"/>
  <c r="R67" i="38"/>
  <c r="L38" i="38"/>
  <c r="X159" i="38"/>
  <c r="K130" i="38"/>
  <c r="S74" i="38"/>
  <c r="V52" i="38"/>
  <c r="V39" i="38"/>
  <c r="S457" i="38"/>
  <c r="U44" i="38"/>
  <c r="K395" i="38"/>
  <c r="N85" i="38"/>
  <c r="Y36" i="38"/>
  <c r="K206" i="38"/>
  <c r="S32" i="38"/>
  <c r="K88" i="38"/>
  <c r="U297" i="38"/>
  <c r="N71" i="38"/>
  <c r="Y122" i="38"/>
  <c r="V86" i="38"/>
  <c r="R55" i="38"/>
  <c r="N30" i="38"/>
  <c r="R498" i="38"/>
  <c r="L131" i="38"/>
  <c r="Y451" i="38"/>
  <c r="V299" i="38"/>
  <c r="O303" i="38"/>
  <c r="S242" i="38"/>
  <c r="K195" i="38"/>
  <c r="X155" i="38"/>
  <c r="Y121" i="38"/>
  <c r="N86" i="38"/>
  <c r="O55" i="38"/>
  <c r="R154" i="38"/>
  <c r="O122" i="38"/>
  <c r="X100" i="38"/>
  <c r="V65" i="38"/>
  <c r="U35" i="38"/>
  <c r="M159" i="38"/>
  <c r="S129" i="38"/>
  <c r="M158" i="38"/>
  <c r="R279" i="38"/>
  <c r="N280" i="38"/>
  <c r="M125" i="38"/>
  <c r="V79" i="38"/>
  <c r="L188" i="38"/>
  <c r="X125" i="38"/>
  <c r="Y104" i="38"/>
  <c r="K82" i="38"/>
  <c r="L45" i="38"/>
  <c r="U155" i="38"/>
  <c r="M123" i="38"/>
  <c r="O100" i="38"/>
  <c r="M438" i="38"/>
  <c r="K359" i="38"/>
  <c r="Y333" i="38"/>
  <c r="L348" i="38"/>
  <c r="U232" i="38"/>
  <c r="N322" i="38"/>
  <c r="S265" i="38"/>
  <c r="M286" i="38"/>
  <c r="S305" i="38"/>
  <c r="R259" i="38"/>
  <c r="X254" i="38"/>
  <c r="L196" i="38"/>
  <c r="R270" i="38"/>
  <c r="N211" i="38"/>
  <c r="K176" i="38"/>
  <c r="U229" i="38"/>
  <c r="Y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Y187" i="38"/>
  <c r="R343" i="38"/>
  <c r="K246" i="38"/>
  <c r="K230" i="38"/>
  <c r="U181" i="38"/>
  <c r="M229" i="38"/>
  <c r="V142" i="38"/>
  <c r="V109" i="38"/>
  <c r="N76" i="38"/>
  <c r="O59" i="38"/>
  <c r="L142" i="38"/>
  <c r="Y110" i="38"/>
  <c r="Y63" i="38"/>
  <c r="Y41" i="38"/>
  <c r="K154" i="38"/>
  <c r="O121" i="38"/>
  <c r="L101" i="38"/>
  <c r="K66" i="38"/>
  <c r="X38" i="38"/>
  <c r="L159" i="38"/>
  <c r="R129" i="38"/>
  <c r="U60" i="38"/>
  <c r="X128" i="38"/>
  <c r="R87" i="38"/>
  <c r="M56" i="38"/>
  <c r="X29" i="38"/>
  <c r="U117" i="38"/>
  <c r="V221" i="38"/>
  <c r="Y374" i="38"/>
  <c r="O250" i="38"/>
  <c r="Y241" i="38"/>
  <c r="M197" i="38"/>
  <c r="N253" i="38"/>
  <c r="S139" i="38"/>
  <c r="R112" i="38"/>
  <c r="M73" i="38"/>
  <c r="N52" i="38"/>
  <c r="K140" i="38"/>
  <c r="N129" i="38"/>
  <c r="Y86" i="38"/>
  <c r="U55" i="38"/>
  <c r="V33" i="38"/>
  <c r="O139" i="38"/>
  <c r="V111" i="38"/>
  <c r="K73" i="38"/>
  <c r="S53" i="38"/>
  <c r="U169" i="38"/>
  <c r="Y147" i="38"/>
  <c r="N99" i="38"/>
  <c r="N72" i="38"/>
  <c r="O41" i="38"/>
  <c r="K25" i="38"/>
  <c r="R395" i="38"/>
  <c r="U403" i="38"/>
  <c r="N132" i="38"/>
  <c r="O335" i="38"/>
  <c r="N62" i="38"/>
  <c r="K213" i="38"/>
  <c r="M163" i="38"/>
  <c r="L352" i="38"/>
  <c r="L273" i="38"/>
  <c r="R265" i="38"/>
  <c r="R217" i="38"/>
  <c r="V179" i="38"/>
  <c r="Y161" i="38"/>
  <c r="R127" i="38"/>
  <c r="M77" i="38"/>
  <c r="N58" i="38"/>
  <c r="K151" i="38"/>
  <c r="N128" i="38"/>
  <c r="L73" i="38"/>
  <c r="M52" i="38"/>
  <c r="U186" i="38"/>
  <c r="O137" i="38"/>
  <c r="L116" i="38"/>
  <c r="S79" i="38"/>
  <c r="M42" i="38"/>
  <c r="Y151" i="38"/>
  <c r="L128" i="38"/>
  <c r="N77" i="38"/>
  <c r="X59" i="38"/>
  <c r="V26" i="38"/>
  <c r="U163" i="38"/>
  <c r="S469" i="38"/>
  <c r="V131" i="38"/>
  <c r="K335" i="38"/>
  <c r="X88" i="38"/>
  <c r="X36" i="38"/>
  <c r="K46" i="38"/>
  <c r="K448" i="38"/>
  <c r="O281" i="38"/>
  <c r="O245" i="38"/>
  <c r="U230" i="38"/>
  <c r="R178" i="38"/>
  <c r="K152" i="38"/>
  <c r="U80" i="38"/>
  <c r="O136" i="38"/>
  <c r="Y94" i="38"/>
  <c r="O58" i="38"/>
  <c r="R27" i="38"/>
  <c r="Y335" i="38"/>
  <c r="V36" i="38"/>
  <c r="L163" i="38"/>
  <c r="X435" i="38"/>
  <c r="S306" i="38"/>
  <c r="S292" i="38"/>
  <c r="L218" i="38"/>
  <c r="X242" i="38"/>
  <c r="X141" i="38"/>
  <c r="M111" i="38"/>
  <c r="O79" i="38"/>
  <c r="X50" i="38"/>
  <c r="M141" i="38"/>
  <c r="X111" i="38"/>
  <c r="N87" i="38"/>
  <c r="K56" i="38"/>
  <c r="R30" i="38"/>
  <c r="M142" i="38"/>
  <c r="R110" i="38"/>
  <c r="O77" i="38"/>
  <c r="Y59" i="38"/>
  <c r="V157" i="38"/>
  <c r="N125" i="38"/>
  <c r="U92" i="38"/>
  <c r="M69" i="38"/>
  <c r="X35" i="38"/>
  <c r="R31" i="38"/>
  <c r="Y54" i="38"/>
  <c r="U162" i="38"/>
  <c r="L330" i="38"/>
  <c r="X51" i="38"/>
  <c r="O206" i="38"/>
  <c r="Y565" i="38"/>
  <c r="M430" i="38"/>
  <c r="R233" i="38"/>
  <c r="X252" i="38"/>
  <c r="X301" i="38"/>
  <c r="K212" i="38"/>
  <c r="V159" i="38"/>
  <c r="M126" i="38"/>
  <c r="O95" i="38"/>
  <c r="R71" i="38"/>
  <c r="Y160" i="38"/>
  <c r="X126" i="38"/>
  <c r="L92" i="38"/>
  <c r="K69" i="38"/>
  <c r="O34" i="38"/>
  <c r="L160" i="38"/>
  <c r="R130" i="38"/>
  <c r="Y75" i="38"/>
  <c r="V61" i="38"/>
  <c r="S25" i="38"/>
  <c r="N137" i="38"/>
  <c r="X98" i="38"/>
  <c r="M80" i="38"/>
  <c r="O49" i="38"/>
  <c r="S35" i="38"/>
  <c r="Y234" i="38"/>
  <c r="L335" i="38"/>
  <c r="Y88" i="38"/>
  <c r="N395" i="38"/>
  <c r="S85" i="38"/>
  <c r="Y338" i="38"/>
  <c r="S103" i="38"/>
  <c r="U498" i="38"/>
  <c r="S439" i="38"/>
  <c r="N288" i="38"/>
  <c r="X263" i="38"/>
  <c r="O275" i="38"/>
  <c r="Y203" i="38"/>
  <c r="S167" i="38"/>
  <c r="N43" i="38"/>
  <c r="V130" i="38"/>
  <c r="O76" i="38"/>
  <c r="L59" i="38"/>
  <c r="N38" i="38"/>
  <c r="N330" i="38"/>
  <c r="N131" i="38"/>
  <c r="Y386" i="38"/>
  <c r="X237" i="38"/>
  <c r="R248" i="38"/>
  <c r="M246" i="38"/>
  <c r="X205" i="38"/>
  <c r="Y166" i="38"/>
  <c r="K123" i="38"/>
  <c r="L102" i="38"/>
  <c r="R65" i="38"/>
  <c r="V155" i="38"/>
  <c r="M124" i="38"/>
  <c r="X105" i="38"/>
  <c r="S63" i="38"/>
  <c r="S41" i="38"/>
  <c r="N155" i="38"/>
  <c r="U122" i="38"/>
  <c r="K100" i="38"/>
  <c r="N65" i="38"/>
  <c r="V37" i="38"/>
  <c r="U161" i="38"/>
  <c r="M127" i="38"/>
  <c r="K91" i="38"/>
  <c r="O71" i="38"/>
  <c r="S33" i="38"/>
  <c r="O339" i="38"/>
  <c r="S117" i="38"/>
  <c r="U395" i="38"/>
  <c r="Y395" i="38"/>
  <c r="L565" i="38"/>
  <c r="X132" i="38"/>
  <c r="S287" i="38"/>
  <c r="V307" i="38"/>
  <c r="M179" i="38"/>
  <c r="R242" i="38"/>
  <c r="N183" i="38"/>
  <c r="K135" i="38"/>
  <c r="N101" i="38"/>
  <c r="U67" i="38"/>
  <c r="Y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Y419" i="38"/>
  <c r="V277" i="38"/>
  <c r="U257" i="38"/>
  <c r="X193" i="38"/>
  <c r="U272" i="38"/>
  <c r="X140" i="38"/>
  <c r="V129" i="38"/>
  <c r="R74" i="38"/>
  <c r="Y61" i="38"/>
  <c r="U159" i="38"/>
  <c r="Y130" i="38"/>
  <c r="M91" i="38"/>
  <c r="L70" i="38"/>
  <c r="M27" i="38"/>
  <c r="X145" i="38"/>
  <c r="O113" i="38"/>
  <c r="U74" i="38"/>
  <c r="X52" i="38"/>
  <c r="R167" i="38"/>
  <c r="K136" i="38"/>
  <c r="O101" i="38"/>
  <c r="O431" i="38"/>
  <c r="R239" i="38"/>
  <c r="X182" i="38"/>
  <c r="S111" i="38"/>
  <c r="N63" i="38"/>
  <c r="Y157" i="38"/>
  <c r="M120" i="38"/>
  <c r="N93" i="38"/>
  <c r="S67" i="38"/>
  <c r="S38" i="38"/>
  <c r="X160" i="38"/>
  <c r="K126" i="38"/>
  <c r="L91" i="38"/>
  <c r="Y391" i="38"/>
  <c r="S371" i="38"/>
  <c r="R292" i="38"/>
  <c r="O337" i="38"/>
  <c r="R289" i="38"/>
  <c r="N371" i="38"/>
  <c r="S252" i="38"/>
  <c r="X279" i="38"/>
  <c r="Y262" i="38"/>
  <c r="X239" i="38"/>
  <c r="O230" i="38"/>
  <c r="N182" i="38"/>
  <c r="Y233" i="38"/>
  <c r="R201" i="38"/>
  <c r="V188" i="38"/>
  <c r="M211" i="38"/>
  <c r="V175" i="38"/>
  <c r="N226" i="38"/>
  <c r="U183" i="38"/>
  <c r="O167" i="38"/>
  <c r="M407" i="38"/>
  <c r="X386" i="38"/>
  <c r="U381" i="38"/>
  <c r="K296" i="38"/>
  <c r="X308" i="38"/>
  <c r="V308" i="38"/>
  <c r="N247" i="38"/>
  <c r="Y274" i="38"/>
  <c r="X232" i="38"/>
  <c r="Y240" i="38"/>
  <c r="N225" i="38"/>
  <c r="X196" i="38"/>
  <c r="L309" i="38"/>
  <c r="K219" i="38"/>
  <c r="R175" i="38"/>
  <c r="U240" i="38"/>
  <c r="X197" i="38"/>
  <c r="V271" i="38"/>
  <c r="K220" i="38"/>
  <c r="O178" i="38"/>
  <c r="M154" i="38"/>
  <c r="Y438" i="38"/>
  <c r="V359" i="38"/>
  <c r="O319" i="38"/>
  <c r="U378" i="38"/>
  <c r="O251" i="38"/>
  <c r="K304" i="38"/>
  <c r="Y292" i="38"/>
  <c r="K307" i="38"/>
  <c r="N246" i="38"/>
  <c r="L305" i="38"/>
  <c r="S209" i="38"/>
  <c r="R172" i="38"/>
  <c r="U211" i="38"/>
  <c r="O176" i="38"/>
  <c r="Y257" i="38"/>
  <c r="M203" i="38"/>
  <c r="L274" i="38"/>
  <c r="N218" i="38"/>
  <c r="U179" i="38"/>
  <c r="O156" i="38"/>
  <c r="X291" i="38"/>
  <c r="U273" i="38"/>
  <c r="Y195" i="38"/>
  <c r="K263" i="38"/>
  <c r="K197" i="38"/>
  <c r="S137" i="38"/>
  <c r="N116" i="38"/>
  <c r="R80" i="38"/>
  <c r="V166" i="38"/>
  <c r="K146" i="38"/>
  <c r="R105" i="38"/>
  <c r="V69" i="38"/>
  <c r="X39" i="38"/>
  <c r="S159" i="38"/>
  <c r="Y129" i="38"/>
  <c r="X86" i="38"/>
  <c r="M55" i="38"/>
  <c r="O30" i="38"/>
  <c r="V145" i="38"/>
  <c r="U113" i="38"/>
  <c r="S27" i="38"/>
  <c r="O110" i="38"/>
  <c r="U73" i="38"/>
  <c r="K52" i="38"/>
  <c r="L32" i="38"/>
  <c r="M488" i="38"/>
  <c r="O85" i="38"/>
  <c r="X46" i="38"/>
  <c r="N315" i="38"/>
  <c r="M278" i="38"/>
  <c r="N205" i="38"/>
  <c r="R274" i="38"/>
  <c r="O204" i="38"/>
  <c r="V144" i="38"/>
  <c r="X115" i="38"/>
  <c r="S72" i="38"/>
  <c r="M40" i="38"/>
  <c r="Y145" i="38"/>
  <c r="R113" i="38"/>
  <c r="V74" i="38"/>
  <c r="X61" i="38"/>
  <c r="U25" i="38"/>
  <c r="S144" i="38"/>
  <c r="L104" i="38"/>
  <c r="K72" i="38"/>
  <c r="X41" i="38"/>
  <c r="O153" i="38"/>
  <c r="V120" i="38"/>
  <c r="L93" i="38"/>
  <c r="R68" i="38"/>
  <c r="S34" i="38"/>
  <c r="L34" i="38"/>
  <c r="X198" i="38"/>
  <c r="X457" i="38"/>
  <c r="O103" i="38"/>
  <c r="Y339" i="38"/>
  <c r="R466" i="38"/>
  <c r="K44" i="38"/>
  <c r="K488" i="38"/>
  <c r="V454" i="38"/>
  <c r="L311" i="38"/>
  <c r="V242" i="38"/>
  <c r="O184" i="38"/>
  <c r="R247" i="38"/>
  <c r="K142" i="38"/>
  <c r="U110" i="38"/>
  <c r="K79" i="38"/>
  <c r="R50" i="38"/>
  <c r="S141" i="38"/>
  <c r="R111" i="38"/>
  <c r="R72" i="38"/>
  <c r="R40" i="38"/>
  <c r="S156" i="38"/>
  <c r="Y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Y50" i="38"/>
  <c r="U26" i="38"/>
  <c r="V339" i="38"/>
  <c r="L62" i="38"/>
  <c r="S458" i="38"/>
  <c r="M357" i="38"/>
  <c r="Y259" i="38"/>
  <c r="Y228" i="38"/>
  <c r="K180" i="38"/>
  <c r="O194" i="38"/>
  <c r="R146" i="38"/>
  <c r="O105" i="38"/>
  <c r="V64" i="38"/>
  <c r="S187" i="38"/>
  <c r="N144" i="38"/>
  <c r="K115" i="38"/>
  <c r="R73" i="38"/>
  <c r="S52" i="38"/>
  <c r="M187" i="38"/>
  <c r="V137" i="38"/>
  <c r="R116" i="38"/>
  <c r="Y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Y354" i="38"/>
  <c r="V273" i="38"/>
  <c r="Y254" i="38"/>
  <c r="M216" i="38"/>
  <c r="U172" i="38"/>
  <c r="S161" i="38"/>
  <c r="N158" i="38"/>
  <c r="M115" i="38"/>
  <c r="Y80" i="38"/>
  <c r="M43" i="38"/>
  <c r="O39" i="38"/>
  <c r="U206" i="38"/>
  <c r="R344" i="38"/>
  <c r="K369" i="38"/>
  <c r="S263" i="38"/>
  <c r="N272" i="38"/>
  <c r="R212" i="38"/>
  <c r="Y189" i="38"/>
  <c r="N160" i="38"/>
  <c r="S126" i="38"/>
  <c r="K95" i="38"/>
  <c r="L71" i="38"/>
  <c r="L161" i="38"/>
  <c r="K127" i="38"/>
  <c r="R92" i="38"/>
  <c r="O69" i="38"/>
  <c r="V34" i="38"/>
  <c r="R160" i="38"/>
  <c r="X130" i="38"/>
  <c r="M95" i="38"/>
  <c r="U71" i="38"/>
  <c r="U33" i="38"/>
  <c r="N142" i="38"/>
  <c r="K110" i="38"/>
  <c r="K76" i="38"/>
  <c r="Y60" i="38"/>
  <c r="X25" i="38"/>
  <c r="K132" i="38"/>
  <c r="Y469" i="38"/>
  <c r="U85" i="38"/>
  <c r="Y162" i="38"/>
  <c r="X162" i="38"/>
  <c r="V335" i="38"/>
  <c r="K405" i="38"/>
  <c r="S334" i="38"/>
  <c r="M247" i="38"/>
  <c r="K255" i="38"/>
  <c r="O193" i="38"/>
  <c r="L155" i="38"/>
  <c r="S121" i="38"/>
  <c r="V87" i="38"/>
  <c r="K55" i="38"/>
  <c r="L154" i="38"/>
  <c r="K122" i="38"/>
  <c r="L95" i="38"/>
  <c r="M71" i="38"/>
  <c r="Y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Y201" i="38"/>
  <c r="Y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Y154" i="38"/>
  <c r="Y446" i="38"/>
  <c r="S348" i="38"/>
  <c r="S325" i="38"/>
  <c r="S368" i="38"/>
  <c r="K247" i="38"/>
  <c r="L303" i="38"/>
  <c r="R256" i="38"/>
  <c r="V311" i="38"/>
  <c r="M251" i="38"/>
  <c r="R282" i="38"/>
  <c r="N216" i="38"/>
  <c r="M183" i="38"/>
  <c r="S250" i="38"/>
  <c r="Y205" i="38"/>
  <c r="K188" i="38"/>
  <c r="V228" i="38"/>
  <c r="M181" i="38"/>
  <c r="O252" i="38"/>
  <c r="K204" i="38"/>
  <c r="Y172" i="38"/>
  <c r="L357" i="38"/>
  <c r="R392" i="38"/>
  <c r="L372" i="38"/>
  <c r="N290" i="38"/>
  <c r="R332" i="38"/>
  <c r="M283" i="38"/>
  <c r="K233" i="38"/>
  <c r="U281" i="38"/>
  <c r="S301" i="38"/>
  <c r="R255" i="38"/>
  <c r="U245" i="38"/>
  <c r="V203" i="38"/>
  <c r="K271" i="38"/>
  <c r="X201" i="38"/>
  <c r="Y170" i="38"/>
  <c r="R225" i="38"/>
  <c r="O183" i="38"/>
  <c r="V232" i="38"/>
  <c r="N212" i="38"/>
  <c r="X173" i="38"/>
  <c r="U441" i="38"/>
  <c r="R304" i="38"/>
  <c r="Y231" i="38"/>
  <c r="Y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Y39" i="38"/>
  <c r="Y140" i="38"/>
  <c r="L129" i="38"/>
  <c r="L87" i="38"/>
  <c r="U57" i="38"/>
  <c r="R29" i="38"/>
  <c r="O403" i="38"/>
  <c r="N117" i="38"/>
  <c r="M330" i="38"/>
  <c r="Y51" i="38"/>
  <c r="L213" i="38"/>
  <c r="U335" i="38"/>
  <c r="S62" i="38"/>
  <c r="N28" i="38"/>
  <c r="V368" i="38"/>
  <c r="L249" i="38"/>
  <c r="U194" i="38"/>
  <c r="U311" i="38"/>
  <c r="L203" i="38"/>
  <c r="L146" i="38"/>
  <c r="V105" i="38"/>
  <c r="O64" i="38"/>
  <c r="X186" i="38"/>
  <c r="V146" i="38"/>
  <c r="M104" i="38"/>
  <c r="U68" i="38"/>
  <c r="L39" i="38"/>
  <c r="O161" i="38"/>
  <c r="V126" i="38"/>
  <c r="X91" i="38"/>
  <c r="O70" i="38"/>
  <c r="X26" i="38"/>
  <c r="Y146" i="38"/>
  <c r="U105" i="38"/>
  <c r="R64" i="38"/>
  <c r="Y43" i="38"/>
  <c r="Y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Y156" i="38"/>
  <c r="L124" i="38"/>
  <c r="U102" i="38"/>
  <c r="Y64" i="38"/>
  <c r="O35" i="38"/>
  <c r="N139" i="38"/>
  <c r="U111" i="38"/>
  <c r="X79" i="38"/>
  <c r="S50" i="38"/>
  <c r="V25" i="38"/>
  <c r="S221" i="38"/>
  <c r="O395" i="38"/>
  <c r="Y403" i="38"/>
  <c r="S132" i="38"/>
  <c r="M458" i="38"/>
  <c r="Y103" i="38"/>
  <c r="Y498" i="38"/>
  <c r="U316" i="38"/>
  <c r="N258" i="38"/>
  <c r="N227" i="38"/>
  <c r="Y178" i="38"/>
  <c r="V225" i="38"/>
  <c r="U136" i="38"/>
  <c r="O98" i="38"/>
  <c r="Y81" i="38"/>
  <c r="V167" i="38"/>
  <c r="R137" i="38"/>
  <c r="S116" i="38"/>
  <c r="U79" i="38"/>
  <c r="O50" i="38"/>
  <c r="Y168" i="38"/>
  <c r="L136" i="38"/>
  <c r="X101" i="38"/>
  <c r="V66" i="38"/>
  <c r="O37" i="38"/>
  <c r="N161" i="38"/>
  <c r="U126" i="38"/>
  <c r="N95" i="38"/>
  <c r="V71" i="38"/>
  <c r="M33" i="38"/>
  <c r="X458" i="38"/>
  <c r="N88" i="38"/>
  <c r="M206" i="38"/>
  <c r="S403" i="38"/>
  <c r="V148" i="38"/>
  <c r="V163" i="38"/>
  <c r="N565" i="38"/>
  <c r="K54" i="38"/>
  <c r="Y343" i="38"/>
  <c r="R253" i="38"/>
  <c r="M257" i="38"/>
  <c r="L183" i="38"/>
  <c r="R230" i="38"/>
  <c r="O142" i="38"/>
  <c r="U139" i="38"/>
  <c r="S102" i="38"/>
  <c r="Y65" i="38"/>
  <c r="Y33" i="38"/>
  <c r="V403" i="38"/>
  <c r="O132" i="38"/>
  <c r="K458" i="38"/>
  <c r="N148" i="38"/>
  <c r="K293" i="38"/>
  <c r="Y239" i="38"/>
  <c r="Y218" i="38"/>
  <c r="S174" i="38"/>
  <c r="O227" i="38"/>
  <c r="X143" i="38"/>
  <c r="O109" i="38"/>
  <c r="V75" i="38"/>
  <c r="K59" i="38"/>
  <c r="R142" i="38"/>
  <c r="S110" i="38"/>
  <c r="X77" i="38"/>
  <c r="Y58" i="38"/>
  <c r="Y31" i="38"/>
  <c r="N143" i="38"/>
  <c r="M109" i="38"/>
  <c r="L76" i="38"/>
  <c r="N60" i="38"/>
  <c r="Y25" i="38"/>
  <c r="U137" i="38"/>
  <c r="K116" i="38"/>
  <c r="S80" i="38"/>
  <c r="V49" i="38"/>
  <c r="X34" i="38"/>
  <c r="U469" i="38"/>
  <c r="L103" i="38"/>
  <c r="V338" i="38"/>
  <c r="X28" i="38"/>
  <c r="S46" i="38"/>
  <c r="M131" i="38"/>
  <c r="Y132" i="38"/>
  <c r="O360" i="38"/>
  <c r="Y284" i="38"/>
  <c r="R309" i="38"/>
  <c r="M204" i="38"/>
  <c r="N188" i="38"/>
  <c r="R140" i="38"/>
  <c r="O129" i="38"/>
  <c r="L74" i="38"/>
  <c r="S61" i="38"/>
  <c r="N159" i="38"/>
  <c r="S130" i="38"/>
  <c r="M76" i="38"/>
  <c r="V60" i="38"/>
  <c r="N169" i="38"/>
  <c r="U147" i="38"/>
  <c r="K99" i="38"/>
  <c r="N82" i="38"/>
  <c r="V40" i="38"/>
  <c r="U154" i="38"/>
  <c r="M122" i="38"/>
  <c r="K86" i="38"/>
  <c r="Y56" i="38"/>
  <c r="O31" i="38"/>
  <c r="K403" i="38"/>
  <c r="Y148" i="38"/>
  <c r="R457" i="38"/>
  <c r="M117" i="38"/>
  <c r="K221" i="38"/>
  <c r="N335" i="38"/>
  <c r="L46" i="38"/>
  <c r="N458" i="38"/>
  <c r="U299" i="38"/>
  <c r="U247" i="38"/>
  <c r="S143" i="38"/>
  <c r="V101" i="38"/>
  <c r="N66" i="38"/>
  <c r="O38" i="38"/>
  <c r="Y30" i="38"/>
  <c r="V162" i="38"/>
  <c r="U62" i="38"/>
  <c r="V367" i="38"/>
  <c r="X283" i="38"/>
  <c r="U174" i="38"/>
  <c r="N229" i="38"/>
  <c r="V178" i="38"/>
  <c r="O135" i="38"/>
  <c r="U101" i="38"/>
  <c r="M66" i="38"/>
  <c r="L168" i="38"/>
  <c r="S136" i="38"/>
  <c r="N98" i="38"/>
  <c r="O80" i="38"/>
  <c r="V43" i="38"/>
  <c r="X153" i="38"/>
  <c r="K121" i="38"/>
  <c r="O220" i="38"/>
  <c r="S45" i="38"/>
  <c r="N59" i="38"/>
  <c r="Y93" i="38"/>
  <c r="U56" i="38"/>
  <c r="M155" i="38"/>
  <c r="O130" i="38"/>
  <c r="Y82" i="38"/>
  <c r="N45" i="38"/>
  <c r="V27" i="38"/>
  <c r="N206" i="38"/>
  <c r="R335" i="38"/>
  <c r="K62" i="38"/>
  <c r="M344" i="38"/>
  <c r="U221" i="38"/>
  <c r="O565" i="38"/>
  <c r="K443" i="38"/>
  <c r="Y275" i="38"/>
  <c r="K256" i="38"/>
  <c r="L226" i="38"/>
  <c r="Y185" i="38"/>
  <c r="V152" i="38"/>
  <c r="V128" i="38"/>
  <c r="N94" i="38"/>
  <c r="Y57" i="38"/>
  <c r="U152" i="38"/>
  <c r="Y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Y304" i="38"/>
  <c r="M121" i="38"/>
  <c r="V93" i="38"/>
  <c r="N67" i="38"/>
  <c r="R169" i="38"/>
  <c r="U135" i="38"/>
  <c r="L100" i="38"/>
  <c r="K65" i="38"/>
  <c r="K43" i="38"/>
  <c r="U151" i="38"/>
  <c r="M128" i="38"/>
  <c r="R78" i="38"/>
  <c r="U50" i="38"/>
  <c r="X168" i="38"/>
  <c r="R135" i="38"/>
  <c r="X93" i="38"/>
  <c r="K67" i="38"/>
  <c r="U39" i="38"/>
  <c r="O27" i="38"/>
  <c r="N163" i="38"/>
  <c r="N36" i="38"/>
  <c r="Y344" i="38"/>
  <c r="M85" i="38"/>
  <c r="O163" i="38"/>
  <c r="M264" i="38"/>
  <c r="L143" i="38"/>
  <c r="L115" i="38"/>
  <c r="U63" i="38"/>
  <c r="N41" i="38"/>
  <c r="M145" i="38"/>
  <c r="V115" i="38"/>
  <c r="K74" i="38"/>
  <c r="L61" i="38"/>
  <c r="S166" i="38"/>
  <c r="K137" i="38"/>
  <c r="Y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Y159" i="38"/>
  <c r="L130" i="38"/>
  <c r="S75" i="38"/>
  <c r="O61" i="38"/>
  <c r="M25" i="38"/>
  <c r="S146" i="38"/>
  <c r="V116" i="38"/>
  <c r="L79" i="38"/>
  <c r="S43" i="38"/>
  <c r="X43" i="38"/>
  <c r="U213" i="38"/>
  <c r="V498" i="38"/>
  <c r="O28" i="38"/>
  <c r="R163" i="38"/>
  <c r="N457" i="38"/>
  <c r="V44" i="38"/>
  <c r="R330" i="38"/>
  <c r="U225" i="38"/>
  <c r="O159" i="38"/>
  <c r="X114" i="38"/>
  <c r="K75" i="38"/>
  <c r="R60" i="38"/>
  <c r="S160" i="38"/>
  <c r="R126" i="38"/>
  <c r="Y91" i="38"/>
  <c r="X70" i="38"/>
  <c r="K34" i="38"/>
  <c r="N140" i="38"/>
  <c r="U112" i="38"/>
  <c r="Y87" i="38"/>
  <c r="V57" i="38"/>
  <c r="U31" i="38"/>
  <c r="Y143" i="38"/>
  <c r="R109" i="38"/>
  <c r="R75" i="38"/>
  <c r="M60" i="38"/>
  <c r="L25" i="38"/>
  <c r="L338" i="38"/>
  <c r="R488" i="38"/>
  <c r="Y44" i="38"/>
  <c r="K457" i="38"/>
  <c r="U28" i="38"/>
  <c r="R36" i="38"/>
  <c r="L88" i="38"/>
  <c r="X221" i="38"/>
  <c r="T29" i="38"/>
  <c r="L171" i="38"/>
  <c r="M171" i="38"/>
  <c r="Q171" i="38"/>
  <c r="N171" i="38"/>
  <c r="S138" i="38"/>
  <c r="K143" i="38"/>
  <c r="X169" i="38"/>
  <c r="R86" i="38"/>
  <c r="K45" i="38"/>
  <c r="K160" i="38"/>
  <c r="Y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Y488" i="38"/>
  <c r="S54" i="38"/>
  <c r="X54" i="38"/>
  <c r="U338" i="38"/>
  <c r="N103" i="38"/>
  <c r="S395" i="38"/>
  <c r="O46" i="38"/>
  <c r="K234" i="38"/>
  <c r="S28" i="38"/>
  <c r="X369" i="38"/>
  <c r="N269" i="38"/>
  <c r="S183" i="38"/>
  <c r="O217" i="38"/>
  <c r="M176" i="38"/>
  <c r="K129" i="38"/>
  <c r="O87" i="38"/>
  <c r="X56" i="38"/>
  <c r="Y153" i="38"/>
  <c r="X121" i="38"/>
  <c r="R95" i="38"/>
  <c r="S71" i="38"/>
  <c r="O32" i="38"/>
  <c r="N141" i="38"/>
  <c r="K111" i="38"/>
  <c r="R63" i="38"/>
  <c r="L41" i="38"/>
  <c r="N154" i="38"/>
  <c r="U121" i="38"/>
  <c r="X87" i="38"/>
  <c r="S56" i="38"/>
  <c r="V31" i="38"/>
  <c r="R458" i="38"/>
  <c r="R131" i="38"/>
  <c r="R54" i="38"/>
  <c r="X213" i="38"/>
  <c r="K469" i="38"/>
  <c r="Y131" i="38"/>
  <c r="R264" i="38"/>
  <c r="X147" i="38"/>
  <c r="N104" i="38"/>
  <c r="X69" i="38"/>
  <c r="L158" i="38"/>
  <c r="K147" i="38"/>
  <c r="L99" i="38"/>
  <c r="O82" i="38"/>
  <c r="R45" i="38"/>
  <c r="M156" i="38"/>
  <c r="S123" i="38"/>
  <c r="V100" i="38"/>
  <c r="M64" i="38"/>
  <c r="V32" i="38"/>
  <c r="M140" i="38"/>
  <c r="S112" i="38"/>
  <c r="O78" i="38"/>
  <c r="L53" i="38"/>
  <c r="M35" i="38"/>
  <c r="M457" i="38"/>
  <c r="Y330" i="38"/>
  <c r="M51" i="38"/>
  <c r="N338" i="38"/>
  <c r="Y458" i="38"/>
  <c r="O88" i="38"/>
  <c r="S344" i="38"/>
  <c r="U565" i="38"/>
  <c r="N54" i="38"/>
  <c r="R211" i="38"/>
  <c r="L127" i="38"/>
  <c r="U91" i="38"/>
  <c r="S70" i="38"/>
  <c r="U156" i="38"/>
  <c r="Y124" i="38"/>
  <c r="V94" i="38"/>
  <c r="R57" i="38"/>
  <c r="M31" i="38"/>
  <c r="O138" i="38"/>
  <c r="N114" i="38"/>
  <c r="O81" i="38"/>
  <c r="V45" i="38"/>
  <c r="K157" i="38"/>
  <c r="O124" i="38"/>
  <c r="Y102" i="38"/>
  <c r="L64" i="38"/>
  <c r="M32" i="38"/>
  <c r="R33" i="38"/>
  <c r="S148" i="38"/>
  <c r="L457" i="38"/>
  <c r="U458" i="38"/>
  <c r="U131" i="38"/>
  <c r="M395" i="38"/>
  <c r="L85" i="38"/>
  <c r="S131" i="38"/>
  <c r="N177" i="38"/>
  <c r="Y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Y46" i="38"/>
  <c r="Y29" i="38"/>
  <c r="Y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Y112" i="38"/>
  <c r="V78" i="38"/>
  <c r="R53" i="38"/>
  <c r="S30" i="38"/>
  <c r="V344" i="38"/>
  <c r="X488" i="38"/>
  <c r="S339" i="38"/>
  <c r="R51" i="38"/>
  <c r="Y198" i="38"/>
  <c r="L488" i="38"/>
  <c r="X117" i="38"/>
  <c r="L412" i="38"/>
  <c r="U248" i="38"/>
  <c r="S251" i="38"/>
  <c r="Y237" i="38"/>
  <c r="L275" i="38"/>
  <c r="L140" i="38"/>
  <c r="S113" i="38"/>
  <c r="Y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Y67" i="38"/>
  <c r="Y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Y78" i="38"/>
  <c r="U53" i="38"/>
  <c r="R168" i="38"/>
  <c r="Y135" i="38"/>
  <c r="R101" i="38"/>
  <c r="O66" i="38"/>
  <c r="K37" i="38"/>
  <c r="S151" i="38"/>
  <c r="Y127" i="38"/>
  <c r="V91" i="38"/>
  <c r="N70" i="38"/>
  <c r="O26" i="38"/>
  <c r="S488" i="38"/>
  <c r="N44" i="38"/>
  <c r="K198" i="38"/>
  <c r="X330" i="38"/>
  <c r="L51" i="38"/>
  <c r="S198" i="38"/>
  <c r="S565" i="38"/>
  <c r="M198" i="38"/>
  <c r="S284" i="38"/>
  <c r="R122" i="38"/>
  <c r="S100" i="38"/>
  <c r="Y66" i="38"/>
  <c r="N167" i="38"/>
  <c r="L137" i="38"/>
  <c r="M116" i="38"/>
  <c r="N79" i="38"/>
  <c r="K50" i="38"/>
  <c r="V158" i="38"/>
  <c r="N147" i="38"/>
  <c r="X104" i="38"/>
  <c r="V72" i="38"/>
  <c r="O40" i="38"/>
  <c r="Y155" i="38"/>
  <c r="L123" i="38"/>
  <c r="N100" i="38"/>
  <c r="U66" i="38"/>
  <c r="V38" i="38"/>
  <c r="Y32" i="38"/>
  <c r="X103" i="38"/>
  <c r="Y213" i="38"/>
  <c r="V46" i="38"/>
  <c r="M162" i="38"/>
  <c r="X344" i="38"/>
  <c r="U466" i="38"/>
  <c r="O44" i="38"/>
  <c r="Y28" i="38"/>
  <c r="T28" i="38"/>
  <c r="R171" i="38"/>
  <c r="W171" i="38"/>
  <c r="U171" i="38"/>
  <c r="V171" i="38"/>
  <c r="X82" i="38"/>
  <c r="S76" i="38"/>
  <c r="O99" i="38"/>
  <c r="X67" i="38"/>
  <c r="K30" i="38"/>
  <c r="S122" i="38"/>
  <c r="Y74" i="38"/>
  <c r="N61" i="38"/>
  <c r="U38" i="38"/>
  <c r="S335" i="38"/>
  <c r="N466" i="38"/>
  <c r="M44" i="38"/>
  <c r="X469" i="38"/>
  <c r="Y85" i="38"/>
  <c r="L344" i="38"/>
  <c r="M28" i="38"/>
  <c r="V445" i="38"/>
  <c r="L294" i="38"/>
  <c r="L302" i="38"/>
  <c r="K173" i="38"/>
  <c r="X227" i="38"/>
  <c r="R177" i="38"/>
  <c r="Y125" i="38"/>
  <c r="U104" i="38"/>
  <c r="K68" i="38"/>
  <c r="R158" i="38"/>
  <c r="O147" i="38"/>
  <c r="R99" i="38"/>
  <c r="V82" i="38"/>
  <c r="X45" i="38"/>
  <c r="X157" i="38"/>
  <c r="K125" i="38"/>
  <c r="X94" i="38"/>
  <c r="X58" i="38"/>
  <c r="M29" i="38"/>
  <c r="K145" i="38"/>
  <c r="Y115" i="38"/>
  <c r="V63" i="38"/>
  <c r="K41" i="38"/>
  <c r="O42" i="38"/>
  <c r="M221" i="38"/>
  <c r="L221" i="38"/>
  <c r="X163" i="38"/>
  <c r="R403" i="38"/>
  <c r="K117" i="38"/>
  <c r="Y206" i="38"/>
  <c r="N488" i="38"/>
  <c r="L391" i="38"/>
  <c r="R303" i="38"/>
  <c r="K283" i="38"/>
  <c r="O202" i="38"/>
  <c r="K226" i="38"/>
  <c r="N136" i="38"/>
  <c r="Y99" i="38"/>
  <c r="L82" i="38"/>
  <c r="Y40" i="38"/>
  <c r="R138" i="38"/>
  <c r="K114" i="38"/>
  <c r="X81" i="38"/>
  <c r="Y49" i="38"/>
  <c r="R157" i="38"/>
  <c r="X124" i="38"/>
  <c r="V92" i="38"/>
  <c r="R58" i="38"/>
  <c r="Y27" i="38"/>
  <c r="N138" i="38"/>
  <c r="M114" i="38"/>
  <c r="M82" i="38"/>
  <c r="N40" i="38"/>
  <c r="M30" i="38"/>
  <c r="S234" i="38"/>
  <c r="K338" i="38"/>
  <c r="O488" i="38"/>
  <c r="X44" i="38"/>
  <c r="L339" i="38"/>
  <c r="K51" i="38"/>
  <c r="Y158" i="38"/>
  <c r="Y111" i="38"/>
  <c r="N78" i="38"/>
  <c r="O53" i="38"/>
  <c r="R139" i="38"/>
  <c r="O112" i="38"/>
  <c r="M86" i="38"/>
  <c r="V56" i="38"/>
  <c r="K33" i="38"/>
  <c r="Y142" i="38"/>
  <c r="Y109" i="38"/>
  <c r="X76" i="38"/>
  <c r="M59" i="38"/>
  <c r="U158" i="38"/>
  <c r="M147" i="38"/>
  <c r="O104" i="38"/>
  <c r="Y69" i="38"/>
  <c r="L35" i="38"/>
  <c r="Y37" i="38"/>
  <c r="V85" i="38"/>
  <c r="S163" i="38"/>
  <c r="S36" i="38"/>
  <c r="U234" i="38"/>
  <c r="V395" i="38"/>
  <c r="X466" i="38"/>
  <c r="R44" i="38"/>
  <c r="S210" i="38"/>
  <c r="U145" i="38"/>
  <c r="U116" i="38"/>
  <c r="X80" i="38"/>
  <c r="L50" i="38"/>
  <c r="Y141" i="38"/>
  <c r="L111" i="38"/>
  <c r="L72" i="38"/>
  <c r="L40" i="38"/>
  <c r="O154" i="38"/>
  <c r="V121" i="38"/>
  <c r="Y95" i="38"/>
  <c r="S55" i="38"/>
  <c r="V30" i="38"/>
  <c r="O141" i="38"/>
  <c r="V110" i="38"/>
  <c r="V76" i="38"/>
  <c r="R59" i="38"/>
  <c r="X31" i="38"/>
  <c r="O344" i="38"/>
  <c r="R62" i="38"/>
  <c r="S88" i="38"/>
  <c r="O234" i="38"/>
  <c r="L403" i="38"/>
  <c r="U148" i="38"/>
  <c r="S44" i="38"/>
  <c r="Y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Y542" i="38"/>
  <c r="Y541" i="38" s="1"/>
  <c r="M542" i="38"/>
  <c r="M541" i="38" s="1"/>
  <c r="R542" i="38"/>
  <c r="R541" i="38" s="1"/>
  <c r="X542" i="38"/>
  <c r="X541" i="38" s="1"/>
  <c r="S542" i="38"/>
  <c r="S541" i="38" s="1"/>
  <c r="N542" i="38"/>
  <c r="N541" i="38" s="1"/>
  <c r="L542" i="38"/>
  <c r="L541" i="38" s="1"/>
  <c r="U542" i="38"/>
  <c r="U541" i="38" s="1"/>
  <c r="Y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Y390" i="38"/>
  <c r="M313" i="38"/>
  <c r="V244" i="38"/>
  <c r="N460" i="38"/>
  <c r="L490" i="38"/>
  <c r="T384" i="38"/>
  <c r="T383" i="38" s="1"/>
  <c r="V460" i="38"/>
  <c r="M561" i="38"/>
  <c r="N313" i="38"/>
  <c r="S313" i="38"/>
  <c r="Y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Y490" i="38"/>
  <c r="K460" i="38"/>
  <c r="O244" i="38"/>
  <c r="O84" i="38"/>
  <c r="K208" i="38"/>
  <c r="Y90" i="38"/>
  <c r="Y384" i="38"/>
  <c r="V84" i="38"/>
  <c r="X97" i="38"/>
  <c r="U200" i="38"/>
  <c r="O119" i="38"/>
  <c r="N244" i="38"/>
  <c r="L90" i="38"/>
  <c r="R261" i="38"/>
  <c r="K84" i="38"/>
  <c r="X244" i="38"/>
  <c r="X134" i="38"/>
  <c r="M119" i="38"/>
  <c r="O90" i="38"/>
  <c r="K390" i="38"/>
  <c r="U268" i="38"/>
  <c r="O261" i="38"/>
  <c r="Y510" i="38"/>
  <c r="Y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Y468" i="38"/>
  <c r="O468" i="38"/>
  <c r="U460" i="38"/>
  <c r="X460" i="38"/>
  <c r="V150" i="38"/>
  <c r="U48" i="38"/>
  <c r="M215" i="38"/>
  <c r="K384" i="38"/>
  <c r="X108" i="38"/>
  <c r="X48" i="38"/>
  <c r="N97" i="38"/>
  <c r="X346" i="38"/>
  <c r="R200" i="38"/>
  <c r="M90" i="38"/>
  <c r="M384" i="38"/>
  <c r="U215" i="38"/>
  <c r="U390" i="38"/>
  <c r="R244" i="38"/>
  <c r="S97" i="38"/>
  <c r="S268" i="38"/>
  <c r="M84" i="38"/>
  <c r="N261" i="38"/>
  <c r="O108" i="38"/>
  <c r="Y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Y460" i="38"/>
  <c r="R384" i="38"/>
  <c r="S119" i="38"/>
  <c r="O313" i="38"/>
  <c r="S510" i="38"/>
  <c r="S509" i="38" s="1"/>
  <c r="X90" i="38"/>
  <c r="R150" i="38"/>
  <c r="V390" i="38"/>
  <c r="U150" i="38"/>
  <c r="N134" i="38"/>
  <c r="V313" i="38"/>
  <c r="R215" i="38"/>
  <c r="N200" i="38"/>
  <c r="V236" i="38"/>
  <c r="S84" i="38"/>
  <c r="Y119" i="38"/>
  <c r="V208" i="38"/>
  <c r="K346" i="38"/>
  <c r="V134" i="38"/>
  <c r="Y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Y150" i="38"/>
  <c r="L84" i="38"/>
  <c r="K261" i="38"/>
  <c r="U244" i="38"/>
  <c r="S208" i="38"/>
  <c r="S244" i="38"/>
  <c r="R84" i="38"/>
  <c r="N150" i="38"/>
  <c r="Y268" i="38"/>
  <c r="Y48" i="38"/>
  <c r="O48" i="38"/>
  <c r="V48" i="38"/>
  <c r="Y200" i="38"/>
  <c r="S134" i="38"/>
  <c r="L346" i="38"/>
  <c r="X84" i="38"/>
  <c r="Y261" i="38"/>
  <c r="X261" i="38"/>
  <c r="M244" i="38"/>
  <c r="U90" i="38"/>
  <c r="M261" i="38"/>
  <c r="V486" i="38"/>
  <c r="S490" i="38"/>
  <c r="V528" i="38"/>
  <c r="N84" i="38"/>
  <c r="X390" i="38"/>
  <c r="M460" i="38"/>
  <c r="S528" i="38"/>
  <c r="S527" i="38" s="1"/>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Y486" i="38"/>
  <c r="S460" i="38"/>
  <c r="U490" i="38"/>
  <c r="K528" i="38"/>
  <c r="O490" i="38"/>
  <c r="U346" i="38"/>
  <c r="L268" i="38"/>
  <c r="N384" i="38"/>
  <c r="U119" i="38"/>
  <c r="K268" i="38"/>
  <c r="M134" i="38"/>
  <c r="O134" i="38"/>
  <c r="V200" i="38"/>
  <c r="N268" i="38"/>
  <c r="N48" i="38"/>
  <c r="L108" i="38"/>
  <c r="S215" i="38"/>
  <c r="Y244" i="38"/>
  <c r="R208" i="38"/>
  <c r="L97" i="38"/>
  <c r="Y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Y528" i="38"/>
  <c r="N215" i="38"/>
  <c r="R486" i="38"/>
  <c r="X528" i="38"/>
  <c r="X527" i="38" s="1"/>
  <c r="R561" i="38"/>
  <c r="O460" i="38"/>
  <c r="O97" i="38"/>
  <c r="Y215" i="38"/>
  <c r="L134" i="38"/>
  <c r="U134" i="38"/>
  <c r="R48" i="38"/>
  <c r="Q486" i="38"/>
  <c r="Q485" i="38" s="1"/>
  <c r="O346" i="38"/>
  <c r="Y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Y192" i="38"/>
  <c r="O501" i="38"/>
  <c r="V329" i="38"/>
  <c r="O224" i="38"/>
  <c r="Q399" i="38"/>
  <c r="Q398" i="38" s="1"/>
  <c r="U14" i="38"/>
  <c r="M346" i="38"/>
  <c r="U399" i="38"/>
  <c r="M501" i="38"/>
  <c r="Q14" i="38"/>
  <c r="Q13" i="38" s="1"/>
  <c r="N346" i="38"/>
  <c r="Q501" i="38"/>
  <c r="Q500" i="38" s="1"/>
  <c r="W224" i="38"/>
  <c r="W223" i="38" s="1"/>
  <c r="L501" i="38"/>
  <c r="L500" i="38" s="1"/>
  <c r="X192" i="38"/>
  <c r="K399" i="38"/>
  <c r="Y224" i="38"/>
  <c r="T501" i="38"/>
  <c r="T500" i="38" s="1"/>
  <c r="P329" i="38"/>
  <c r="P328" i="38" s="1"/>
  <c r="Y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Y501" i="38"/>
  <c r="T192" i="38"/>
  <c r="T191" i="38" s="1"/>
  <c r="Q192" i="38"/>
  <c r="Q191" i="38" s="1"/>
  <c r="N501" i="38"/>
  <c r="X501" i="38"/>
  <c r="X500" i="38" s="1"/>
  <c r="R224" i="38"/>
  <c r="U329" i="38"/>
  <c r="R346" i="38"/>
  <c r="R501" i="38"/>
  <c r="L224" i="38"/>
  <c r="W192" i="38"/>
  <c r="W191" i="38" s="1"/>
  <c r="Y329" i="38"/>
  <c r="R399" i="38"/>
  <c r="M399" i="38"/>
  <c r="N399" i="38"/>
  <c r="U501" i="38"/>
  <c r="U500" i="38" s="1"/>
  <c r="O528" i="38"/>
  <c r="S561" i="38"/>
  <c r="M528" i="38"/>
  <c r="M527" i="38" s="1"/>
  <c r="Y84" i="38"/>
  <c r="Y236" i="38"/>
  <c r="K48" i="38"/>
  <c r="R236" i="38"/>
  <c r="L236" i="38"/>
  <c r="Q200" i="38"/>
  <c r="Q199" i="38" s="1"/>
  <c r="Q528" i="38"/>
  <c r="Q527" i="38" s="1"/>
  <c r="P119" i="38"/>
  <c r="P118" i="38" s="1"/>
  <c r="P90" i="38"/>
  <c r="P89" i="38" s="1"/>
  <c r="Q384" i="38"/>
  <c r="Q383" i="38" s="1"/>
  <c r="T468" i="38"/>
  <c r="T467" i="38" s="1"/>
  <c r="W346" i="38"/>
  <c r="Q490" i="38"/>
  <c r="Q489" i="38" s="1"/>
  <c r="R468" i="38"/>
  <c r="Y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Y399" i="38"/>
  <c r="V501" i="38"/>
  <c r="M224" i="38"/>
  <c r="K224" i="38"/>
  <c r="Q329" i="38"/>
  <c r="Q328" i="38" s="1"/>
  <c r="N14" i="38"/>
  <c r="N192" i="38"/>
  <c r="V399" i="38"/>
  <c r="P14" i="38"/>
  <c r="P13" i="38" s="1"/>
  <c r="W329" i="38"/>
  <c r="W328" i="38" s="1"/>
  <c r="V14" i="38"/>
  <c r="V192" i="38"/>
  <c r="L192" i="38"/>
  <c r="S14" i="38"/>
  <c r="L329" i="38"/>
  <c r="R489" i="38" l="1"/>
  <c r="K527" i="38"/>
  <c r="K526" i="38" s="1"/>
  <c r="U527" i="38"/>
  <c r="U526" i="38" s="1"/>
  <c r="K389" i="38"/>
  <c r="O500" i="38"/>
  <c r="Y527" i="38"/>
  <c r="Y526" i="38" s="1"/>
  <c r="V527" i="38"/>
  <c r="V526" i="38" s="1"/>
  <c r="Y500" i="38"/>
  <c r="L527" i="38"/>
  <c r="L526" i="38" s="1"/>
  <c r="Y459" i="38"/>
  <c r="M509" i="38"/>
  <c r="V560" i="38"/>
  <c r="K489" i="38"/>
  <c r="M383" i="38"/>
  <c r="N489" i="38"/>
  <c r="O509" i="38"/>
  <c r="M459" i="38"/>
  <c r="O527" i="38"/>
  <c r="O526" i="38" s="1"/>
  <c r="R500" i="38"/>
  <c r="R509" i="38"/>
  <c r="O383" i="38"/>
  <c r="S260" i="38"/>
  <c r="U389" i="38"/>
  <c r="M312" i="38"/>
  <c r="X509" i="38"/>
  <c r="X499" i="38" s="1"/>
  <c r="U489" i="38"/>
  <c r="S489" i="38"/>
  <c r="U260" i="38"/>
  <c r="Y509" i="38"/>
  <c r="N509" i="38"/>
  <c r="L509" i="38"/>
  <c r="L499" i="38" s="1"/>
  <c r="O235" i="38"/>
  <c r="V500" i="38"/>
  <c r="S500" i="38"/>
  <c r="S499" i="38" s="1"/>
  <c r="N500" i="38"/>
  <c r="V509" i="38"/>
  <c r="M500" i="38"/>
  <c r="Y312" i="38"/>
  <c r="K383" i="38"/>
  <c r="K509" i="38"/>
  <c r="K499" i="38" s="1"/>
  <c r="Y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Y83" i="38"/>
  <c r="R191" i="38"/>
  <c r="R199" i="38"/>
  <c r="Y383" i="38"/>
  <c r="X467" i="38"/>
  <c r="U467" i="38"/>
  <c r="R467" i="38"/>
  <c r="O398" i="38"/>
  <c r="K89" i="38"/>
  <c r="M489" i="38"/>
  <c r="O191" i="38"/>
  <c r="L467" i="38"/>
  <c r="U560" i="38"/>
  <c r="V398" i="38"/>
  <c r="N243" i="38"/>
  <c r="X526" i="38"/>
  <c r="Y191" i="38"/>
  <c r="U199" i="38"/>
  <c r="K214" i="38"/>
  <c r="N312" i="38"/>
  <c r="M267" i="38"/>
  <c r="Y328" i="38"/>
  <c r="Y243" i="38"/>
  <c r="X389" i="38"/>
  <c r="O312" i="38"/>
  <c r="U235" i="38"/>
  <c r="R89" i="38"/>
  <c r="S199" i="38"/>
  <c r="Y260" i="38"/>
  <c r="L223" i="38"/>
  <c r="L96" i="38"/>
  <c r="O560" i="38"/>
  <c r="X398" i="38"/>
  <c r="M235" i="38"/>
  <c r="Q499" i="38"/>
  <c r="S214" i="38"/>
  <c r="V199" i="38"/>
  <c r="X560" i="38"/>
  <c r="V312" i="38"/>
  <c r="U83" i="38"/>
  <c r="K107" i="38"/>
  <c r="R260" i="38"/>
  <c r="K459" i="38"/>
  <c r="S389" i="38"/>
  <c r="S328" i="38"/>
  <c r="P499" i="38"/>
  <c r="Y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T190" i="38"/>
  <c r="P190" i="38"/>
  <c r="L191" i="38"/>
  <c r="N83" i="38"/>
  <c r="N47" i="38"/>
  <c r="V191" i="38"/>
  <c r="V223" i="38"/>
  <c r="M191" i="38"/>
  <c r="K191" i="38"/>
  <c r="Y214" i="38"/>
  <c r="U118" i="38"/>
  <c r="L164" i="38"/>
  <c r="X199" i="38"/>
  <c r="M260" i="38"/>
  <c r="N207" i="38"/>
  <c r="U485" i="38"/>
  <c r="X489" i="38"/>
  <c r="K467" i="38"/>
  <c r="N107" i="38"/>
  <c r="U267" i="38"/>
  <c r="Y489" i="38"/>
  <c r="M560" i="38"/>
  <c r="O389" i="38"/>
  <c r="M83" i="38"/>
  <c r="U164" i="38"/>
  <c r="N485" i="38"/>
  <c r="S13" i="38"/>
  <c r="W190" i="38"/>
  <c r="K398" i="38"/>
  <c r="R560" i="38"/>
  <c r="L267" i="38"/>
  <c r="Y199" i="38"/>
  <c r="Y267" i="38"/>
  <c r="S207" i="38"/>
  <c r="Y149" i="38"/>
  <c r="M467" i="38"/>
  <c r="X207" i="38"/>
  <c r="T499" i="38"/>
  <c r="U207" i="38"/>
  <c r="M526" i="38"/>
  <c r="V13" i="38"/>
  <c r="K13" i="38"/>
  <c r="Y398" i="38"/>
  <c r="U223" i="38"/>
  <c r="L398" i="38"/>
  <c r="S398" i="38"/>
  <c r="M398" i="38"/>
  <c r="U328" i="38"/>
  <c r="X223" i="38"/>
  <c r="U96" i="38"/>
  <c r="O328" i="38"/>
  <c r="N214" i="38"/>
  <c r="K267" i="38"/>
  <c r="S467" i="38"/>
  <c r="S83" i="38"/>
  <c r="S107" i="38"/>
  <c r="X164" i="38"/>
  <c r="U214" i="38"/>
  <c r="Y467" i="38"/>
  <c r="M207" i="38"/>
  <c r="W164" i="38"/>
  <c r="O89" i="38"/>
  <c r="L207" i="38"/>
  <c r="R389" i="38"/>
  <c r="L389" i="38"/>
  <c r="O96" i="38"/>
  <c r="R526" i="38"/>
  <c r="Q12" i="38"/>
  <c r="S526" i="38"/>
  <c r="Q222" i="38"/>
  <c r="T526" i="38"/>
  <c r="Q526" i="38"/>
  <c r="Q190" i="38"/>
  <c r="V89" i="38"/>
  <c r="O149" i="38"/>
  <c r="R398" i="38"/>
  <c r="X328" i="38"/>
  <c r="N13" i="38"/>
  <c r="O133" i="38"/>
  <c r="L107" i="38"/>
  <c r="M389" i="38"/>
  <c r="Y96" i="38"/>
  <c r="V207" i="38"/>
  <c r="W499" i="38"/>
  <c r="M13" i="38"/>
  <c r="R107" i="38"/>
  <c r="W397" i="38"/>
  <c r="N164" i="38"/>
  <c r="N526" i="38"/>
  <c r="X485" i="38"/>
  <c r="V164" i="38"/>
  <c r="M118" i="38"/>
  <c r="Y89" i="38"/>
  <c r="M149" i="38"/>
  <c r="O214" i="38"/>
  <c r="N89" i="38"/>
  <c r="S164" i="38"/>
  <c r="W12" i="38"/>
  <c r="K47" i="38"/>
  <c r="K328" i="38"/>
  <c r="L485" i="38"/>
  <c r="M328" i="38"/>
  <c r="Y223" i="38"/>
  <c r="X83" i="38"/>
  <c r="N149" i="38"/>
  <c r="U243" i="38"/>
  <c r="X214" i="38"/>
  <c r="V133" i="38"/>
  <c r="Y118" i="38"/>
  <c r="V389" i="38"/>
  <c r="O107" i="38"/>
  <c r="N96" i="38"/>
  <c r="L89" i="38"/>
  <c r="K207" i="38"/>
  <c r="K199" i="38"/>
  <c r="K560" i="38"/>
  <c r="S89" i="38"/>
  <c r="V96" i="38"/>
  <c r="P222" i="38"/>
  <c r="K223" i="38"/>
  <c r="S191" i="38"/>
  <c r="L13" i="38"/>
  <c r="T13" i="38"/>
  <c r="T12" i="38" s="1"/>
  <c r="P397" i="38"/>
  <c r="R118" i="38"/>
  <c r="N328" i="38"/>
  <c r="U133" i="38"/>
  <c r="O489" i="38"/>
  <c r="Y485" i="38"/>
  <c r="V485" i="38"/>
  <c r="S133" i="38"/>
  <c r="Y47" i="38"/>
  <c r="S243" i="38"/>
  <c r="V267" i="38"/>
  <c r="X267" i="38"/>
  <c r="O164" i="38"/>
  <c r="R243" i="38"/>
  <c r="Y133" i="38"/>
  <c r="X243" i="38"/>
  <c r="V83" i="38"/>
  <c r="L489" i="38"/>
  <c r="Y389" i="38"/>
  <c r="S485" i="38"/>
  <c r="Y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Y13" i="38"/>
  <c r="M214" i="38"/>
  <c r="Y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Y207" i="38"/>
  <c r="L149" i="38"/>
  <c r="K243" i="38"/>
  <c r="M499" i="38" l="1"/>
  <c r="O499" i="38"/>
  <c r="S190" i="38"/>
  <c r="S106" i="38" s="1"/>
  <c r="Y499" i="38"/>
  <c r="R499" i="38"/>
  <c r="V499" i="38"/>
  <c r="N499" i="38"/>
  <c r="O190" i="38"/>
  <c r="O106" i="38" s="1"/>
  <c r="X190" i="38"/>
  <c r="X106" i="38" s="1"/>
  <c r="R190" i="38"/>
  <c r="R106" i="38" s="1"/>
  <c r="Y190" i="38"/>
  <c r="Y106" i="38" s="1"/>
  <c r="U190" i="38"/>
  <c r="U106" i="38" s="1"/>
  <c r="P106" i="38"/>
  <c r="V190" i="38"/>
  <c r="V106" i="38" s="1"/>
  <c r="O222" i="38"/>
  <c r="K397" i="38"/>
  <c r="N222" i="38"/>
  <c r="N190" i="38"/>
  <c r="N106" i="38" s="1"/>
  <c r="R397" i="38"/>
  <c r="L222" i="38"/>
  <c r="M397" i="38"/>
  <c r="S397" i="38"/>
  <c r="T106" i="38"/>
  <c r="L190" i="38"/>
  <c r="L106" i="38" s="1"/>
  <c r="Q106" i="38"/>
  <c r="W106" i="38"/>
  <c r="K190" i="38"/>
  <c r="K106" i="38" s="1"/>
  <c r="X397" i="38"/>
  <c r="M190" i="38"/>
  <c r="M106" i="38" s="1"/>
  <c r="M222" i="38"/>
  <c r="Y222" i="38"/>
  <c r="U397" i="38"/>
  <c r="Y397" i="38"/>
  <c r="X222" i="38"/>
  <c r="K222" i="38"/>
  <c r="N397" i="38"/>
  <c r="N12" i="38"/>
  <c r="V222" i="38"/>
  <c r="Y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Y366" i="38"/>
  <c r="Y345" i="38" s="1"/>
  <c r="Y327" i="38" s="1"/>
  <c r="L566" i="38" l="1"/>
  <c r="T566" i="38"/>
  <c r="P566" i="38"/>
  <c r="Y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author>
  </authors>
  <commentList>
    <comment ref="E105" authorId="0">
      <text>
        <r>
          <rPr>
            <b/>
            <sz val="9"/>
            <color indexed="81"/>
            <rFont val="Tahoma"/>
            <family val="2"/>
          </rPr>
          <t>SEDI:</t>
        </r>
        <r>
          <rPr>
            <sz val="9"/>
            <color indexed="81"/>
            <rFont val="Tahoma"/>
            <family val="2"/>
          </rPr>
          <t xml:space="preserve">
Tengo una Pequeña duda porque este valor se encuentra cargado 4 veces.</t>
        </r>
      </text>
    </comment>
  </commentList>
</comments>
</file>

<file path=xl/sharedStrings.xml><?xml version="1.0" encoding="utf-8"?>
<sst xmlns="http://schemas.openxmlformats.org/spreadsheetml/2006/main" count="13988" uniqueCount="1995">
  <si>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</si>
  <si>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</si>
  <si>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</si>
  <si>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</si>
  <si>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</si>
  <si>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</si>
  <si>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</si>
  <si>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</si>
  <si>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</si>
  <si>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</si>
  <si>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</si>
  <si>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</si>
  <si>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</si>
  <si>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</si>
  <si>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</si>
  <si>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</si>
  <si>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</si>
  <si>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</si>
  <si>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</si>
  <si>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</si>
  <si>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</si>
  <si>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</si>
  <si>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</si>
  <si>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</si>
  <si>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</si>
  <si>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</si>
  <si>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</si>
  <si>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</si>
  <si>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</si>
  <si>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</si>
  <si>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</si>
  <si>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</si>
  <si>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</si>
  <si>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</si>
  <si>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</si>
  <si>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</si>
  <si>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</si>
  <si>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</si>
  <si>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</si>
  <si>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</si>
  <si>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</si>
  <si>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</si>
  <si>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</si>
  <si>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</si>
  <si>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</si>
  <si>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</si>
  <si>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</si>
  <si>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</si>
  <si>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</si>
  <si>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</si>
  <si>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</si>
  <si>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</si>
  <si>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</si>
  <si>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</si>
  <si>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</si>
  <si>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</si>
  <si>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</si>
  <si>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</si>
  <si>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</si>
  <si>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</si>
  <si>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</si>
  <si>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</si>
  <si>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</si>
  <si>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</si>
  <si>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</si>
  <si>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</si>
  <si>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</si>
  <si>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</si>
  <si>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</si>
  <si>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</si>
  <si>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</si>
  <si>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</si>
  <si>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</si>
  <si>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</si>
  <si>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</si>
  <si>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</si>
  <si>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</si>
  <si>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</si>
  <si>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</si>
  <si>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</si>
  <si>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</si>
  <si>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</si>
  <si>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</si>
  <si>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</si>
  <si>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</si>
  <si>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</si>
  <si>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</si>
  <si>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</si>
  <si>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</si>
  <si>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</si>
  <si>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</si>
  <si>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</si>
  <si>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</si>
  <si>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</si>
  <si>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</si>
  <si>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</si>
  <si>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</si>
  <si>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</si>
  <si>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</si>
  <si>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</si>
  <si>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</si>
  <si>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</si>
  <si>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</si>
  <si>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</si>
  <si>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</si>
  <si>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</si>
  <si>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</si>
  <si>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</si>
  <si>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</si>
  <si>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</si>
  <si>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</si>
  <si>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</si>
  <si>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</si>
  <si>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</si>
  <si>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</si>
  <si>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</si>
  <si>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</si>
  <si>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</si>
  <si>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</si>
  <si>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</si>
  <si>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</si>
  <si>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</si>
  <si>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</si>
  <si>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</si>
  <si>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</si>
  <si>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</si>
  <si>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</si>
  <si>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</si>
  <si>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</si>
  <si>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</si>
  <si>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</si>
  <si>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</si>
  <si>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</si>
  <si>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</si>
  <si>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</si>
  <si>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</si>
  <si>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</si>
  <si>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</si>
  <si>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</si>
  <si>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</si>
  <si>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</si>
  <si>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</si>
  <si>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</si>
  <si>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</si>
  <si>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</si>
  <si>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</si>
  <si>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</si>
  <si>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</si>
  <si>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</si>
  <si>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</si>
  <si>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</si>
  <si>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</si>
  <si>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</si>
  <si>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</si>
  <si>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</si>
  <si>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</si>
  <si>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</si>
  <si>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</si>
  <si>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</si>
  <si>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</si>
  <si>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</si>
  <si>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</si>
  <si>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</si>
  <si>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</si>
  <si>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</si>
  <si>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</si>
  <si>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</si>
  <si>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</si>
  <si>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</si>
  <si>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</si>
  <si>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</si>
  <si>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</si>
  <si>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</si>
  <si>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</si>
  <si>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</si>
  <si>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</si>
  <si>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</si>
  <si>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</si>
  <si>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</si>
  <si>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</si>
  <si>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</si>
  <si>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</si>
  <si>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</si>
  <si>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</si>
  <si>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</si>
  <si>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</si>
  <si>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</si>
  <si>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</si>
  <si>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</si>
  <si>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</si>
  <si>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</si>
  <si>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</si>
  <si>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</si>
  <si>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</si>
  <si>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</si>
  <si>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</si>
  <si>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</si>
  <si>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</si>
  <si>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</si>
  <si>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</si>
  <si>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</si>
  <si>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</si>
  <si>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</si>
  <si>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</si>
  <si>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</si>
  <si>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</si>
  <si>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</si>
  <si>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</si>
  <si>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</si>
  <si>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</si>
  <si>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</si>
  <si>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</si>
  <si>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</si>
  <si>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</si>
  <si>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</si>
  <si>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</si>
  <si>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</si>
  <si>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</si>
  <si>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</si>
  <si>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</si>
  <si>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</si>
  <si>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</si>
  <si>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</si>
  <si>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</si>
  <si>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</si>
  <si>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</si>
  <si>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</si>
  <si>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</si>
  <si>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</si>
  <si>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</si>
  <si>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</si>
  <si>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</si>
  <si>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</si>
  <si>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</si>
  <si>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</si>
  <si>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</si>
  <si>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</si>
  <si>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</si>
  <si>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</si>
  <si>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</si>
  <si>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</si>
  <si>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</si>
  <si>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</si>
  <si>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</si>
  <si>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</si>
  <si>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</si>
  <si>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</si>
  <si>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</si>
  <si>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</si>
  <si>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</si>
  <si>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</si>
  <si>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</si>
  <si>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</si>
  <si>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</si>
  <si>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</si>
  <si>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</si>
  <si>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</si>
  <si>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</si>
  <si>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</si>
  <si>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</si>
  <si>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</si>
  <si>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</si>
  <si>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</si>
  <si>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</si>
  <si>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</si>
  <si>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</si>
  <si>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</si>
  <si>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</si>
  <si>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</si>
  <si>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</si>
  <si>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</si>
  <si>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</si>
  <si>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</si>
  <si>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</si>
  <si>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</si>
  <si>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</si>
  <si>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</si>
  <si>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</si>
  <si>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</si>
  <si>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</si>
  <si>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</si>
  <si>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</si>
  <si>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</si>
  <si>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</si>
  <si>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</si>
  <si>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</si>
  <si>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</si>
  <si>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</si>
  <si>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</si>
  <si>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</si>
  <si>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</si>
  <si>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</si>
  <si>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</si>
  <si>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</si>
  <si>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</si>
  <si>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</si>
  <si>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</si>
  <si>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</si>
  <si>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</si>
  <si>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</si>
  <si>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</si>
  <si>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</si>
  <si>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</si>
  <si>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</si>
  <si>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</si>
  <si>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</si>
  <si>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</si>
  <si>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</si>
  <si>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</si>
  <si>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</si>
  <si>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</si>
  <si>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</si>
  <si>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</si>
  <si>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</si>
  <si>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</si>
  <si>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</si>
  <si>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</si>
  <si>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</si>
  <si>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</si>
  <si>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</si>
  <si>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</si>
  <si>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</si>
  <si>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</si>
  <si>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</si>
  <si>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</si>
  <si>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</si>
  <si>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</si>
  <si>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</si>
  <si>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</si>
  <si>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</si>
  <si>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</si>
  <si>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</si>
  <si>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</si>
  <si>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</si>
  <si>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</si>
  <si>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</si>
  <si>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</si>
  <si>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</si>
  <si>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</si>
  <si>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</si>
  <si>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</si>
  <si>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</si>
  <si>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</si>
  <si>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</si>
  <si>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</si>
  <si>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</si>
  <si>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</si>
  <si>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</si>
  <si>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</si>
  <si>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</si>
  <si>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</si>
  <si>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</si>
  <si>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</si>
  <si>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</si>
  <si>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</si>
  <si>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</si>
  <si>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</si>
  <si>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</si>
  <si>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</si>
  <si>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</si>
  <si>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</si>
  <si>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</si>
  <si>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</si>
  <si>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</si>
  <si>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</si>
  <si>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</si>
  <si>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</si>
  <si>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</si>
  <si>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</si>
  <si>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</si>
  <si>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</si>
  <si>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</si>
  <si>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</si>
  <si>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</si>
  <si>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</si>
  <si>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</si>
  <si>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</si>
  <si>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</si>
  <si>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</si>
  <si>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</si>
  <si>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</si>
  <si>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</si>
  <si>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</si>
  <si>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</si>
  <si>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</si>
  <si>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</si>
  <si>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</si>
  <si>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</si>
  <si>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</si>
  <si>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</si>
  <si>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</si>
  <si>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</si>
  <si>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</si>
  <si>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</si>
  <si>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</si>
  <si>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</si>
  <si>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</si>
  <si>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</si>
  <si>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</si>
  <si>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</si>
  <si>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</si>
  <si>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</si>
  <si>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</si>
  <si>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</si>
  <si>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</si>
  <si>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</si>
  <si>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</si>
  <si>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</si>
  <si>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</si>
  <si>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</si>
  <si>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</si>
  <si>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</si>
  <si>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</si>
  <si>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</si>
  <si>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</si>
  <si>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</si>
  <si>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</si>
  <si>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</si>
  <si>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</si>
  <si>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</si>
  <si>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</si>
  <si>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</si>
  <si>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</si>
  <si>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</si>
  <si>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</si>
  <si>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</si>
  <si>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</si>
  <si>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</si>
  <si>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</si>
  <si>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</si>
  <si>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</si>
  <si>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</si>
  <si>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</si>
  <si>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</si>
  <si>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</si>
  <si>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</si>
  <si>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</si>
  <si>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</si>
  <si>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</si>
  <si>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</si>
  <si>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</si>
  <si>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</si>
  <si>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</si>
  <si>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</si>
  <si>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</si>
  <si>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</si>
  <si>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</si>
  <si>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</si>
  <si>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</si>
  <si>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</si>
  <si>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</si>
  <si>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</si>
  <si>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</si>
  <si>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</si>
  <si>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</si>
  <si>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</si>
  <si>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</si>
  <si>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</si>
  <si>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</si>
  <si>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</si>
  <si>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</si>
  <si>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</si>
  <si>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</si>
  <si>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</si>
  <si>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</si>
  <si>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</si>
  <si>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</si>
  <si>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</si>
  <si>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</si>
  <si>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</si>
  <si>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</si>
  <si>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</si>
  <si>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</si>
  <si>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</si>
  <si>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</si>
  <si>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</si>
  <si>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</si>
  <si>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</si>
  <si>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</si>
  <si>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</si>
  <si>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</si>
  <si>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</si>
  <si>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</si>
  <si>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</si>
  <si>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</si>
  <si>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</si>
  <si>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</si>
  <si>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</si>
  <si>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</si>
  <si>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</si>
  <si>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</si>
  <si>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</si>
  <si>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</si>
  <si>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</si>
  <si>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</si>
  <si>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</si>
  <si>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</si>
  <si>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</si>
  <si>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</si>
  <si>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</si>
  <si>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</si>
  <si>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</si>
  <si>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</si>
  <si>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</si>
  <si>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</si>
  <si>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</si>
  <si>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</si>
  <si>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</si>
  <si>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</si>
  <si>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</si>
  <si>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</si>
  <si>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</si>
  <si>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</si>
  <si>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</si>
  <si>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</si>
  <si>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</si>
  <si>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</si>
  <si>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</si>
  <si>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</si>
  <si>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</si>
  <si>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</si>
  <si>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</si>
  <si>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</si>
  <si>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</si>
  <si>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</si>
  <si>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</si>
  <si>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</si>
  <si>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</si>
  <si>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</si>
  <si>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</si>
  <si>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</si>
  <si>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</si>
  <si>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</si>
  <si>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</si>
  <si>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</si>
  <si>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</si>
  <si>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</si>
  <si>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</si>
  <si>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</si>
  <si>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</si>
  <si>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</si>
  <si>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</si>
  <si>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</si>
  <si>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</si>
  <si>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</si>
  <si>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</si>
  <si>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</si>
  <si>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</si>
  <si>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</si>
  <si>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</si>
  <si>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</si>
  <si>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</si>
  <si>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</si>
  <si>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</si>
  <si>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</si>
  <si>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</si>
  <si>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</si>
  <si>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</si>
  <si>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</si>
  <si>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</si>
  <si>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</si>
  <si>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</si>
  <si>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</si>
  <si>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</si>
  <si>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</si>
  <si>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</si>
  <si>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</si>
  <si>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</si>
  <si>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</si>
  <si>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</si>
  <si>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</si>
  <si>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</si>
  <si>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</si>
  <si>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</si>
  <si>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</si>
  <si>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</si>
  <si>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</si>
  <si>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</si>
  <si>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</si>
  <si>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</si>
  <si>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</si>
  <si>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</si>
  <si>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</si>
  <si>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</si>
  <si>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</si>
  <si>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</si>
  <si>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</si>
  <si>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</si>
  <si>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</si>
  <si>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</si>
  <si>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</si>
  <si>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</si>
  <si>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</si>
  <si>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</si>
  <si>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</si>
  <si>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</si>
  <si>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</si>
  <si>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</si>
  <si>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</si>
  <si>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</si>
  <si>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</si>
  <si>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</si>
  <si>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</si>
  <si>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</si>
  <si>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</si>
  <si>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</si>
  <si>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</si>
  <si>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</si>
  <si>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</si>
  <si>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</si>
  <si>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</si>
  <si>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</si>
  <si>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</si>
  <si>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</si>
  <si>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</si>
  <si>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</si>
  <si>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</si>
  <si>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</si>
  <si>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</si>
  <si>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</si>
  <si>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</si>
  <si>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</si>
  <si>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</si>
  <si>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</si>
  <si>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</si>
  <si>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</si>
  <si>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</si>
  <si>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</si>
  <si>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</si>
  <si>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</si>
  <si>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</si>
  <si>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</si>
  <si>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</si>
  <si>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</si>
  <si>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</si>
  <si>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</si>
  <si>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</si>
  <si>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</si>
  <si>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</si>
  <si>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</si>
  <si>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</si>
  <si>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</si>
  <si>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</si>
  <si>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</si>
  <si>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</si>
  <si>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</si>
  <si>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</si>
  <si>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</si>
  <si>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</si>
  <si>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</si>
  <si>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</si>
  <si>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</si>
  <si>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</si>
  <si>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</si>
  <si>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</si>
  <si>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</si>
  <si>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</si>
  <si>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</si>
  <si>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</si>
  <si>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</si>
  <si>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</si>
  <si>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</si>
  <si>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</si>
  <si>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</si>
  <si>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</si>
  <si>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</si>
  <si>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</si>
  <si>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</si>
  <si>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</si>
  <si>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</si>
  <si>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</si>
  <si>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</si>
  <si>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</si>
  <si>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</si>
  <si>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</si>
  <si>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</si>
  <si>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</si>
  <si>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</si>
  <si>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</si>
  <si>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</si>
  <si>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</si>
  <si>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</si>
  <si>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</si>
  <si>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</si>
  <si>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</si>
  <si>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</si>
  <si>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</si>
  <si>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</si>
  <si>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</si>
  <si>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</si>
  <si>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</si>
  <si>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</si>
  <si>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</si>
  <si>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</si>
  <si>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</si>
  <si>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</si>
  <si>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</si>
  <si>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</si>
  <si>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</si>
  <si>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</si>
  <si>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</si>
  <si>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</si>
  <si>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</si>
  <si>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</si>
  <si>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</si>
  <si>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</si>
  <si>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</si>
  <si>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</si>
  <si>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</si>
  <si>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</si>
  <si>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</si>
  <si>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</si>
  <si>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</si>
  <si>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</si>
  <si>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</si>
  <si>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</si>
  <si>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</si>
  <si>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</si>
  <si>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</si>
  <si>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</si>
  <si>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</si>
  <si>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</si>
  <si>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</si>
  <si>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</si>
  <si>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</si>
  <si>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</si>
  <si>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</si>
  <si>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</si>
  <si>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</si>
  <si>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</si>
  <si>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</si>
  <si>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</si>
  <si>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</si>
  <si>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</si>
  <si>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</si>
  <si>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</si>
  <si>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</si>
  <si>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</si>
  <si>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</si>
  <si>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</si>
  <si>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</si>
  <si>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</si>
  <si>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</si>
  <si>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</si>
  <si>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</si>
  <si>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</si>
  <si>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</si>
  <si>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</si>
  <si>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</si>
  <si>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</si>
  <si>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</si>
  <si>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</si>
  <si>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</si>
  <si>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</si>
  <si>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</si>
  <si>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</si>
  <si>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</si>
  <si>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</si>
  <si>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</si>
  <si>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</si>
  <si>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</si>
  <si>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</si>
  <si>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</si>
  <si>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</si>
  <si>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</si>
  <si>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</si>
  <si>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</si>
  <si>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</si>
  <si>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</si>
  <si>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</si>
  <si>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</si>
  <si>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</si>
  <si>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</si>
  <si>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</si>
  <si>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</si>
  <si>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</si>
  <si>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</si>
  <si>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</si>
  <si>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</si>
  <si>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</si>
  <si>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</si>
  <si>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</si>
  <si>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</si>
  <si>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</si>
  <si>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</si>
  <si>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</si>
  <si>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</si>
  <si>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</si>
  <si>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</si>
  <si>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</si>
  <si>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</si>
  <si>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</si>
  <si>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</si>
  <si>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</si>
  <si>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</si>
  <si>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</si>
  <si>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</si>
  <si>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</si>
  <si>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</si>
  <si>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</si>
  <si>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</si>
  <si>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</si>
  <si>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</si>
  <si>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</si>
  <si>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</si>
  <si>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</si>
  <si>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</si>
  <si>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</si>
  <si>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</si>
  <si>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</si>
  <si>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</si>
  <si>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</si>
  <si>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</si>
  <si>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</si>
  <si>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</si>
  <si>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</si>
  <si>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</si>
  <si>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</si>
  <si>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</si>
  <si>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</si>
  <si>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</si>
  <si>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</si>
  <si>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</si>
  <si>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</si>
  <si>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</si>
  <si>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</si>
  <si>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</si>
  <si>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</si>
  <si>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</si>
  <si>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</si>
  <si>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</si>
  <si>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</si>
  <si>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</si>
  <si>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</si>
  <si>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</si>
  <si>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</si>
  <si>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</si>
  <si>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</si>
  <si>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</si>
  <si>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</si>
  <si>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</si>
  <si>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</si>
  <si>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</si>
  <si>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</si>
  <si>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</si>
  <si>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</si>
  <si>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</si>
  <si>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</si>
  <si>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</si>
  <si>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</si>
  <si>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</si>
  <si>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</si>
  <si>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</si>
  <si>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</si>
  <si>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</si>
  <si>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</si>
  <si>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</si>
  <si>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</si>
  <si>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</si>
  <si>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</si>
  <si>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</si>
  <si>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</si>
  <si>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</si>
  <si>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</si>
  <si>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</si>
  <si>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</si>
  <si>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</si>
  <si>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</si>
  <si>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</si>
  <si>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</si>
  <si>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</si>
  <si>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</si>
  <si>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</si>
  <si>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</si>
  <si>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</si>
  <si>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</si>
  <si>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</si>
  <si>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</si>
  <si>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</si>
  <si>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</si>
  <si>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</si>
  <si>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</si>
  <si>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</si>
  <si>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</si>
  <si>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</si>
  <si>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</si>
  <si>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</si>
  <si>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</si>
  <si>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</si>
  <si>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</si>
  <si>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</si>
  <si>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</si>
  <si>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</si>
  <si>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</si>
  <si>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</si>
  <si>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</si>
  <si>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</si>
  <si>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</si>
  <si>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</si>
  <si>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</si>
  <si>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</si>
  <si>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</si>
  <si>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</si>
  <si>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</si>
  <si>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</si>
  <si>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</si>
  <si>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</si>
  <si>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</si>
  <si>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</si>
  <si>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</si>
  <si>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</si>
  <si>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</si>
  <si>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</si>
  <si>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</si>
  <si>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</si>
  <si>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</si>
  <si>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</si>
  <si>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</si>
  <si>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</si>
  <si>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</si>
  <si>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</si>
  <si>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</si>
  <si>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</si>
  <si>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</si>
  <si>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</si>
  <si>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</si>
  <si>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</si>
  <si>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</si>
  <si>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</si>
  <si>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</si>
  <si>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</si>
  <si>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</si>
  <si>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</si>
  <si>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</si>
  <si>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</si>
  <si>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</si>
  <si>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</si>
  <si>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</si>
  <si>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</si>
  <si>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</si>
  <si>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</si>
  <si>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</si>
  <si>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</si>
  <si>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</si>
  <si>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</si>
  <si>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</si>
  <si>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</si>
  <si>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</si>
  <si>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</si>
  <si>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</si>
  <si>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</si>
  <si>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</si>
  <si>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</si>
  <si>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</si>
  <si>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</si>
  <si>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</si>
  <si>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</si>
  <si>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</si>
  <si>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</si>
  <si>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</si>
  <si>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</si>
  <si>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</si>
  <si>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</si>
  <si>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</si>
  <si>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</si>
  <si>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</si>
  <si>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</si>
  <si>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</si>
  <si>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</si>
  <si>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</si>
  <si>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</si>
  <si>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</si>
  <si>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</si>
  <si>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</si>
  <si>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</si>
  <si>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</si>
  <si>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</si>
  <si>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</si>
  <si>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</si>
  <si>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</si>
  <si>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</si>
  <si>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</si>
  <si>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</si>
  <si>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</si>
  <si>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</si>
  <si>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</si>
  <si>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</si>
  <si>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</si>
  <si>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</si>
  <si>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</si>
  <si>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</si>
  <si>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</si>
  <si>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</si>
  <si>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</si>
  <si>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</si>
  <si>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</si>
  <si>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</si>
  <si>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</si>
  <si>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</si>
  <si>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</si>
  <si>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</si>
  <si>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</si>
  <si>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</si>
  <si>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</si>
  <si>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</si>
  <si>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</si>
  <si>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</si>
  <si>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</si>
  <si>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</si>
  <si>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</si>
  <si>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</si>
  <si>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</si>
  <si>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</si>
  <si>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</si>
  <si>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</si>
  <si>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</si>
  <si>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</si>
  <si>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</si>
  <si>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</si>
  <si>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</si>
  <si>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</si>
  <si>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</si>
  <si>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</si>
  <si>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</si>
  <si>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</si>
  <si>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</si>
  <si>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</si>
  <si>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</si>
  <si>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</si>
  <si>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</si>
  <si>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</si>
  <si>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</si>
  <si>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</si>
  <si>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</si>
  <si>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</si>
  <si>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</si>
  <si>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</si>
  <si>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</si>
  <si>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</si>
  <si>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</si>
  <si>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</si>
  <si>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</si>
  <si>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</si>
  <si>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</si>
  <si>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</si>
  <si>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</si>
  <si>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</si>
  <si>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</si>
  <si>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</si>
  <si>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</si>
  <si>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</si>
  <si>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</si>
  <si>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</si>
  <si>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</si>
  <si>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</si>
  <si>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</si>
  <si>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</si>
  <si>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</si>
  <si>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</si>
  <si>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</si>
  <si>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</si>
  <si>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</si>
  <si>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</si>
  <si>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</si>
  <si>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</si>
  <si>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</si>
  <si>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</si>
  <si>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</si>
  <si>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</si>
  <si>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</si>
  <si>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</si>
  <si>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</si>
  <si>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</si>
  <si>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</si>
  <si>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</si>
  <si>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</si>
  <si>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</si>
  <si>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</si>
  <si>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</si>
  <si>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</si>
  <si>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</si>
  <si>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</si>
  <si>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</si>
  <si>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</si>
  <si>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</si>
  <si>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</si>
  <si>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</si>
  <si>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</si>
  <si>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</si>
  <si>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</si>
  <si>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</si>
  <si>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</si>
  <si>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</si>
  <si>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</si>
  <si>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</si>
  <si>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</si>
  <si>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</si>
  <si>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</si>
  <si>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</si>
  <si>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</si>
  <si>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</si>
  <si>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</si>
  <si>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</si>
  <si>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</si>
  <si>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</si>
  <si>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</si>
  <si>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</si>
  <si>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</si>
  <si>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</si>
  <si>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</si>
  <si>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</si>
  <si>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</si>
  <si>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</si>
  <si>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</si>
  <si>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</si>
  <si>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</si>
  <si>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</si>
  <si>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</si>
  <si>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</si>
  <si>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</si>
  <si>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</si>
  <si>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</si>
  <si>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</si>
  <si>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</si>
  <si>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</si>
  <si>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</si>
  <si>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</si>
  <si>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</si>
  <si>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</si>
  <si>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</si>
  <si>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</si>
  <si>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</si>
  <si>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</si>
  <si>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</si>
  <si>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</si>
  <si>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</si>
  <si>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</si>
  <si>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</si>
  <si>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</si>
  <si>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</si>
  <si>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</si>
  <si>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</si>
  <si>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</si>
  <si>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</si>
  <si>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</si>
  <si>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</si>
  <si>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</si>
  <si>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</si>
  <si>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</si>
  <si>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</si>
  <si>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</si>
  <si>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</si>
  <si>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</si>
  <si>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</si>
  <si>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</si>
  <si>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</si>
  <si>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</si>
  <si>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</si>
  <si>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</si>
  <si>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</si>
  <si>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</si>
  <si>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</si>
  <si>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</si>
  <si>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</si>
  <si>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</si>
  <si>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</si>
  <si>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</si>
  <si>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</si>
  <si>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</si>
  <si>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</si>
  <si>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</si>
  <si>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</si>
  <si>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</si>
  <si>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</si>
  <si>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</si>
  <si>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</si>
  <si>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</si>
  <si>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</si>
  <si>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</si>
  <si>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</si>
  <si>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</si>
  <si>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</si>
  <si>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</si>
  <si>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</si>
  <si>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</si>
  <si>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</si>
  <si>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</si>
  <si>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</si>
  <si>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</si>
  <si>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</si>
  <si>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</si>
  <si>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</si>
  <si>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</si>
  <si>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</si>
  <si>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</si>
  <si>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</si>
  <si>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</si>
  <si>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</si>
  <si>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</si>
  <si>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</si>
  <si>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</si>
  <si>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</si>
  <si>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</si>
  <si>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</si>
  <si>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</si>
  <si>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</si>
  <si>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</si>
  <si>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</si>
  <si>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</si>
  <si>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</si>
  <si>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</si>
  <si>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</si>
  <si>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</si>
  <si>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</si>
  <si>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</si>
  <si>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</si>
  <si>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</si>
  <si>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</si>
  <si>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</si>
  <si>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</si>
  <si>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</si>
  <si>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</si>
  <si>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</si>
  <si>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</si>
  <si>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</si>
  <si>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</si>
  <si>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</si>
  <si>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</si>
  <si>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</si>
  <si>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</si>
  <si>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</si>
  <si>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</si>
  <si>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</si>
  <si>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</si>
  <si>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</si>
  <si>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</si>
  <si>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</si>
  <si>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</si>
  <si>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</si>
  <si>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</si>
  <si>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</si>
  <si>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</si>
  <si>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</si>
  <si>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</si>
  <si>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</si>
  <si>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</si>
  <si>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</si>
  <si>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</si>
  <si>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</si>
  <si>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</si>
  <si>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</si>
  <si>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</si>
  <si>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</si>
  <si>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</si>
  <si>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</si>
  <si>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</si>
  <si>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</si>
  <si>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</si>
  <si>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</si>
  <si>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</si>
  <si>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</si>
  <si>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</si>
  <si>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</si>
  <si>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</si>
  <si>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</si>
  <si>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</si>
  <si>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</si>
  <si>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</si>
  <si>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</si>
  <si>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</si>
  <si>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</si>
  <si>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</si>
  <si>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</si>
  <si>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</si>
  <si>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</si>
  <si>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</si>
  <si>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</si>
  <si>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</si>
  <si>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</si>
  <si>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</si>
  <si>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</si>
  <si>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</si>
  <si>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</si>
  <si>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</si>
  <si>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</si>
  <si>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</si>
  <si>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</si>
  <si>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</si>
  <si>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</si>
  <si>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</si>
  <si>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</si>
  <si>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</si>
  <si>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</si>
  <si>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</si>
  <si>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</si>
  <si>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</si>
  <si>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</si>
  <si>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</si>
  <si>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</si>
  <si>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</si>
  <si>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</si>
  <si>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</si>
  <si>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</si>
  <si>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</si>
  <si>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</si>
  <si>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</si>
  <si>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</si>
  <si>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</si>
  <si>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</si>
  <si>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</si>
  <si>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</si>
  <si>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</si>
  <si>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</si>
  <si>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</si>
  <si>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</si>
  <si>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</si>
  <si>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</si>
  <si>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</si>
  <si>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</si>
  <si>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</si>
  <si>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</si>
  <si>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</si>
  <si>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</si>
  <si>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</si>
  <si>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</si>
  <si>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</si>
  <si>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</si>
  <si>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</si>
  <si>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</si>
  <si>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</si>
  <si>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</si>
  <si>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</si>
  <si>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</si>
  <si>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</si>
  <si>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</si>
  <si>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</si>
  <si>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</si>
  <si>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</si>
  <si>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</si>
  <si>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</si>
  <si>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</si>
  <si>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</si>
  <si>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</si>
  <si>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</si>
  <si>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</si>
  <si>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</si>
  <si>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</si>
  <si>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</si>
  <si>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</si>
  <si>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</si>
  <si>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</si>
  <si>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</si>
  <si>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</si>
  <si>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</si>
  <si>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</si>
  <si>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</si>
  <si>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</si>
  <si>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</si>
  <si>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</si>
  <si>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</si>
  <si>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</si>
  <si>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</si>
  <si>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</si>
  <si>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</si>
  <si>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</si>
  <si>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</si>
  <si>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</si>
  <si>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</si>
  <si>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</si>
  <si>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</si>
  <si>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</si>
  <si>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</si>
  <si>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</si>
  <si>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</si>
  <si>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</si>
  <si>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</si>
  <si>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</si>
  <si>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</si>
  <si>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</si>
  <si>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</si>
  <si>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</si>
  <si>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</si>
  <si>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</si>
  <si>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</si>
  <si>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</si>
  <si>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</si>
  <si>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</si>
  <si>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</si>
  <si>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</si>
  <si>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</si>
  <si>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</si>
  <si>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</si>
  <si>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</si>
  <si>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</si>
  <si>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</si>
  <si>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</si>
  <si>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</si>
  <si>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</si>
  <si>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</si>
  <si>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</si>
  <si>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</si>
  <si>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</si>
  <si>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</si>
  <si>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</si>
  <si>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</si>
  <si>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</si>
  <si>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</si>
  <si>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</si>
  <si>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</si>
  <si>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</si>
  <si>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</si>
  <si>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</si>
  <si>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</si>
  <si>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</si>
  <si>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</si>
  <si>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</si>
  <si>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</si>
  <si>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</si>
  <si>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</si>
  <si>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</si>
  <si>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</si>
  <si>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</si>
  <si>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</si>
  <si>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</si>
  <si>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</si>
  <si>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</si>
  <si>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</si>
  <si>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</si>
  <si>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</si>
  <si>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</si>
  <si>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</si>
  <si>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</si>
  <si>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</si>
  <si>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</si>
  <si>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</si>
  <si>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</si>
  <si>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</si>
  <si>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</si>
  <si>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</si>
  <si>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</si>
  <si>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</si>
  <si>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</si>
  <si>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</si>
  <si>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</si>
  <si>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</si>
  <si>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</si>
  <si>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</si>
  <si>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</si>
  <si>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</si>
  <si>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</si>
  <si>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</si>
  <si>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</si>
  <si>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</si>
  <si>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</si>
  <si>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</si>
  <si>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</si>
  <si>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</si>
  <si>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</si>
  <si>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</si>
  <si>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</si>
  <si>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</si>
  <si>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</si>
  <si>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</si>
  <si>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</si>
  <si>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</si>
  <si>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</si>
  <si>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</si>
  <si>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</si>
  <si>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</si>
  <si>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</si>
  <si>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</si>
  <si>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</si>
  <si>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</si>
  <si>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</si>
  <si>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</si>
  <si>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</si>
  <si>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</si>
  <si>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</si>
  <si>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</si>
  <si>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</si>
  <si>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</si>
  <si>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</si>
  <si>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</si>
  <si>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</si>
  <si>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</si>
  <si>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</si>
  <si>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</si>
  <si>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</si>
  <si>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</si>
  <si>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</si>
  <si>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</si>
  <si>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</si>
  <si>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</si>
  <si>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</si>
  <si>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</si>
  <si>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</si>
  <si>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</si>
  <si>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</si>
  <si>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</si>
  <si>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</si>
  <si>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POA</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</si>
  <si>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</si>
  <si>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</si>
  <si>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Del 1 de Enero al 31 de Diciembre 2015</t>
  </si>
  <si>
    <t>Gabinete</t>
  </si>
  <si>
    <t>850 Universal Interface</t>
  </si>
  <si>
    <t>Pasport Light Level Sensor</t>
  </si>
  <si>
    <t>Pasport Infrared Light Sensor</t>
  </si>
  <si>
    <t>Pasport Voltage-Current Sensor</t>
  </si>
  <si>
    <t>Pasport Magnetic Field Sensor</t>
  </si>
  <si>
    <t>Rejilla de difracción de alta resolucion</t>
  </si>
  <si>
    <t>Juego de Led unicolor (6 colores)</t>
  </si>
  <si>
    <t>Reparación de sistema de purificación  de agua</t>
  </si>
  <si>
    <t>Reparación de hornos pequeños para tratamientos térmicos</t>
  </si>
  <si>
    <t>Reparación de horno grande (mufla)</t>
  </si>
  <si>
    <t>Calibración de control de temperatura del horno eléctrico</t>
  </si>
  <si>
    <t>Pirometro de inmersion</t>
  </si>
  <si>
    <t>Cilindros de gas argon</t>
  </si>
  <si>
    <t>Resma de papel oficio</t>
  </si>
  <si>
    <t>Resma de papel carta</t>
  </si>
  <si>
    <t>Utiles de escritortio, oficina y enseñanza</t>
  </si>
  <si>
    <t>a) pliegos de Papel abrasivo número 100</t>
  </si>
  <si>
    <t>36</t>
  </si>
  <si>
    <t>b) pliegos de Papel abrasivo número 140</t>
  </si>
  <si>
    <t>c) pliegos de Papel abrasivo número 180</t>
  </si>
  <si>
    <t>d) pliegos de Papel abrasivo número 240</t>
  </si>
  <si>
    <t>e) pliegos de papel abrasivo número 280</t>
  </si>
  <si>
    <t>f) pliegos de Papel abrasivo número 320</t>
  </si>
  <si>
    <t>g) pliegos de Papel abrasivo número 380</t>
  </si>
  <si>
    <t>h) pliegos de Papel abrasivo número 400</t>
  </si>
  <si>
    <t>i) pliegos de Papel abrasivo número 480</t>
  </si>
  <si>
    <t>j) pliegos de Papel abrasivo número 520</t>
  </si>
  <si>
    <t>k) pliegos de Papel abrasivo número 600</t>
  </si>
  <si>
    <t>l) bandas abrasivas de 4” x 36” número 120</t>
  </si>
  <si>
    <t>24</t>
  </si>
  <si>
    <t>discos para cortar metal de 8” (pulgadas) para un eje   de 5/8 de pulgada</t>
  </si>
  <si>
    <t>25</t>
  </si>
  <si>
    <t>Galones de refrigerante soluble en agua</t>
  </si>
  <si>
    <t>Paño para billar (yarda)</t>
  </si>
  <si>
    <t>secadoras de cabello industriales</t>
  </si>
  <si>
    <t>2</t>
  </si>
  <si>
    <t>1 litro ácido clorhídrico</t>
  </si>
  <si>
    <t>1 litro ácido sulfúrico</t>
  </si>
  <si>
    <t>1 litro ácido nítrico</t>
  </si>
  <si>
    <t>Carbonato de bario para tratamientos  superficiales (carburizacion)  Kilogramo</t>
  </si>
  <si>
    <t>a) 10 kilogramo alumina polvo de de 1 micrón</t>
  </si>
  <si>
    <t>b) 10 kilogramo alumina en polvo de 0.3 micrón</t>
  </si>
  <si>
    <t>c) 10 kilogramo alumina polvo de 0.05 micrón</t>
  </si>
  <si>
    <t>Acrílico en polvo  (libra)</t>
  </si>
  <si>
    <t>galones de acrílico liquido rápido.</t>
  </si>
  <si>
    <t>pinsas plásticas</t>
  </si>
  <si>
    <t>12</t>
  </si>
  <si>
    <t>probetas de vidrio de 100 ml</t>
  </si>
  <si>
    <t>5</t>
  </si>
  <si>
    <t>probetas plásticas de 100 ml</t>
  </si>
  <si>
    <t>probetas nalgene 100 ml</t>
  </si>
  <si>
    <t>probetas de vidrio de 200 ml</t>
  </si>
  <si>
    <t>probetas plásticas de 200 ml</t>
  </si>
  <si>
    <t>a) Beaker de vidrio 50 ml</t>
  </si>
  <si>
    <t>b) Beaker de vidrio 100 ml</t>
  </si>
  <si>
    <t>c) Beaker de vidrio 150 ml</t>
  </si>
  <si>
    <t>d) Beaker de vidrio 200 ml</t>
  </si>
  <si>
    <t>e) Beaker de vidrio 250 ml</t>
  </si>
  <si>
    <t>a) Beaker de 500 ml</t>
  </si>
  <si>
    <t>4</t>
  </si>
  <si>
    <t>b) Beaker de 250 ml</t>
  </si>
  <si>
    <t>a) embudos pequeños de vidrio</t>
  </si>
  <si>
    <t>10</t>
  </si>
  <si>
    <t>b) embudos pequeños de plástico</t>
  </si>
  <si>
    <t>atomizadores de 500 ml</t>
  </si>
  <si>
    <t>botes de aceite mineral para los microscopios metalográficos</t>
  </si>
  <si>
    <t>esmeril para ensayo de chispa</t>
  </si>
  <si>
    <t>Enero</t>
  </si>
  <si>
    <t>Puerta de Hierro</t>
  </si>
  <si>
    <t>Pasajes Nacionales</t>
  </si>
  <si>
    <t>a) Diagnostico de la reforma al plan de estudios de Tecnico en Metalurgía elaborado</t>
  </si>
  <si>
    <t>Documento presentado a las autoridades correspondientes</t>
  </si>
  <si>
    <t>1) Reuniones quincenales con la subcomisión curricular</t>
  </si>
  <si>
    <t>necesidad de actualizar plan</t>
  </si>
  <si>
    <t>listas de asistencia</t>
  </si>
  <si>
    <t>20 estudiantes</t>
  </si>
  <si>
    <t>coordinador de la carrera de física</t>
  </si>
  <si>
    <t>b)Aprobación final del plan de estudios reformado de la carrera de física</t>
  </si>
  <si>
    <t>Documento aprobado</t>
  </si>
  <si>
    <t>1) Reuniones del coordinador con consultores, personal de docencia y dirección de educación superior</t>
  </si>
  <si>
    <t>necesidad de plan actualizado</t>
  </si>
  <si>
    <t>80 estudiantes</t>
  </si>
  <si>
    <t>coordinadro de la carrera</t>
  </si>
  <si>
    <t>c) Programas analiticos de las asignaturas de servicio del área de la salud actualizados</t>
  </si>
  <si>
    <t>Documentos actualizados de los programas analiticos</t>
  </si>
  <si>
    <t>1) Integración de una  subcomisión ad hoc.</t>
  </si>
  <si>
    <t>Trabajo coordinado</t>
  </si>
  <si>
    <t>oficio donde se intaghra comision</t>
  </si>
  <si>
    <t>900 estudiantes</t>
  </si>
  <si>
    <t>Director de la escuela</t>
  </si>
  <si>
    <t>2) Reuniones de la subcomisión con el jefe de departamento</t>
  </si>
  <si>
    <t>darle seguimiento al trabajo</t>
  </si>
  <si>
    <t>lista de asistencia</t>
  </si>
  <si>
    <t>Jefe de departamento</t>
  </si>
  <si>
    <t>3) Efectuar 8 talleres al interior de la escuela</t>
  </si>
  <si>
    <t>Hacer participativo el trabajo con profesores</t>
  </si>
  <si>
    <t>coordinador de comision</t>
  </si>
  <si>
    <t>4) Efectuar 1 taller con funcionarios de las carreras a las cuales se les da el servicio</t>
  </si>
  <si>
    <t>Hacer participativo el trabajo con usuarios del servicio</t>
  </si>
  <si>
    <t>Listas de asistencia</t>
  </si>
  <si>
    <t>900 Estudiantes</t>
  </si>
  <si>
    <t>Coordinador de comision</t>
  </si>
  <si>
    <t>a) Curso FS-104 listo para ser servido</t>
  </si>
  <si>
    <t>Curso inscrito en la plataforma virtual de la UNAH</t>
  </si>
  <si>
    <t>1) Establecer el vinculo con la DIE</t>
  </si>
  <si>
    <t>Lograr apoyo logistico y tenologico</t>
  </si>
  <si>
    <t>Lista de asistencia a reuniones</t>
  </si>
  <si>
    <t>50 estudiantes</t>
  </si>
  <si>
    <t>jefe de departamento.Coordinador de asignatura.</t>
  </si>
  <si>
    <t>2) Elaborar el material de apoyo para el curso</t>
  </si>
  <si>
    <t>contar con material extra para dar soporte a los contenidos</t>
  </si>
  <si>
    <t>Lista de verificacion</t>
  </si>
  <si>
    <t>jefe del departamento coordinador de la asignatura.</t>
  </si>
  <si>
    <t>3) Montar el material a la plataforma virtual</t>
  </si>
  <si>
    <t>Impartir el curso virtual</t>
  </si>
  <si>
    <t>plataforma virtual</t>
  </si>
  <si>
    <t>ESCUELA DE FISÍCA</t>
  </si>
  <si>
    <t>a)Entrega de premio "Gustavo A. Perez" al investigador del año</t>
  </si>
  <si>
    <t>Premio otorgado</t>
  </si>
  <si>
    <t>1) Elección del ganador del premio</t>
  </si>
  <si>
    <t xml:space="preserve"> </t>
  </si>
  <si>
    <t>Estimulo a la investigacion</t>
  </si>
  <si>
    <t>copia de diplomas</t>
  </si>
  <si>
    <t>50 maestros</t>
  </si>
  <si>
    <t>Consejo direstivo</t>
  </si>
  <si>
    <t>b) Al menos 1 docente postulado al año para el premio de investigación de Direccion de Investigacion Cientifica</t>
  </si>
  <si>
    <t>Documentacion fisica de al menos una postulacion</t>
  </si>
  <si>
    <t>1) Promover entre los docentes la participación en concurso nacionales e internacionales de investigación</t>
  </si>
  <si>
    <t>copias de notas de convocatorias a participacion</t>
  </si>
  <si>
    <t>jefe de unidad de investigación.Jefe del departamento.Director de escuela</t>
  </si>
  <si>
    <t>c) Al menos 4 alumnos presentan al proyecto al final de la clase de seminario de investigación</t>
  </si>
  <si>
    <t>Presentacion de resultados ante la comunidad</t>
  </si>
  <si>
    <t>1) Aplicar la politica académica en la clase de seminario de investigación de que cada alumno la culmine con un proyecto de investigación</t>
  </si>
  <si>
    <t>Fomentar la investigación entre los alumnos</t>
  </si>
  <si>
    <t>Informes deproyectos</t>
  </si>
  <si>
    <t>15 alumnos</t>
  </si>
  <si>
    <t>Coordinador de la carrera de física</t>
  </si>
  <si>
    <t>d) Al menos 1 artículo publicado en revistas nacionales o internacionales</t>
  </si>
  <si>
    <t>Artículo publicado</t>
  </si>
  <si>
    <t>1) Promover la publicacion de articulos en revistas nacionales e internacionales</t>
  </si>
  <si>
    <t>Desarrolllo de una cultura de publicación</t>
  </si>
  <si>
    <t>copia de articulos</t>
  </si>
  <si>
    <t>50 maestros y 80 alumnos</t>
  </si>
  <si>
    <t>Jefe de unidad de investigacion, profesores de la carrera, coordinador de la carrera.</t>
  </si>
  <si>
    <t>e) 2 números  de la revista publicados en el año</t>
  </si>
  <si>
    <t>2 números de la revista por año publicados de manera digital en la pagina web de la Escuela</t>
  </si>
  <si>
    <t>1) Reuniones mensuales de la subcomision editorial</t>
  </si>
  <si>
    <t>Darle seguimiento al plan de trabajo</t>
  </si>
  <si>
    <t>listas de asitencia</t>
  </si>
  <si>
    <t>Coordinador de comision editorial</t>
  </si>
  <si>
    <t>2) Revision de los articulos propuestos</t>
  </si>
  <si>
    <t>Comntrol de calidad del contenido de los articulos</t>
  </si>
  <si>
    <t>borradores de correccion</t>
  </si>
  <si>
    <t>50 maestros y 80 alumnos.</t>
  </si>
  <si>
    <t>comision editorial</t>
  </si>
  <si>
    <t>3) Definición del contenido a ser incluido en la revista</t>
  </si>
  <si>
    <t>Verificar que el contenido sea diverso ,coherente e idoneo</t>
  </si>
  <si>
    <t>Indice de la revista</t>
  </si>
  <si>
    <t>4) Edicion y publicacion de cada número</t>
  </si>
  <si>
    <t>hacer efectiva la comunicación cientifica</t>
  </si>
  <si>
    <t>edicion digital del numero de la revista</t>
  </si>
  <si>
    <t>f) Actividades de la escuela realizadas en materia de investigación  difundidas en los canales oficiales de la UNAH</t>
  </si>
  <si>
    <t>Participación en programas, afiches publicados, etc.</t>
  </si>
  <si>
    <t>1) Informar permanentemente a los organos de difusion de la UNAH de las actividades realizadas en la escuela</t>
  </si>
  <si>
    <t>Ampliar participantes en las actividades</t>
  </si>
  <si>
    <t>afiches, anuncios spots publicitarios</t>
  </si>
  <si>
    <t>comunidad universitaria</t>
  </si>
  <si>
    <t>jefe de unidad de investigacion, coordinador de coloquios</t>
  </si>
  <si>
    <t>g) Al menos 12 coloquios realizados al año</t>
  </si>
  <si>
    <t>Listas de asistencia, afiches, fotografias</t>
  </si>
  <si>
    <t>1) Organizar los coloquios</t>
  </si>
  <si>
    <t xml:space="preserve">mantener una ventana para la comunicación verbal de resultados </t>
  </si>
  <si>
    <t>afiches, listas de asistencia</t>
  </si>
  <si>
    <t>80 estudiantes y 50 maestros.</t>
  </si>
  <si>
    <t>coordinador de coloquios.</t>
  </si>
  <si>
    <t>Al menos 1 docente  participa en el diplomado impartido por la DICyP</t>
  </si>
  <si>
    <t>Presentacion del diploma del docente</t>
  </si>
  <si>
    <t>Fomentar la participacion de los docentes en el diplomado de investigacion cientifica que ofrece la DICyP</t>
  </si>
  <si>
    <t>Capacitacion del personal en metodologia de la investigacion</t>
  </si>
  <si>
    <t>oficios en donde se invita a los profesores a participar</t>
  </si>
  <si>
    <t>jefe de unidad, director de escuela</t>
  </si>
  <si>
    <t>AL menos 1 docente por periodo participa en los cursos ofrecidos por la DICyP</t>
  </si>
  <si>
    <t>Presentacion de diplomas de participacion</t>
  </si>
  <si>
    <t>Fomentar la participacion de los docentes en los cursos de investigación que ofrece la DICyP</t>
  </si>
  <si>
    <t>a) Un proyecto de vinculación integrado con investigación, debidamente inscrito, por año.</t>
  </si>
  <si>
    <t>Informe final de proyecto presentado.</t>
  </si>
  <si>
    <t>1) Una reunion  en cada periodo académico para coordinar la actividad entre las secciones de investigación y vinculación</t>
  </si>
  <si>
    <t>Lograr coherencia en la actividad vinculativa e investigativa.</t>
  </si>
  <si>
    <t>lista de asistencia a reunion, ayuda memoria de acuerdos tomado.</t>
  </si>
  <si>
    <t>Direccion, jefe departamento,coordinador de unidad de vinculacion, jefe de unidad de investigación</t>
  </si>
  <si>
    <t>b) Mapa de aliados estrategicos  elaborado</t>
  </si>
  <si>
    <t>Presentacion del mapa en forma documental</t>
  </si>
  <si>
    <t>1) 4 reuniones de la jefatura y direccion con la unidad de vinculacion e investigacion para planeacion y ejecucion</t>
  </si>
  <si>
    <t>Darle seguimiento al trabajo</t>
  </si>
  <si>
    <t>Lista de asistencia a reuniones, ayuda memoria de los acuerdos tomados.</t>
  </si>
  <si>
    <t>Direccion, jefe departamento,coordinador de unidad de vinculacion</t>
  </si>
  <si>
    <t>c) 2 diplomados en temas de gestion de riesgo impartidos</t>
  </si>
  <si>
    <t>Al menos 40 personas capacitadas en los diplomados</t>
  </si>
  <si>
    <t>1) Planificacion del diplonado</t>
  </si>
  <si>
    <t>necesidad de definir recursos y cronograma</t>
  </si>
  <si>
    <t>anteproyecto escrito</t>
  </si>
  <si>
    <t>40 personas de sociedad civil, organos gubernamentales, medios de comunicación, etc</t>
  </si>
  <si>
    <t>Coordinador de maestria en gestion de riesgos</t>
  </si>
  <si>
    <t>2) Promocion del diplomado</t>
  </si>
  <si>
    <t>Necesidad de que se cumplan los participantes proyectados</t>
  </si>
  <si>
    <t>numero de participantes inscritos</t>
  </si>
  <si>
    <t>3) Ejecución del diplomado</t>
  </si>
  <si>
    <t>Necesidad de difundir el manejo de los riesgos</t>
  </si>
  <si>
    <t>Informe final</t>
  </si>
  <si>
    <t>d) 1 diplomado impartido al año en el tema de manejo sostenible de los recursos naturales</t>
  </si>
  <si>
    <t>Al menos 20 personas capacitadas en los diplomados</t>
  </si>
  <si>
    <t>Coordinador de maestria en Recursos Hidricos</t>
  </si>
  <si>
    <t>e) Boletines de la información sismografica publicados</t>
  </si>
  <si>
    <t>4 boletines al año publicados trimestralmente</t>
  </si>
  <si>
    <t>1) Recoleccion de informacion</t>
  </si>
  <si>
    <t>Necesidad de hacer una base  de datos sismicos</t>
  </si>
  <si>
    <t>Informacion archivada</t>
  </si>
  <si>
    <t>Sociedad civil, organos gubernamentales,sector privado</t>
  </si>
  <si>
    <t>Seccion de geofisica</t>
  </si>
  <si>
    <t>2) Edicion y publicacion de boletines</t>
  </si>
  <si>
    <t>Necesidad de difundir la informacion sismica</t>
  </si>
  <si>
    <t>bletines</t>
  </si>
  <si>
    <t>f) 1 capacitación al año en materia de vinculacion</t>
  </si>
  <si>
    <t>10 docentes capacitados</t>
  </si>
  <si>
    <t>1) Coordinar con la Direccion de vinculacion la capacitacion para los docentes</t>
  </si>
  <si>
    <t>profesores capacitados en materia de vinculacion</t>
  </si>
  <si>
    <t>Diplomas</t>
  </si>
  <si>
    <t>Coordinador de unidad.</t>
  </si>
  <si>
    <t>g) Premio "Gonzalo Cruz" otorgado a la mejor funcion de vinculacion del año</t>
  </si>
  <si>
    <t>1) Eleccion del ganador del premio</t>
  </si>
  <si>
    <t>Estimulo a la funcion de vinculacion</t>
  </si>
  <si>
    <t>copia de diploma</t>
  </si>
  <si>
    <t>consejo directivo</t>
  </si>
  <si>
    <t>h) Censo de graduados de la carrera de física elaborado</t>
  </si>
  <si>
    <t>Censo de graduados presentado en forma documental</t>
  </si>
  <si>
    <t xml:space="preserve">1) Comisionar al coordinador de la carrera para obtener y organizar la informacion </t>
  </si>
  <si>
    <t>necesidad de tener censo de graduados para segumiento</t>
  </si>
  <si>
    <t>Informes del coordinador de carrera</t>
  </si>
  <si>
    <t>Graduados de la carrera de física</t>
  </si>
  <si>
    <t>i) Día de la Tierra celebrado con maestros y alumnos.</t>
  </si>
  <si>
    <t>Informe de la celebración</t>
  </si>
  <si>
    <t>1) Planificacion de la actividad</t>
  </si>
  <si>
    <t>Necesidad de definir recursos y cronograma</t>
  </si>
  <si>
    <t>Anteproyecto escrito</t>
  </si>
  <si>
    <t>400 alumnos</t>
  </si>
  <si>
    <t>coordinador de asignatura de ciencias de la tierra</t>
  </si>
  <si>
    <t>2) Promocion de la actividad</t>
  </si>
  <si>
    <t>Involucrar a los alumnos en la actividad para generar conciencia</t>
  </si>
  <si>
    <t>Afiches publicitarios</t>
  </si>
  <si>
    <t>a) Al menos 10 docentes por año toman al menos un curso de capacitación docente.</t>
  </si>
  <si>
    <t>Certificados de participación</t>
  </si>
  <si>
    <t>1) Fomentar la participación de los docentes en los cursos de capacitación que ofrece el IPSD orientados al área pedagógica, metodológica, epistemológica y en áreas especializadas de la fisica</t>
  </si>
  <si>
    <t>Personal docente capacitado en materia pedagogica</t>
  </si>
  <si>
    <t>certificados de participacion</t>
  </si>
  <si>
    <t>Director de la escuela, jefe de departamento</t>
  </si>
  <si>
    <t>b) Al menos 10 docentes por año toman al menos un curso de capacitación en tecnologías de punta.</t>
  </si>
  <si>
    <t>1) Planificación de los cursos</t>
  </si>
  <si>
    <t>Definir recursos y cronograma</t>
  </si>
  <si>
    <t>2) Promocion de los cursos</t>
  </si>
  <si>
    <t>Involucrar a la mayor cantidad de profesores en los cursos</t>
  </si>
  <si>
    <t>listas de inscripcion</t>
  </si>
  <si>
    <t>c) Al menos una plaza nueva para profesor titular creada</t>
  </si>
  <si>
    <t>Plaza creada</t>
  </si>
  <si>
    <t>1) Gestionar nuevas plazas para profesores titulares</t>
  </si>
  <si>
    <t>Las nuevas opciones educativas demandan nuevos recursos humanos</t>
  </si>
  <si>
    <t>Correspondencia que respalde la gestion</t>
  </si>
  <si>
    <t>50 alumnos</t>
  </si>
  <si>
    <t>director de la escuela, jefe de departamento</t>
  </si>
  <si>
    <t>a)Las dos carreras de la escuela participan en la feria vocacional</t>
  </si>
  <si>
    <t>informe del coordinador de la carrera sobre los resultados de las actividades</t>
  </si>
  <si>
    <t>1) Planificar la participación en la feria vocacional de las carreras de licenciatura en física y tecnico universitario en metalurgia</t>
  </si>
  <si>
    <t xml:space="preserve">2) Elaborar insumos </t>
  </si>
  <si>
    <t>b) Al menos 4 estudiantes presentan ponencias en los coloquios de la escuela, talleres o foros</t>
  </si>
  <si>
    <t>Informes, diplomas de participacion</t>
  </si>
  <si>
    <t>1) Fomentar la participación de estudiantes en coloquios, foros, conversatorios, talleres, etc.</t>
  </si>
  <si>
    <t>c) Semana de física oficializada</t>
  </si>
  <si>
    <t>documento de organización</t>
  </si>
  <si>
    <t>1) Gestionar la creación de la semana de física dentro de la escuela</t>
  </si>
  <si>
    <t>necesidad de desarrollar liderazgo y capacidad de organización en los alumnos</t>
  </si>
  <si>
    <t>lista de asistencia en reuniones con los alumnos</t>
  </si>
  <si>
    <t>80 alumnos</t>
  </si>
  <si>
    <t>presidente de asociacion estudianbtes</t>
  </si>
  <si>
    <t>d) biblioteca de la carrera de fisica acondicionada</t>
  </si>
  <si>
    <t>Espacio acondicionado y ordenado</t>
  </si>
  <si>
    <t xml:space="preserve">1) Acondicionar espacio físico para la biblioteca de la carrera de licenciatura en física </t>
  </si>
  <si>
    <t>Necesidad de tener un espacio fisico comodo y con condiciones adecuadas para la consulta bibliografica</t>
  </si>
  <si>
    <t>Inspeccion física</t>
  </si>
  <si>
    <t>2) acondicionar los libros existentes</t>
  </si>
  <si>
    <t>Necesidad de tener los libros clasificados para su uso eficiente</t>
  </si>
  <si>
    <t>a) Oferta académica con calidad, equidad y pertinencia regional y nacional, alineándose con las tendencias internacionales y regionales centroamericanos.</t>
  </si>
  <si>
    <t xml:space="preserve"> Programas analiticos coherentes en todos los centros regionales</t>
  </si>
  <si>
    <t xml:space="preserve">1) Visita a todos los centros regionales de la UNAH </t>
  </si>
  <si>
    <t>Necesidad de que los cursos tengan los mismos contenidos y el  mismo nivel</t>
  </si>
  <si>
    <t>informes de visitas</t>
  </si>
  <si>
    <t>Todos los estudiantes de ingenieria, arquitectura, medicina farmacia, microbilogia, odontologia</t>
  </si>
  <si>
    <t>director de la escuela y jefe de departamento.</t>
  </si>
  <si>
    <t>a) Reglamento de uso y comportamiento en los laboratorios</t>
  </si>
  <si>
    <t>Reglamento presentado ante las autoridades</t>
  </si>
  <si>
    <t>1) Nombrar comision de elaboracion</t>
  </si>
  <si>
    <t>Lograr la cooperacion de varaias personas para tener un documento mas completo</t>
  </si>
  <si>
    <t>Oficios de nombramiento</t>
  </si>
  <si>
    <t>2500 alumnos</t>
  </si>
  <si>
    <t>2) Nombrar comision de estilo</t>
  </si>
  <si>
    <t>Documento escrito en terminos legales y linguisticos correctos</t>
  </si>
  <si>
    <t>3) Socializacion de borrador de reglamento de uso de laboratorios</t>
  </si>
  <si>
    <t>Los miembros de la escuela tienen conocimiento del contenido del reglamento</t>
  </si>
  <si>
    <t>Lista de asistencia a reunion de socializacion</t>
  </si>
  <si>
    <t>4) Elaboracion de documento final</t>
  </si>
  <si>
    <t>Se cuenta con un documento para presentarlo a decanatura</t>
  </si>
  <si>
    <t>documento</t>
  </si>
  <si>
    <t>5) Presentación ante la decanatura</t>
  </si>
  <si>
    <t>Necesidad de que el reglamento sea aprobado para su aplicación</t>
  </si>
  <si>
    <t>Oficio de envio a decanatura</t>
  </si>
  <si>
    <t>Direccion de la escuela.</t>
  </si>
  <si>
    <t>a) Aula multimedia para los cursos de electricidad y magnetismo acondicionada completamente</t>
  </si>
  <si>
    <t>Aula completamente acondicionada con recursos multimedia</t>
  </si>
  <si>
    <t>1) Acondicionamiento de aula multimedia para electricidad y magnetismo</t>
  </si>
  <si>
    <t>tener aulas acondicionadas para usar tecnologia moderna</t>
  </si>
  <si>
    <t>inspeccion fisica</t>
  </si>
  <si>
    <t>500 estudiantes</t>
  </si>
  <si>
    <t>Director, jefe de departamento coordinador de asignatura</t>
  </si>
  <si>
    <t>b) Aula multimedia para el curso de Fisica General I FS-100 acondicionada completamente</t>
  </si>
  <si>
    <t>1) Acondicionamiento de aula multimedia para FS-100</t>
  </si>
  <si>
    <t>1600 estudiantes</t>
  </si>
  <si>
    <t>c) Aula multimedia para el curso de Fisica General II FS-200 acondicionada completamente</t>
  </si>
  <si>
    <t>1) Acondicionamiento de aula multimedia para FS-200</t>
  </si>
  <si>
    <t>1200 estudiantes</t>
  </si>
  <si>
    <t>d) El Laboratorio de Metalurgia presta un servicio adecuado a los usuarios</t>
  </si>
  <si>
    <t>Laboratorio de metalurgia en funcionamiento</t>
  </si>
  <si>
    <t>1)  Acondicionamiento y equipamiento  del  laboratorio de metalurgia</t>
  </si>
  <si>
    <t>prestar servicio de calidad en carrera de metalurgia</t>
  </si>
  <si>
    <t>director, jefe de departamento, coordinador de metalurgia</t>
  </si>
  <si>
    <t>e) Experimento de determinacion de la constante de Planck listo para su uso.</t>
  </si>
  <si>
    <t>Guia y montaje del experimento</t>
  </si>
  <si>
    <t>1)  Desarrollar un prototipo de equipo para la medición de la constante de Planck utilizando materiales de bajo costo comparativo.</t>
  </si>
  <si>
    <t>Generar la fabricacion de equipo de bajo costo para la carrera de fisica</t>
  </si>
  <si>
    <t>Coordinador de la seccion de enseñanza de la fisica.</t>
  </si>
  <si>
    <t>a) Todos los programas de pasantias en el extranjero son difundidos con el personal</t>
  </si>
  <si>
    <t xml:space="preserve"> Profesores y alumnos informados sobre los programas de pasantias.</t>
  </si>
  <si>
    <t xml:space="preserve">1) 2 conferencias al año por parte personal de la VRI </t>
  </si>
  <si>
    <t>Se difunde la informacion de las becas</t>
  </si>
  <si>
    <t>lista de asistencia a conferencias</t>
  </si>
  <si>
    <t>80 alumnos y 5o maestros</t>
  </si>
  <si>
    <t>Direrccion de la Escuela.</t>
  </si>
  <si>
    <t>F.S.1.1.c.3</t>
  </si>
  <si>
    <t>F.S.1.1.c.4</t>
  </si>
  <si>
    <t>F.S.11.1.a.1</t>
  </si>
  <si>
    <t>F.S.11.1.b.1</t>
  </si>
  <si>
    <t>F.S.11.1.c.1</t>
  </si>
  <si>
    <t>F.S.11.1.d.1</t>
  </si>
  <si>
    <t>F.S.11.1.e.1</t>
  </si>
  <si>
    <t>F.S.14.1.a.1</t>
  </si>
  <si>
    <t>F.S.2.1.g.1</t>
  </si>
  <si>
    <t>F.S.7.1.a.3</t>
  </si>
  <si>
    <t>F.S.6.3.a.1</t>
  </si>
  <si>
    <t>F.S.1.1.a.1</t>
  </si>
  <si>
    <t>F.S.1.1.b.1</t>
  </si>
  <si>
    <t>F.S.1.1.c.1</t>
  </si>
  <si>
    <t>F.S.1.1.c.2</t>
  </si>
  <si>
    <t>F.S.1.2.a.1</t>
  </si>
  <si>
    <t>F.S.1.2.a.2</t>
  </si>
  <si>
    <t>F.S.1.2.a.3</t>
  </si>
  <si>
    <t>F.S.2.1.a.1</t>
  </si>
  <si>
    <t>F.S.2.1.b.1</t>
  </si>
  <si>
    <t>F.S.2.1.c.1</t>
  </si>
  <si>
    <t>F.S.2.1.d.1</t>
  </si>
  <si>
    <t>F.S.2.1.e.1</t>
  </si>
  <si>
    <t>F.S.2.1.e.2</t>
  </si>
  <si>
    <t>F.S.2.1.e.3</t>
  </si>
  <si>
    <t>F.S.2.1.e.4</t>
  </si>
  <si>
    <t>F.S.2.1.f.1</t>
  </si>
  <si>
    <t>F.S.2.1.h.1</t>
  </si>
  <si>
    <t>F.S.2.1.I.1</t>
  </si>
  <si>
    <t>F.S.3.1.a.1</t>
  </si>
  <si>
    <t>F.S.3.1.b.1</t>
  </si>
  <si>
    <t>F.S.3.2.c.1</t>
  </si>
  <si>
    <t>F.S.3.2.c.2</t>
  </si>
  <si>
    <t>F.S.3.2.c.3</t>
  </si>
  <si>
    <t>F.S.3.2.d.1</t>
  </si>
  <si>
    <t>F.S.3.2.d.2</t>
  </si>
  <si>
    <t>F.S.3.2.d.3</t>
  </si>
  <si>
    <t>F.S.3.2.e.1</t>
  </si>
  <si>
    <t>F.S.3.2.e.2</t>
  </si>
  <si>
    <t>F.S.3.2.f.1</t>
  </si>
  <si>
    <t>F.S.3.2.g.1</t>
  </si>
  <si>
    <t>F.S.3.2.h.1</t>
  </si>
  <si>
    <t>F.S.3.2.i.1</t>
  </si>
  <si>
    <t>F.S.3.2.i.2</t>
  </si>
  <si>
    <t>F.S.4.1.c.1</t>
  </si>
  <si>
    <t>F.S.5.1.d.2</t>
  </si>
  <si>
    <t>F.S.5.1.d.1</t>
  </si>
  <si>
    <t>F.S.5.1.c.1</t>
  </si>
  <si>
    <t>F.S.5.1.b.1</t>
  </si>
  <si>
    <t>F.S.5.1.a.2</t>
  </si>
  <si>
    <t>F.S.5.1.a.1</t>
  </si>
  <si>
    <t>F.S.7.1.a.4</t>
  </si>
  <si>
    <t>F.S.7.1.a.5</t>
  </si>
  <si>
    <t>F.S.7.1.a.2</t>
  </si>
  <si>
    <t>F.S.7.1.a.1</t>
  </si>
  <si>
    <t>b.1 Mejorar y optimizar el espacio físico de oficinas de modo que cuentan con  el equipo y mobiliario para el buen funcionamiento de las actividades administrativas</t>
  </si>
  <si>
    <t>ESCUELA DE MATEMATICAS</t>
  </si>
  <si>
    <t>ESCUELA DE MATETICAS</t>
  </si>
  <si>
    <t>ESCUELA DE BIOLOGÌA</t>
  </si>
  <si>
    <t>ESCUELA DE BIOLOGÍA</t>
  </si>
  <si>
    <t>Sillas Butacas con Tablero Movil</t>
  </si>
  <si>
    <t>Pizzaras Interactivas</t>
  </si>
  <si>
    <t>Equipo de Audio para Auditorio</t>
  </si>
  <si>
    <t>Microfono para Equipo de Audio</t>
  </si>
  <si>
    <t>Cortinas Verticales Grandes</t>
  </si>
  <si>
    <t>Cortinas Verticales Pequeñas</t>
  </si>
  <si>
    <t>Punteros Lazer</t>
  </si>
  <si>
    <t>Porton de Hierro</t>
  </si>
  <si>
    <t>Set de Equipo de Audio para Sala Llopis</t>
  </si>
  <si>
    <t>Mini - Split Aire acondicionado</t>
  </si>
  <si>
    <t>Suscripción a dos revistas científicas de matematica</t>
  </si>
  <si>
    <t>1) Currículos actualizados en todas las carreras y facultades de la UNAH de acuerdo a exigencias y tendencias modernas y resultados de las investigaciones realizadas.</t>
  </si>
  <si>
    <t>1) Porcentaje de programas de las asignaturas de servicios revisados y actualizados.</t>
  </si>
  <si>
    <t>MM.1.1.a.1</t>
  </si>
  <si>
    <t>a.1 Realización de investigaciones en las unidades académicas a las que se brinda servicio para  evaluar la pertinencia de los programs  de estudio.                                                                                                              a.2 Intitucionalización de comisiones y sub comisiones de desarrollo curricular.</t>
  </si>
  <si>
    <t>Programa</t>
  </si>
  <si>
    <t>Número de programas revisados y actualizados</t>
  </si>
  <si>
    <t>Estudiantes</t>
  </si>
  <si>
    <t>Coordinadores</t>
  </si>
  <si>
    <t>1) Establecer programas de capacitación y formación continua en las áreas de docencia e investigación, la obtención de competencias, con mecanismos y procedimientos de gestión eficientes (bajo certificación reconocida a escala nacional e internacional).</t>
  </si>
  <si>
    <t>1) Porcentaje de docentes con competencias certificadas.</t>
  </si>
  <si>
    <t>Ciclo de  conferencias con profesores invitados de Universidades Extranjeras para exposición de temas actualidad en el campo de la matemática</t>
  </si>
  <si>
    <t>Actualización del personal docente y graduados de la carrera de  matemática e insentivar su  ingreso a la Maestría en Matemática</t>
  </si>
  <si>
    <t>Listas de asistencia, documentación del evento, ponencias</t>
  </si>
  <si>
    <t>Profesores y estudiantes de las carreras de matemática, ingenierias, física, economía</t>
  </si>
  <si>
    <t>Carrera de Matemática</t>
  </si>
  <si>
    <t>Taller permanente de actulización en el campo de la matemática, presentación de trabajos de investigación (sesiones cada 15 días, durante todo el año)</t>
  </si>
  <si>
    <t>Formación de los cuadros de relevo</t>
  </si>
  <si>
    <t>Listas de asistencia  a 18 sesiones realizadas durante el año; documentación de horas de capacitación docente</t>
  </si>
  <si>
    <t>Docentes esuela de Matemáticay estudaintes de la Carrera de Matemática</t>
  </si>
  <si>
    <t>3) Programa de Relevo Docente (que incluya  profesores, científicos, profesores eméritos, profesores visitantes, asociados, y la inclusión de instructores).</t>
  </si>
  <si>
    <t>Contratación de un profesor visitante para apoyar la organización de la Escuela de Matemática y la elaboración del plan  para  los cuadros de relevo generacional</t>
  </si>
  <si>
    <t>Se requiere apoyo de profesores con alta formación matemática y con experiencia en la organización de la escuelas universitarias.</t>
  </si>
  <si>
    <t>Se  suscribe contato con profesor visitante que goza de año sabático</t>
  </si>
  <si>
    <t>Docentes y estudiantes</t>
  </si>
  <si>
    <t xml:space="preserve">1) Uso de perfiles docentes con visión estratégica de desarrollo académico en el proceso de convocatoria, selección y contratación del personal académico. </t>
  </si>
  <si>
    <t>% de nuevos docentes con perfil general</t>
  </si>
  <si>
    <t>Creación de ocho plazas docentes  para la contatación de ocho profesores en la categoria de Profesor Auxiliar III</t>
  </si>
  <si>
    <t xml:space="preserve">Actualmente la Escuela de Mat. no tiene suficientes profesores  para atender la demanda de las clases de servicio </t>
  </si>
  <si>
    <t>Aumento de la oferta de secciones para satisfacer la creciente demanda</t>
  </si>
  <si>
    <t>Docentes</t>
  </si>
  <si>
    <t>Escuela de Matemática</t>
  </si>
  <si>
    <t>F.S.4.1.b.2</t>
  </si>
  <si>
    <t>F.S.4.1.b.1</t>
  </si>
  <si>
    <t>F.S.4.1.a.1</t>
  </si>
  <si>
    <t>MM.4.a.1</t>
  </si>
  <si>
    <t>MM.4.a.2</t>
  </si>
  <si>
    <t>MM.4.a.3</t>
  </si>
  <si>
    <t>MM.4.b.1</t>
  </si>
  <si>
    <t>3) Fortalecido Sistema de bibliotecas tradicional y virtualmente</t>
  </si>
  <si>
    <t>4) Se fortalecerá el Sistema de Bibliotecas y se creará un sistema virtual para la obtención de documentos y materiales de trabajo de las diferentes carreras.</t>
  </si>
  <si>
    <t>a.4 Fortalecer el sistema de bibliotecas con la suscripción a dos revistas científicas para la actualización de docentes y estudiantes de la carrera de matemática</t>
  </si>
  <si>
    <t>Actulización en temas de investigaciónes recientes en el campo de as matemáticas</t>
  </si>
  <si>
    <t xml:space="preserve">Suscripción a dos revistas científicas, archivo de los ejemplares recibidos </t>
  </si>
  <si>
    <t>Estudiantes y Docentes</t>
  </si>
  <si>
    <t>Carrera de Mateática</t>
  </si>
  <si>
    <t>1) Se implementará el macroproyecto de desarrollo físico para la optimización del espacio físico en el período 2012-2016.</t>
  </si>
  <si>
    <t>1) Cada aula contará con al menos un proyector y equipo de ayuda visual para que los maestros den sus clases.                                                                                                                2) Inversión para ejecución de planes.</t>
  </si>
  <si>
    <t>c.1 Mejorar los servicios de tecnología educativa con dos aulas recurso y un laboratorio con 50 computadoras                                                                                                                                                                                      c.2 Ejecución de plan de capacitación en uso adecuado de equipo.                                                                                                                                                                                                     c.3 Indicadores de desempeño positivos</t>
  </si>
  <si>
    <t>Se requiere contar con el equipo y la tecnología para el buen desempeño de las funciones del personal administrativo</t>
  </si>
  <si>
    <t>Equipo debidamente inventariado</t>
  </si>
  <si>
    <t>Personal administrativo y docente</t>
  </si>
  <si>
    <t>Departamento de Matemática/ Departamento de compras</t>
  </si>
  <si>
    <t>Nececidad de incorporar la tecología en la enseñanza de la matemática</t>
  </si>
  <si>
    <t>2 Aulas acondicionadas</t>
  </si>
  <si>
    <t>Escuela de Matemática/ Compras/Manteni-miento</t>
  </si>
  <si>
    <t>1) Se diseñará un Plan de capacitación para todo el período.</t>
  </si>
  <si>
    <t xml:space="preserve">f.1 Se contratara un Administrador para la Escuela de Matemática y Ciencias de la Computación </t>
  </si>
  <si>
    <t>La unidad académica ha crecido y se requiere del establecimiento de controles, registro, contabilidad y manejo de los procesos administrativos de forma eficiente y porfesional</t>
  </si>
  <si>
    <t>Contratación del profesional con el perfil acorde al puesto.</t>
  </si>
  <si>
    <t>Departamento de Matemática/Secretaría Ejecutiva de Desarrollo de Personal</t>
  </si>
  <si>
    <t>B. 1) Aulas equipadas con proyectores y equipos de ayuda multimedia.
2) Fortalecida la red de bibliotecas universitarias, librerías universitarias y la editorial, tanto virtuales como físicas.</t>
  </si>
  <si>
    <t>C. 1) Programa de desarrollo del talento humano diseñado e implementado, con presupuesto asignado; general y con cuatro componentes: Docentes, Asistentes Técnicos, Administrativos y de Servicios Generales.</t>
  </si>
  <si>
    <t>A. 1) Macroproyecto de Desarrollo Físico implementado, incluyendo Centros Regionales, CRAED, ITS.
2) Infraestructura física de CRAED pilotos en proceso de construcción.</t>
  </si>
  <si>
    <t>MM.11.1.c.1</t>
  </si>
  <si>
    <t>MM.11.1.a.1</t>
  </si>
  <si>
    <t>MM.5.1.a.1</t>
  </si>
  <si>
    <t>MM.11.1.B.1</t>
  </si>
  <si>
    <t>1) Alianzas con universidades, e instituciones firmadas y en ejecución.</t>
  </si>
  <si>
    <t>1) Se estructurarán alianzas con universidades, egresados, empresas e instituciones, al menos se firmarán cinco (5) alianzas durante el período 201- 2014</t>
  </si>
  <si>
    <t>a.1 Formalizar convenios con cinco Unversidades extranjeras   para un mayor intercambio académico, de manera que la internacionalización de la educación superior favorezca y potencie redes que promuevan el intercambio estudiantil y académico para el mejoramiento de la calidad.</t>
  </si>
  <si>
    <t>MM.13.1.1.1</t>
  </si>
  <si>
    <t>Eficientar los procesos educativos y académicos</t>
  </si>
  <si>
    <t>Convenios ejecutados</t>
  </si>
  <si>
    <t>Personal  Docente y Egresados de la Carrera de Matemática</t>
  </si>
  <si>
    <t>Carrera de matematica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</si>
</sst>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_ * #,##0_ ;_ * \-#,##0_ ;_ * \-_ ;_ @_ "/>
    <numFmt numFmtId="176" formatCode="_ * #,##0.00_ ;_ * \-#,##0.00_ ;_ * \-_ ;_ @_ "/>
    <numFmt numFmtId="177" formatCode="_ * #,##0.00_ ;_ * \-#,##0.00_ ;_ * \-??_ ;_ @_ "/>
    <numFmt numFmtId="178" formatCode="&quot;L. &quot;#,##0.00;[Red]&quot;L. -&quot;#,##0.00"/>
  </numFmts>
  <fonts count="90"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4"/>
      <color theme="4" tint="-0.499984740745262"/>
      <name val="Arial"/>
      <family val="2"/>
    </font>
    <font>
      <b/>
      <sz val="10"/>
      <color theme="3" tint="-0.249977111117893"/>
      <name val="Arial"/>
      <family val="2"/>
    </font>
    <font>
      <b/>
      <sz val="11"/>
      <color indexed="58"/>
      <name val="Calibri"/>
      <family val="2"/>
      <charset val="1"/>
    </font>
    <font>
      <sz val="11"/>
      <color indexed="58"/>
      <name val="Calibri"/>
      <family val="2"/>
      <charset val="1"/>
    </font>
    <font>
      <b/>
      <sz val="12"/>
      <color indexed="9"/>
      <name val="Calibri"/>
      <family val="2"/>
      <charset val="1"/>
    </font>
    <font>
      <b/>
      <sz val="14"/>
      <name val="Calibri"/>
      <family val="2"/>
      <charset val="1"/>
    </font>
    <font>
      <b/>
      <sz val="11"/>
      <color indexed="9"/>
      <name val="Calibri"/>
      <family val="2"/>
      <charset val="1"/>
    </font>
    <font>
      <b/>
      <sz val="12"/>
      <color indexed="56"/>
      <name val="Calibri"/>
      <family val="2"/>
      <charset val="1"/>
    </font>
    <font>
      <b/>
      <sz val="11"/>
      <color indexed="56"/>
      <name val="Calibri"/>
      <family val="2"/>
      <charset val="1"/>
    </font>
    <font>
      <sz val="11"/>
      <name val="Calibri"/>
      <family val="2"/>
      <charset val="1"/>
    </font>
    <font>
      <sz val="12"/>
      <name val="Calibri"/>
      <family val="2"/>
      <charset val="1"/>
    </font>
    <font>
      <sz val="11"/>
      <color indexed="8"/>
      <name val="Calibri"/>
      <family val="2"/>
      <charset val="1"/>
    </font>
    <font>
      <sz val="12"/>
      <color indexed="8"/>
      <name val="Calibri"/>
      <family val="2"/>
      <charset val="1"/>
    </font>
    <font>
      <sz val="10"/>
      <color indexed="8"/>
      <name val="Calibri"/>
      <family val="2"/>
      <charset val="1"/>
    </font>
    <font>
      <sz val="12"/>
      <name val="Arial"/>
      <family val="2"/>
      <charset val="1"/>
    </font>
    <font>
      <b/>
      <sz val="14"/>
      <color indexed="63"/>
      <name val="Arial"/>
      <family val="2"/>
      <charset val="1"/>
    </font>
    <font>
      <sz val="12"/>
      <color indexed="56"/>
      <name val="Calibri"/>
      <family val="2"/>
      <charset val="1"/>
    </font>
    <font>
      <b/>
      <sz val="12"/>
      <color indexed="58"/>
      <name val="Calibri"/>
      <family val="2"/>
      <charset val="1"/>
    </font>
    <font>
      <b/>
      <sz val="11"/>
      <color indexed="58"/>
      <name val="Calibri"/>
      <family val="2"/>
    </font>
    <font>
      <sz val="12"/>
      <color rgb="FFFF0000"/>
      <name val="Calibri"/>
      <family val="2"/>
      <scheme val="minor"/>
    </font>
  </fonts>
  <fills count="3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indexed="13"/>
        <bgColor indexed="34"/>
      </patternFill>
    </fill>
    <fill>
      <patternFill patternType="solid">
        <fgColor indexed="9"/>
        <bgColor indexed="26"/>
      </patternFill>
    </fill>
    <fill>
      <patternFill patternType="solid">
        <fgColor indexed="62"/>
        <bgColor indexed="63"/>
      </patternFill>
    </fill>
    <fill>
      <patternFill patternType="solid">
        <fgColor indexed="47"/>
        <bgColor indexed="22"/>
      </patternFill>
    </fill>
    <fill>
      <patternFill patternType="solid">
        <fgColor indexed="40"/>
        <bgColor indexed="49"/>
      </patternFill>
    </fill>
    <fill>
      <patternFill patternType="solid">
        <fgColor rgb="FF00B050"/>
        <bgColor indexed="26"/>
      </patternFill>
    </fill>
    <fill>
      <patternFill patternType="solid">
        <fgColor rgb="FFFF0000"/>
        <bgColor indexed="26"/>
      </patternFill>
    </fill>
    <fill>
      <patternFill patternType="solid">
        <fgColor rgb="FFFFC000"/>
        <bgColor indexed="64"/>
      </patternFill>
    </fill>
    <fill>
      <patternFill patternType="solid">
        <fgColor indexed="22"/>
        <bgColor indexed="42"/>
      </patternFill>
    </fill>
    <fill>
      <patternFill patternType="solid">
        <fgColor rgb="FFC00000"/>
        <bgColor indexed="64"/>
      </patternFill>
    </fill>
  </fills>
  <borders count="96">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8"/>
      </left>
      <right style="medium">
        <color indexed="8"/>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style="medium">
        <color indexed="8"/>
      </left>
      <right/>
      <top style="medium">
        <color indexed="8"/>
      </top>
      <bottom style="thin">
        <color indexed="8"/>
      </bottom>
      <diagonal/>
    </border>
    <border>
      <left style="medium">
        <color indexed="8"/>
      </left>
      <right style="medium">
        <color indexed="8"/>
      </right>
      <top style="thin">
        <color indexed="8"/>
      </top>
      <bottom style="thin">
        <color indexed="8"/>
      </bottom>
      <diagonal/>
    </border>
    <border>
      <left/>
      <right/>
      <top style="thin">
        <color indexed="8"/>
      </top>
      <bottom style="thin">
        <color indexed="8"/>
      </bottom>
      <diagonal/>
    </border>
    <border>
      <left style="medium">
        <color indexed="8"/>
      </left>
      <right/>
      <top style="thin">
        <color indexed="8"/>
      </top>
      <bottom style="thin">
        <color indexed="8"/>
      </bottom>
      <diagonal/>
    </border>
    <border>
      <left style="medium">
        <color indexed="8"/>
      </left>
      <right style="medium">
        <color indexed="8"/>
      </right>
      <top/>
      <bottom style="thin">
        <color indexed="8"/>
      </bottom>
      <diagonal/>
    </border>
    <border>
      <left style="medium">
        <color indexed="8"/>
      </left>
      <right style="medium">
        <color indexed="8"/>
      </right>
      <top style="thin">
        <color indexed="8"/>
      </top>
      <bottom/>
      <diagonal/>
    </border>
    <border>
      <left/>
      <right/>
      <top style="thin">
        <color indexed="8"/>
      </top>
      <bottom/>
      <diagonal/>
    </border>
    <border>
      <left style="medium">
        <color indexed="8"/>
      </left>
      <right/>
      <top style="thin">
        <color indexed="8"/>
      </top>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right/>
      <top/>
      <bottom style="thin">
        <color indexed="8"/>
      </bottom>
      <diagonal/>
    </border>
    <border>
      <left style="thick">
        <color indexed="8"/>
      </left>
      <right style="thick">
        <color indexed="8"/>
      </right>
      <top/>
      <bottom style="thick">
        <color indexed="8"/>
      </bottom>
      <diagonal/>
    </border>
    <border>
      <left/>
      <right/>
      <top/>
      <bottom style="thick">
        <color indexed="8"/>
      </bottom>
      <diagonal/>
    </border>
    <border>
      <left style="thick">
        <color indexed="8"/>
      </left>
      <right/>
      <top/>
      <bottom style="thick">
        <color indexed="8"/>
      </bottom>
      <diagonal/>
    </border>
    <border>
      <left/>
      <right style="thick">
        <color indexed="8"/>
      </right>
      <top/>
      <bottom style="thick">
        <color indexed="8"/>
      </bottom>
      <diagonal/>
    </border>
    <border>
      <left/>
      <right style="medium">
        <color indexed="8"/>
      </right>
      <top/>
      <bottom style="thin">
        <color indexed="8"/>
      </bottom>
      <diagonal/>
    </border>
    <border>
      <left style="thick">
        <color indexed="8"/>
      </left>
      <right style="thick">
        <color indexed="8"/>
      </right>
      <top style="thick">
        <color indexed="8"/>
      </top>
      <bottom style="thick">
        <color indexed="8"/>
      </bottom>
      <diagonal/>
    </border>
    <border>
      <left/>
      <right/>
      <top style="thick">
        <color indexed="8"/>
      </top>
      <bottom style="thick">
        <color indexed="8"/>
      </bottom>
      <diagonal/>
    </border>
    <border>
      <left style="thick">
        <color indexed="8"/>
      </left>
      <right/>
      <top style="thick">
        <color indexed="8"/>
      </top>
      <bottom style="thick">
        <color indexed="8"/>
      </bottom>
      <diagonal/>
    </border>
    <border>
      <left/>
      <right/>
      <top style="medium">
        <color indexed="8"/>
      </top>
      <bottom style="medium">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bottom style="thin">
        <color auto="1"/>
      </bottom>
      <diagonal/>
    </border>
    <border>
      <left style="medium">
        <color auto="1"/>
      </left>
      <right/>
      <top style="medium">
        <color auto="1"/>
      </top>
      <bottom style="thin">
        <color auto="1"/>
      </bottom>
      <diagonal/>
    </border>
    <border>
      <left style="medium">
        <color auto="1"/>
      </left>
      <right style="medium">
        <color auto="1"/>
      </right>
      <top/>
      <bottom style="thin">
        <color auto="1"/>
      </bottom>
      <diagonal/>
    </border>
    <border>
      <left/>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style="thin">
        <color auto="1"/>
      </top>
      <bottom/>
      <diagonal/>
    </border>
    <border>
      <left style="medium">
        <color auto="1"/>
      </left>
      <right/>
      <top style="thin">
        <color auto="1"/>
      </top>
      <bottom/>
      <diagonal/>
    </border>
  </borders>
  <cellStyleXfs count="21">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0" fontId="83" fillId="0" borderId="0"/>
  </cellStyleXfs>
  <cellXfs count="749">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7"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3" fontId="41" fillId="0" borderId="0" xfId="18" applyNumberFormat="1" applyFont="1" applyAlignment="1">
      <alignment vertical="center"/>
    </xf>
    <xf numFmtId="0" fontId="42" fillId="0" borderId="0" xfId="0" applyFont="1" applyAlignment="1">
      <alignment vertical="center"/>
    </xf>
    <xf numFmtId="173"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4"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1" fillId="0" borderId="0" xfId="18" applyNumberFormat="1" applyFont="1" applyAlignment="1">
      <alignment horizontal="center" vertical="center"/>
    </xf>
    <xf numFmtId="173" fontId="43" fillId="0" borderId="0" xfId="18" applyNumberFormat="1" applyFont="1" applyAlignment="1">
      <alignment horizontal="center" vertical="center"/>
    </xf>
    <xf numFmtId="174"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49" fillId="13" borderId="26" xfId="0" applyFont="1" applyFill="1" applyBorder="1" applyAlignment="1">
      <alignment horizontal="center" vertical="center"/>
    </xf>
    <xf numFmtId="0" fontId="49" fillId="13" borderId="26" xfId="0" applyFont="1" applyFill="1" applyBorder="1" applyAlignment="1">
      <alignment vertical="center"/>
    </xf>
    <xf numFmtId="173" fontId="49" fillId="13" borderId="26" xfId="18" applyNumberFormat="1" applyFont="1" applyFill="1" applyBorder="1" applyAlignment="1">
      <alignment horizontal="center" vertical="center"/>
    </xf>
    <xf numFmtId="0" fontId="48"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3" fontId="47" fillId="3" borderId="26" xfId="18" applyNumberFormat="1" applyFont="1" applyFill="1" applyBorder="1" applyAlignment="1">
      <alignment horizontal="center" vertical="center"/>
    </xf>
    <xf numFmtId="0" fontId="49" fillId="15" borderId="41" xfId="0" applyFont="1" applyFill="1" applyBorder="1" applyAlignment="1">
      <alignment horizontal="center" vertical="center"/>
    </xf>
    <xf numFmtId="43" fontId="49" fillId="15"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2"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6" fillId="0" borderId="0" xfId="18" applyNumberFormat="1" applyFont="1" applyAlignment="1">
      <alignment vertical="center"/>
    </xf>
    <xf numFmtId="0" fontId="52" fillId="0" borderId="0" xfId="0" applyFont="1" applyAlignment="1">
      <alignment vertical="center"/>
    </xf>
    <xf numFmtId="173" fontId="52" fillId="0" borderId="0" xfId="18" applyNumberFormat="1" applyFont="1" applyAlignment="1">
      <alignment vertical="center"/>
    </xf>
    <xf numFmtId="0" fontId="53" fillId="13" borderId="0" xfId="0" applyFont="1" applyFill="1" applyAlignment="1">
      <alignment horizontal="left" vertical="center"/>
    </xf>
    <xf numFmtId="44" fontId="53" fillId="13" borderId="0" xfId="10" applyFont="1" applyFill="1" applyAlignment="1">
      <alignment horizontal="center" vertical="center"/>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49" fillId="15" borderId="39" xfId="18" applyFont="1" applyFill="1" applyBorder="1" applyAlignment="1">
      <alignment horizontal="center" vertical="center" wrapText="1"/>
    </xf>
    <xf numFmtId="43" fontId="48" fillId="13" borderId="0" xfId="18" applyFont="1" applyFill="1" applyAlignment="1">
      <alignment horizontal="center" vertical="center"/>
    </xf>
    <xf numFmtId="43" fontId="55"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8"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8" fillId="13" borderId="0" xfId="0" applyFont="1" applyFill="1" applyAlignment="1">
      <alignment vertical="center"/>
    </xf>
    <xf numFmtId="0" fontId="56"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6"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7" fillId="0" borderId="0" xfId="0" applyFont="1" applyAlignment="1">
      <alignment horizontal="center" vertical="center"/>
    </xf>
    <xf numFmtId="43" fontId="57" fillId="0" borderId="0" xfId="18" applyFont="1" applyAlignment="1">
      <alignment vertical="center"/>
    </xf>
    <xf numFmtId="173" fontId="57" fillId="0" borderId="0" xfId="18" applyNumberFormat="1" applyFont="1" applyAlignment="1">
      <alignment vertical="center"/>
    </xf>
    <xf numFmtId="173" fontId="57"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6"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3"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1" fillId="0" borderId="0" xfId="0" applyFont="1" applyAlignment="1">
      <alignment vertical="center" wrapText="1"/>
    </xf>
    <xf numFmtId="0" fontId="37"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49"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4"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7" borderId="23" xfId="0" applyFont="1" applyFill="1" applyBorder="1" applyAlignment="1">
      <alignment horizontal="center" vertical="center"/>
    </xf>
    <xf numFmtId="0" fontId="23" fillId="17" borderId="45" xfId="0" applyNumberFormat="1" applyFont="1" applyFill="1" applyBorder="1" applyAlignment="1">
      <alignment horizontal="center" vertical="center"/>
    </xf>
    <xf numFmtId="41" fontId="22" fillId="2" borderId="46" xfId="0" applyNumberFormat="1" applyFont="1" applyFill="1" applyBorder="1" applyAlignment="1">
      <alignment horizontal="center" vertical="center"/>
    </xf>
    <xf numFmtId="0" fontId="22" fillId="17" borderId="46" xfId="0" applyFont="1" applyFill="1" applyBorder="1" applyAlignment="1">
      <alignment horizontal="center" vertical="center"/>
    </xf>
    <xf numFmtId="0" fontId="22" fillId="2" borderId="46"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8"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3" fillId="20" borderId="6" xfId="0" applyFont="1" applyFill="1" applyBorder="1" applyAlignment="1">
      <alignment vertical="center"/>
    </xf>
    <xf numFmtId="44" fontId="63"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5" borderId="7" xfId="18" applyFont="1" applyFill="1" applyBorder="1" applyAlignment="1">
      <alignment horizontal="center" vertical="center" wrapText="1"/>
    </xf>
    <xf numFmtId="0" fontId="56" fillId="15"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43" fontId="38" fillId="0" borderId="26" xfId="18" applyFont="1" applyFill="1" applyBorder="1" applyAlignment="1">
      <alignment horizontal="center" vertical="center"/>
    </xf>
    <xf numFmtId="0" fontId="38" fillId="0" borderId="26" xfId="19" applyFont="1" applyBorder="1" applyAlignment="1">
      <alignment horizontal="center" vertical="center" wrapText="1"/>
    </xf>
    <xf numFmtId="43" fontId="38" fillId="0" borderId="26" xfId="18" applyFont="1" applyBorder="1" applyAlignment="1">
      <alignment horizontal="center" vertical="center" wrapText="1"/>
    </xf>
    <xf numFmtId="9" fontId="38" fillId="0" borderId="26" xfId="19" applyNumberFormat="1" applyFont="1" applyBorder="1" applyAlignment="1">
      <alignment horizontal="center" vertical="center" wrapText="1"/>
    </xf>
    <xf numFmtId="0" fontId="32" fillId="0" borderId="26" xfId="0" applyFont="1" applyBorder="1" applyAlignment="1">
      <alignment horizontal="center" vertical="center"/>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38"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7"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6"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39"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6" fillId="0" borderId="26" xfId="16" applyFont="1" applyFill="1" applyBorder="1" applyAlignment="1">
      <alignment horizontal="center" vertical="center" wrapText="1"/>
    </xf>
    <xf numFmtId="43" fontId="36"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68"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3"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68" fillId="0" borderId="26" xfId="0" applyFont="1" applyFill="1" applyBorder="1" applyAlignment="1">
      <alignment horizontal="center" vertical="center" wrapText="1"/>
    </xf>
    <xf numFmtId="0" fontId="71" fillId="0" borderId="0" xfId="19" applyFont="1" applyAlignment="1">
      <alignment horizontal="left" vertical="top"/>
    </xf>
    <xf numFmtId="172"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44" fontId="0" fillId="0" borderId="39" xfId="0" applyNumberFormat="1" applyFill="1" applyBorder="1" applyAlignment="1">
      <alignment vertical="center"/>
    </xf>
    <xf numFmtId="44" fontId="0" fillId="0" borderId="50" xfId="0" applyNumberFormat="1" applyBorder="1" applyAlignment="1">
      <alignment vertical="center"/>
    </xf>
    <xf numFmtId="44" fontId="0" fillId="0" borderId="52" xfId="0" applyNumberFormat="1" applyBorder="1" applyAlignment="1">
      <alignment vertical="center"/>
    </xf>
    <xf numFmtId="0" fontId="14" fillId="0" borderId="40" xfId="0" applyFont="1" applyBorder="1" applyAlignment="1">
      <alignment horizontal="left" vertical="center"/>
    </xf>
    <xf numFmtId="0" fontId="0" fillId="0" borderId="49" xfId="0" applyFont="1" applyBorder="1" applyAlignment="1">
      <alignment horizontal="left" vertical="center"/>
    </xf>
    <xf numFmtId="0" fontId="0" fillId="0" borderId="51" xfId="0" applyFont="1" applyBorder="1" applyAlignment="1">
      <alignment horizontal="left" vertical="center"/>
    </xf>
    <xf numFmtId="0" fontId="27" fillId="9" borderId="0" xfId="19" applyFont="1" applyFill="1" applyBorder="1" applyAlignment="1" applyProtection="1">
      <alignment horizontal="left" vertical="top"/>
      <protection locked="0"/>
    </xf>
    <xf numFmtId="175" fontId="72" fillId="21" borderId="53" xfId="0" applyNumberFormat="1" applyFont="1" applyFill="1" applyBorder="1" applyAlignment="1">
      <alignment horizontal="right" vertical="center"/>
    </xf>
    <xf numFmtId="175" fontId="72" fillId="21" borderId="53" xfId="10" applyNumberFormat="1" applyFont="1" applyFill="1" applyBorder="1" applyAlignment="1" applyProtection="1">
      <alignment horizontal="center" vertical="center"/>
    </xf>
    <xf numFmtId="0" fontId="73" fillId="22" borderId="0" xfId="0" applyFont="1" applyFill="1" applyAlignment="1">
      <alignment vertical="center"/>
    </xf>
    <xf numFmtId="0" fontId="72" fillId="22" borderId="0" xfId="0" applyFont="1" applyFill="1" applyAlignment="1">
      <alignment vertical="center"/>
    </xf>
    <xf numFmtId="44" fontId="72" fillId="22" borderId="0" xfId="10" applyFont="1" applyFill="1" applyBorder="1" applyAlignment="1" applyProtection="1">
      <alignment horizontal="center" vertical="center"/>
    </xf>
    <xf numFmtId="0" fontId="74" fillId="23" borderId="0" xfId="0" applyFont="1" applyFill="1" applyAlignment="1">
      <alignment horizontal="left" vertical="center"/>
    </xf>
    <xf numFmtId="0" fontId="74" fillId="23" borderId="0" xfId="10" applyNumberFormat="1" applyFont="1" applyFill="1" applyBorder="1" applyAlignment="1" applyProtection="1">
      <alignment horizontal="center" vertical="center"/>
    </xf>
    <xf numFmtId="0" fontId="75" fillId="0" borderId="0" xfId="0" applyNumberFormat="1" applyFont="1" applyFill="1" applyAlignment="1">
      <alignment horizontal="left" vertical="center"/>
    </xf>
    <xf numFmtId="0" fontId="76" fillId="23" borderId="53" xfId="0" applyFont="1" applyFill="1" applyBorder="1" applyAlignment="1">
      <alignment horizontal="center" vertical="center"/>
    </xf>
    <xf numFmtId="0" fontId="76" fillId="23" borderId="53" xfId="0" applyFont="1" applyFill="1" applyBorder="1" applyAlignment="1">
      <alignment horizontal="center" vertical="center" wrapText="1"/>
    </xf>
    <xf numFmtId="0" fontId="76" fillId="23" borderId="54" xfId="0" applyFont="1" applyFill="1" applyBorder="1" applyAlignment="1">
      <alignment horizontal="center" vertical="center"/>
    </xf>
    <xf numFmtId="175" fontId="76" fillId="23" borderId="53" xfId="0" applyNumberFormat="1" applyFont="1" applyFill="1" applyBorder="1" applyAlignment="1">
      <alignment horizontal="center" vertical="center"/>
    </xf>
    <xf numFmtId="0" fontId="73" fillId="22" borderId="55" xfId="0" applyFont="1" applyFill="1" applyBorder="1" applyAlignment="1">
      <alignment vertical="center"/>
    </xf>
    <xf numFmtId="0" fontId="73" fillId="24" borderId="57" xfId="0" applyNumberFormat="1" applyFont="1" applyFill="1" applyBorder="1" applyAlignment="1">
      <alignment horizontal="center" vertical="center"/>
    </xf>
    <xf numFmtId="175" fontId="73" fillId="24" borderId="58" xfId="0" applyNumberFormat="1" applyFont="1" applyFill="1" applyBorder="1" applyAlignment="1">
      <alignment vertical="center"/>
    </xf>
    <xf numFmtId="175" fontId="73" fillId="22" borderId="55" xfId="0" applyNumberFormat="1" applyFont="1" applyFill="1" applyBorder="1" applyAlignment="1">
      <alignment vertical="center"/>
    </xf>
    <xf numFmtId="0" fontId="73" fillId="22" borderId="59" xfId="0" applyFont="1" applyFill="1" applyBorder="1" applyAlignment="1">
      <alignment vertical="center"/>
    </xf>
    <xf numFmtId="0" fontId="73" fillId="22" borderId="60" xfId="0" applyNumberFormat="1" applyFont="1" applyFill="1" applyBorder="1" applyAlignment="1">
      <alignment horizontal="center" vertical="center"/>
    </xf>
    <xf numFmtId="175" fontId="73" fillId="22" borderId="61" xfId="0" applyNumberFormat="1" applyFont="1" applyFill="1" applyBorder="1" applyAlignment="1">
      <alignment vertical="center"/>
    </xf>
    <xf numFmtId="175" fontId="73" fillId="22" borderId="62" xfId="0" applyNumberFormat="1" applyFont="1" applyFill="1" applyBorder="1" applyAlignment="1">
      <alignment vertical="center"/>
    </xf>
    <xf numFmtId="0" fontId="73" fillId="24" borderId="60" xfId="0" applyNumberFormat="1" applyFont="1" applyFill="1" applyBorder="1" applyAlignment="1">
      <alignment horizontal="center" vertical="center"/>
    </xf>
    <xf numFmtId="175" fontId="73" fillId="24" borderId="61" xfId="0" applyNumberFormat="1" applyFont="1" applyFill="1" applyBorder="1" applyAlignment="1">
      <alignment vertical="center"/>
    </xf>
    <xf numFmtId="0" fontId="73" fillId="22" borderId="63" xfId="0" applyFont="1" applyFill="1" applyBorder="1" applyAlignment="1">
      <alignment vertical="center"/>
    </xf>
    <xf numFmtId="0" fontId="73" fillId="22" borderId="64" xfId="0" applyNumberFormat="1" applyFont="1" applyFill="1" applyBorder="1" applyAlignment="1">
      <alignment horizontal="center" vertical="center"/>
    </xf>
    <xf numFmtId="175" fontId="73" fillId="22" borderId="65" xfId="0" applyNumberFormat="1" applyFont="1" applyFill="1" applyBorder="1" applyAlignment="1">
      <alignment vertical="center"/>
    </xf>
    <xf numFmtId="0" fontId="76" fillId="25" borderId="66" xfId="0" applyFont="1" applyFill="1" applyBorder="1" applyAlignment="1">
      <alignment vertical="center"/>
    </xf>
    <xf numFmtId="0" fontId="76" fillId="25" borderId="67" xfId="0" applyFont="1" applyFill="1" applyBorder="1" applyAlignment="1">
      <alignment horizontal="center" vertical="center"/>
    </xf>
    <xf numFmtId="0" fontId="76" fillId="25" borderId="68" xfId="0" applyNumberFormat="1" applyFont="1" applyFill="1" applyBorder="1" applyAlignment="1">
      <alignment horizontal="center" vertical="center"/>
    </xf>
    <xf numFmtId="175" fontId="73" fillId="22" borderId="69" xfId="0" applyNumberFormat="1" applyFont="1" applyFill="1" applyBorder="1" applyAlignment="1">
      <alignment vertical="center"/>
    </xf>
    <xf numFmtId="175" fontId="73" fillId="22" borderId="66" xfId="0" applyNumberFormat="1" applyFont="1" applyFill="1" applyBorder="1" applyAlignment="1">
      <alignment vertical="center"/>
    </xf>
    <xf numFmtId="0" fontId="73" fillId="0" borderId="0" xfId="0" applyFont="1" applyAlignment="1">
      <alignment vertical="center"/>
    </xf>
    <xf numFmtId="0" fontId="73" fillId="26" borderId="0" xfId="0" applyFont="1" applyFill="1" applyAlignment="1">
      <alignment vertical="center"/>
    </xf>
    <xf numFmtId="0" fontId="72" fillId="22" borderId="0" xfId="0" applyFont="1" applyFill="1" applyAlignment="1">
      <alignment horizontal="left" vertical="center"/>
    </xf>
    <xf numFmtId="44" fontId="74" fillId="23" borderId="0" xfId="10" applyFont="1" applyFill="1" applyBorder="1" applyAlignment="1" applyProtection="1">
      <alignment horizontal="center" vertical="center"/>
    </xf>
    <xf numFmtId="0" fontId="73" fillId="22" borderId="62" xfId="0" applyFont="1" applyFill="1" applyBorder="1" applyAlignment="1">
      <alignment vertical="center"/>
    </xf>
    <xf numFmtId="0" fontId="73" fillId="24" borderId="70" xfId="0" applyNumberFormat="1" applyFont="1" applyFill="1" applyBorder="1" applyAlignment="1">
      <alignment horizontal="center" vertical="center"/>
    </xf>
    <xf numFmtId="175" fontId="73" fillId="22" borderId="58" xfId="0" applyNumberFormat="1" applyFont="1" applyFill="1" applyBorder="1" applyAlignment="1">
      <alignment vertical="center"/>
    </xf>
    <xf numFmtId="0" fontId="73" fillId="22" borderId="66" xfId="0" applyFont="1" applyFill="1" applyBorder="1" applyAlignment="1">
      <alignment vertical="center"/>
    </xf>
    <xf numFmtId="0" fontId="73" fillId="24" borderId="69" xfId="0" applyNumberFormat="1" applyFont="1" applyFill="1" applyBorder="1" applyAlignment="1">
      <alignment horizontal="center" vertical="center"/>
    </xf>
    <xf numFmtId="176" fontId="72" fillId="21" borderId="54" xfId="0" applyNumberFormat="1" applyFont="1" applyFill="1" applyBorder="1" applyAlignment="1">
      <alignment vertical="center"/>
    </xf>
    <xf numFmtId="0" fontId="76" fillId="23" borderId="54" xfId="0" applyFont="1" applyFill="1" applyBorder="1" applyAlignment="1">
      <alignment horizontal="center" vertical="center" wrapText="1"/>
    </xf>
    <xf numFmtId="175" fontId="76" fillId="23" borderId="53" xfId="0" applyNumberFormat="1" applyFont="1" applyFill="1" applyBorder="1" applyAlignment="1">
      <alignment horizontal="center" vertical="center" wrapText="1"/>
    </xf>
    <xf numFmtId="0" fontId="76" fillId="25" borderId="62" xfId="0" applyFont="1" applyFill="1" applyBorder="1" applyAlignment="1">
      <alignment vertical="center"/>
    </xf>
    <xf numFmtId="0" fontId="76" fillId="25" borderId="70" xfId="0" applyNumberFormat="1" applyFont="1" applyFill="1" applyBorder="1" applyAlignment="1">
      <alignment horizontal="center" vertical="center"/>
    </xf>
    <xf numFmtId="175" fontId="73" fillId="0" borderId="58" xfId="0" applyNumberFormat="1" applyFont="1" applyFill="1" applyBorder="1" applyAlignment="1">
      <alignment vertical="center"/>
    </xf>
    <xf numFmtId="0" fontId="73" fillId="24" borderId="71" xfId="0" applyFont="1" applyFill="1" applyBorder="1" applyAlignment="1">
      <alignment vertical="center"/>
    </xf>
    <xf numFmtId="0" fontId="73" fillId="24" borderId="72" xfId="0" applyFont="1" applyFill="1" applyBorder="1" applyAlignment="1">
      <alignment horizontal="center" vertical="center"/>
    </xf>
    <xf numFmtId="175" fontId="73" fillId="24" borderId="73" xfId="0" applyNumberFormat="1" applyFont="1" applyFill="1" applyBorder="1" applyAlignment="1">
      <alignment vertical="center"/>
    </xf>
    <xf numFmtId="175" fontId="73" fillId="22" borderId="71" xfId="0" applyNumberFormat="1" applyFont="1" applyFill="1" applyBorder="1" applyAlignment="1">
      <alignment vertical="center"/>
    </xf>
    <xf numFmtId="0" fontId="73" fillId="24" borderId="66" xfId="0" applyFont="1" applyFill="1" applyBorder="1" applyAlignment="1">
      <alignment vertical="center"/>
    </xf>
    <xf numFmtId="175" fontId="73" fillId="24" borderId="69" xfId="0" applyNumberFormat="1" applyFont="1" applyFill="1" applyBorder="1" applyAlignment="1">
      <alignment vertical="center"/>
    </xf>
    <xf numFmtId="175" fontId="73" fillId="22" borderId="74" xfId="0" applyNumberFormat="1" applyFont="1" applyFill="1" applyBorder="1" applyAlignment="1">
      <alignment horizontal="center" vertical="center"/>
    </xf>
    <xf numFmtId="0" fontId="72" fillId="22" borderId="0" xfId="0" applyFont="1" applyFill="1" applyAlignment="1">
      <alignment horizontal="center" vertical="center"/>
    </xf>
    <xf numFmtId="0" fontId="73" fillId="22" borderId="0" xfId="0" applyFont="1" applyFill="1" applyAlignment="1">
      <alignment horizontal="center" vertical="center"/>
    </xf>
    <xf numFmtId="175" fontId="76" fillId="23" borderId="54" xfId="0" applyNumberFormat="1" applyFont="1" applyFill="1" applyBorder="1" applyAlignment="1">
      <alignment horizontal="center" vertical="center" wrapText="1"/>
    </xf>
    <xf numFmtId="175" fontId="73" fillId="22" borderId="75" xfId="0" applyNumberFormat="1" applyFont="1" applyFill="1" applyBorder="1" applyAlignment="1">
      <alignment horizontal="center" vertical="center"/>
    </xf>
    <xf numFmtId="0" fontId="73" fillId="24" borderId="75" xfId="0" applyFont="1" applyFill="1" applyBorder="1" applyAlignment="1">
      <alignment horizontal="center" vertical="center"/>
    </xf>
    <xf numFmtId="0" fontId="73" fillId="24" borderId="71" xfId="0" applyFont="1" applyFill="1" applyBorder="1" applyAlignment="1">
      <alignment vertical="center" wrapText="1"/>
    </xf>
    <xf numFmtId="175" fontId="73" fillId="27" borderId="74" xfId="0" applyNumberFormat="1" applyFont="1" applyFill="1" applyBorder="1" applyAlignment="1">
      <alignment horizontal="center" vertical="center"/>
    </xf>
    <xf numFmtId="0" fontId="73" fillId="24" borderId="76" xfId="0" applyFont="1" applyFill="1" applyBorder="1" applyAlignment="1">
      <alignment vertical="center"/>
    </xf>
    <xf numFmtId="0" fontId="73" fillId="24" borderId="77" xfId="0" applyFont="1" applyFill="1" applyBorder="1" applyAlignment="1">
      <alignment horizontal="center" vertical="center"/>
    </xf>
    <xf numFmtId="175" fontId="73" fillId="24" borderId="78" xfId="0" applyNumberFormat="1" applyFont="1" applyFill="1" applyBorder="1" applyAlignment="1">
      <alignment vertical="center"/>
    </xf>
    <xf numFmtId="0" fontId="73" fillId="24" borderId="76" xfId="0" applyFont="1" applyFill="1" applyBorder="1" applyAlignment="1">
      <alignment vertical="center" wrapText="1"/>
    </xf>
    <xf numFmtId="175" fontId="73" fillId="22" borderId="78" xfId="0" applyNumberFormat="1" applyFont="1" applyFill="1" applyBorder="1" applyAlignment="1">
      <alignment vertical="center"/>
    </xf>
    <xf numFmtId="175" fontId="73" fillId="22" borderId="66" xfId="0" applyNumberFormat="1" applyFont="1" applyFill="1" applyBorder="1" applyAlignment="1">
      <alignment horizontal="center" vertical="center"/>
    </xf>
    <xf numFmtId="0" fontId="76" fillId="25" borderId="71" xfId="0" applyFont="1" applyFill="1" applyBorder="1" applyAlignment="1">
      <alignment vertical="center"/>
    </xf>
    <xf numFmtId="0" fontId="76" fillId="25" borderId="72" xfId="0" applyFont="1" applyFill="1" applyBorder="1" applyAlignment="1">
      <alignment horizontal="center" vertical="center"/>
    </xf>
    <xf numFmtId="175" fontId="73" fillId="0" borderId="78" xfId="0" applyNumberFormat="1" applyFont="1" applyBorder="1" applyAlignment="1">
      <alignment vertical="center"/>
    </xf>
    <xf numFmtId="41" fontId="23" fillId="13" borderId="46" xfId="0" applyNumberFormat="1" applyFont="1" applyFill="1" applyBorder="1" applyAlignment="1">
      <alignment horizontal="center" vertical="center" wrapText="1"/>
    </xf>
    <xf numFmtId="41" fontId="22" fillId="2" borderId="0" xfId="0" applyNumberFormat="1" applyFont="1" applyFill="1" applyBorder="1" applyAlignment="1">
      <alignment vertical="center"/>
    </xf>
    <xf numFmtId="0" fontId="22" fillId="2" borderId="0" xfId="0" applyFont="1" applyFill="1" applyBorder="1" applyAlignment="1">
      <alignment horizontal="center" vertical="center"/>
    </xf>
    <xf numFmtId="0" fontId="76" fillId="23" borderId="79" xfId="0" applyFont="1" applyFill="1" applyBorder="1" applyAlignment="1">
      <alignment horizontal="center" vertical="center" wrapText="1"/>
    </xf>
    <xf numFmtId="41" fontId="22" fillId="2" borderId="2" xfId="0" applyNumberFormat="1" applyFont="1" applyFill="1" applyBorder="1" applyAlignment="1">
      <alignment vertical="center"/>
    </xf>
    <xf numFmtId="0" fontId="79" fillId="0" borderId="81" xfId="19" applyFont="1" applyBorder="1" applyAlignment="1">
      <alignment horizontal="center" vertical="center" wrapText="1"/>
    </xf>
    <xf numFmtId="0" fontId="80" fillId="0" borderId="81" xfId="16" applyFont="1" applyBorder="1" applyAlignment="1">
      <alignment horizontal="center" vertical="center" wrapText="1"/>
    </xf>
    <xf numFmtId="9" fontId="80" fillId="0" borderId="81" xfId="16" applyNumberFormat="1" applyFont="1" applyBorder="1" applyAlignment="1">
      <alignment horizontal="center" vertical="center" wrapText="1"/>
    </xf>
    <xf numFmtId="4" fontId="80" fillId="0" borderId="81" xfId="16" applyNumberFormat="1" applyFont="1" applyBorder="1" applyAlignment="1">
      <alignment horizontal="center" vertical="center" wrapText="1"/>
    </xf>
    <xf numFmtId="43" fontId="80" fillId="0" borderId="81" xfId="18" applyFont="1" applyFill="1" applyBorder="1" applyAlignment="1" applyProtection="1">
      <alignment horizontal="center" vertical="center" wrapText="1"/>
    </xf>
    <xf numFmtId="0" fontId="80" fillId="0" borderId="81" xfId="16" applyNumberFormat="1" applyFont="1" applyBorder="1" applyAlignment="1">
      <alignment horizontal="center" vertical="center" wrapText="1"/>
    </xf>
    <xf numFmtId="0" fontId="80" fillId="22" borderId="81" xfId="16" applyFont="1" applyFill="1" applyBorder="1" applyAlignment="1">
      <alignment horizontal="center" vertical="center" wrapText="1"/>
    </xf>
    <xf numFmtId="3" fontId="80" fillId="0" borderId="81" xfId="16" applyNumberFormat="1" applyFont="1" applyBorder="1" applyAlignment="1">
      <alignment horizontal="center" vertical="center" wrapText="1"/>
    </xf>
    <xf numFmtId="0" fontId="0" fillId="0" borderId="81" xfId="19" applyFont="1" applyBorder="1" applyAlignment="1">
      <alignment horizontal="center" vertical="center" wrapText="1"/>
    </xf>
    <xf numFmtId="0" fontId="0" fillId="28" borderId="0" xfId="0" applyFill="1" applyAlignment="1">
      <alignment vertical="center"/>
    </xf>
    <xf numFmtId="0" fontId="22" fillId="28" borderId="0" xfId="0" applyFont="1" applyFill="1" applyAlignment="1">
      <alignment vertical="center"/>
    </xf>
    <xf numFmtId="0" fontId="21" fillId="28" borderId="0" xfId="0" applyFont="1" applyFill="1" applyAlignment="1">
      <alignment horizontal="left" vertical="center"/>
    </xf>
    <xf numFmtId="0" fontId="76" fillId="0" borderId="0" xfId="0" applyFont="1" applyFill="1" applyBorder="1" applyAlignment="1">
      <alignment vertical="center"/>
    </xf>
    <xf numFmtId="0" fontId="76" fillId="0" borderId="0" xfId="0" applyFont="1" applyFill="1" applyBorder="1" applyAlignment="1">
      <alignment horizontal="center" vertical="center"/>
    </xf>
    <xf numFmtId="0" fontId="76" fillId="0" borderId="0" xfId="0" applyNumberFormat="1" applyFont="1" applyFill="1" applyBorder="1" applyAlignment="1">
      <alignment horizontal="center" vertical="center"/>
    </xf>
    <xf numFmtId="175" fontId="73"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0" fillId="18" borderId="0" xfId="0" applyFill="1" applyAlignment="1">
      <alignment vertical="center"/>
    </xf>
    <xf numFmtId="0" fontId="76" fillId="18" borderId="0" xfId="0" applyFont="1" applyFill="1" applyBorder="1" applyAlignment="1">
      <alignment horizontal="center" vertical="center"/>
    </xf>
    <xf numFmtId="175" fontId="73" fillId="18" borderId="0" xfId="0" applyNumberFormat="1" applyFont="1" applyFill="1" applyBorder="1" applyAlignment="1">
      <alignment vertical="center"/>
    </xf>
    <xf numFmtId="0" fontId="22" fillId="18" borderId="0" xfId="0" applyFont="1" applyFill="1" applyBorder="1" applyAlignment="1">
      <alignment horizontal="center" vertical="center"/>
    </xf>
    <xf numFmtId="0" fontId="82" fillId="0" borderId="81" xfId="19" applyFont="1" applyBorder="1" applyAlignment="1">
      <alignment horizontal="center" vertical="center" wrapText="1"/>
    </xf>
    <xf numFmtId="9" fontId="80" fillId="0" borderId="81" xfId="19" applyNumberFormat="1" applyFont="1" applyBorder="1" applyAlignment="1">
      <alignment horizontal="center" vertical="center" wrapText="1"/>
    </xf>
    <xf numFmtId="0" fontId="80" fillId="0" borderId="81" xfId="19" applyFont="1" applyBorder="1" applyAlignment="1">
      <alignment horizontal="center" vertical="center" wrapText="1"/>
    </xf>
    <xf numFmtId="4" fontId="80" fillId="0" borderId="81" xfId="19" applyNumberFormat="1" applyFont="1" applyBorder="1" applyAlignment="1">
      <alignment horizontal="center" vertical="center" wrapText="1"/>
    </xf>
    <xf numFmtId="0" fontId="81" fillId="0" borderId="81" xfId="19" applyFont="1" applyBorder="1" applyAlignment="1">
      <alignment horizontal="center" vertical="center" wrapText="1"/>
    </xf>
    <xf numFmtId="0" fontId="82" fillId="22" borderId="81" xfId="19" applyFont="1" applyFill="1" applyBorder="1" applyAlignment="1">
      <alignment horizontal="center" vertical="center" wrapText="1"/>
    </xf>
    <xf numFmtId="0" fontId="80" fillId="22" borderId="81" xfId="19" applyFont="1" applyFill="1" applyBorder="1" applyAlignment="1">
      <alignment horizontal="center" vertical="center" wrapText="1"/>
    </xf>
    <xf numFmtId="3" fontId="80" fillId="0" borderId="81" xfId="19" applyNumberFormat="1" applyFont="1" applyBorder="1" applyAlignment="1">
      <alignment horizontal="center" vertical="center" wrapText="1"/>
    </xf>
    <xf numFmtId="0" fontId="82" fillId="0" borderId="81" xfId="19" applyFont="1" applyBorder="1" applyAlignment="1">
      <alignment vertical="center" wrapText="1"/>
    </xf>
    <xf numFmtId="178" fontId="80" fillId="0" borderId="81" xfId="19" applyNumberFormat="1" applyFont="1" applyBorder="1" applyAlignment="1">
      <alignment horizontal="center" vertical="center" wrapText="1"/>
    </xf>
    <xf numFmtId="0" fontId="82" fillId="0" borderId="81" xfId="0" applyFont="1" applyFill="1" applyBorder="1" applyAlignment="1">
      <alignment horizontal="center" vertical="center" wrapText="1"/>
    </xf>
    <xf numFmtId="9" fontId="80" fillId="0" borderId="81" xfId="17" applyFont="1" applyFill="1" applyBorder="1" applyAlignment="1" applyProtection="1">
      <alignment horizontal="center" vertical="center" wrapText="1"/>
    </xf>
    <xf numFmtId="0" fontId="77" fillId="29" borderId="83" xfId="19" applyFont="1" applyFill="1" applyBorder="1" applyAlignment="1">
      <alignment vertical="center"/>
    </xf>
    <xf numFmtId="0" fontId="77" fillId="29" borderId="60" xfId="19" applyFont="1" applyFill="1" applyBorder="1" applyAlignment="1">
      <alignment vertical="center"/>
    </xf>
    <xf numFmtId="0" fontId="77" fillId="29" borderId="80" xfId="19" applyFont="1" applyFill="1" applyBorder="1" applyAlignment="1">
      <alignment vertical="center"/>
    </xf>
    <xf numFmtId="177" fontId="80" fillId="29" borderId="81" xfId="19" applyNumberFormat="1" applyFont="1" applyFill="1" applyBorder="1" applyAlignment="1">
      <alignment vertical="center" wrapText="1"/>
    </xf>
    <xf numFmtId="0" fontId="80" fillId="29" borderId="81" xfId="19" applyFont="1" applyFill="1" applyBorder="1" applyAlignment="1">
      <alignment vertical="center" wrapText="1"/>
    </xf>
    <xf numFmtId="0" fontId="82" fillId="0" borderId="81" xfId="20" applyFont="1" applyBorder="1" applyAlignment="1">
      <alignment horizontal="left" vertical="center" wrapText="1"/>
    </xf>
    <xf numFmtId="0" fontId="84" fillId="0" borderId="81" xfId="19" applyFont="1" applyBorder="1" applyAlignment="1">
      <alignment horizontal="center" vertical="center" wrapText="1"/>
    </xf>
    <xf numFmtId="9" fontId="84" fillId="0" borderId="81" xfId="19" applyNumberFormat="1" applyFont="1" applyBorder="1" applyAlignment="1">
      <alignment horizontal="center" vertical="center" wrapText="1"/>
    </xf>
    <xf numFmtId="43" fontId="84" fillId="0" borderId="81" xfId="18" applyFont="1" applyFill="1" applyBorder="1" applyAlignment="1" applyProtection="1">
      <alignment horizontal="center" vertical="center" wrapText="1"/>
    </xf>
    <xf numFmtId="0" fontId="82" fillId="0" borderId="81" xfId="19" applyFont="1" applyBorder="1" applyAlignment="1">
      <alignment horizontal="left" vertical="center" wrapText="1"/>
    </xf>
    <xf numFmtId="0" fontId="84" fillId="0" borderId="81" xfId="19" applyFont="1" applyBorder="1" applyAlignment="1">
      <alignment vertical="center" wrapText="1"/>
    </xf>
    <xf numFmtId="3" fontId="84" fillId="0" borderId="81" xfId="19" applyNumberFormat="1" applyFont="1" applyBorder="1" applyAlignment="1">
      <alignment horizontal="center" vertical="center" wrapText="1"/>
    </xf>
    <xf numFmtId="0" fontId="84" fillId="0" borderId="81" xfId="19" applyFont="1" applyBorder="1" applyAlignment="1" applyProtection="1">
      <alignment horizontal="center" vertical="center" wrapText="1"/>
      <protection locked="0"/>
    </xf>
    <xf numFmtId="0" fontId="86" fillId="0" borderId="81" xfId="19" applyFont="1" applyBorder="1" applyAlignment="1">
      <alignment horizontal="center" vertical="center" wrapText="1"/>
    </xf>
    <xf numFmtId="43" fontId="80" fillId="22" borderId="81" xfId="18" applyFont="1" applyFill="1" applyBorder="1" applyAlignment="1" applyProtection="1">
      <alignment horizontal="center" vertical="center" wrapText="1"/>
    </xf>
    <xf numFmtId="175" fontId="80" fillId="22" borderId="81" xfId="0" applyNumberFormat="1" applyFont="1" applyFill="1" applyBorder="1" applyAlignment="1">
      <alignment horizontal="center" vertical="center" wrapText="1"/>
    </xf>
    <xf numFmtId="0" fontId="80" fillId="22" borderId="81" xfId="0" applyFont="1" applyFill="1" applyBorder="1" applyAlignment="1">
      <alignment horizontal="center" vertical="center" wrapText="1"/>
    </xf>
    <xf numFmtId="0" fontId="82" fillId="22" borderId="81" xfId="0" applyFont="1" applyFill="1" applyBorder="1" applyAlignment="1">
      <alignment horizontal="center" vertical="center" wrapText="1"/>
    </xf>
    <xf numFmtId="0" fontId="82" fillId="0" borderId="81" xfId="0" applyFont="1" applyBorder="1" applyAlignment="1">
      <alignment horizontal="center" vertical="center" wrapText="1"/>
    </xf>
    <xf numFmtId="43" fontId="87" fillId="22" borderId="81" xfId="18" applyFont="1" applyFill="1" applyBorder="1" applyAlignment="1" applyProtection="1">
      <alignment horizontal="center" vertical="center" wrapText="1"/>
    </xf>
    <xf numFmtId="9" fontId="38" fillId="0" borderId="26" xfId="19" applyNumberFormat="1" applyFont="1" applyFill="1" applyBorder="1" applyAlignment="1">
      <alignment horizontal="center" vertical="center"/>
    </xf>
    <xf numFmtId="164" fontId="38" fillId="0" borderId="26" xfId="19" applyNumberFormat="1" applyFont="1" applyFill="1" applyBorder="1" applyAlignment="1">
      <alignment horizontal="center" vertical="center"/>
    </xf>
    <xf numFmtId="164" fontId="32" fillId="0" borderId="26" xfId="18" applyNumberFormat="1" applyFont="1" applyBorder="1" applyAlignment="1">
      <alignment horizontal="center" vertical="center" wrapText="1"/>
    </xf>
    <xf numFmtId="43" fontId="89" fillId="0" borderId="26" xfId="18" applyFont="1" applyBorder="1" applyAlignment="1">
      <alignment horizontal="center" vertical="center" wrapText="1"/>
    </xf>
    <xf numFmtId="164" fontId="25" fillId="8" borderId="0" xfId="19" applyNumberFormat="1" applyFont="1" applyFill="1" applyBorder="1" applyAlignment="1">
      <alignment vertical="top"/>
    </xf>
    <xf numFmtId="164" fontId="27" fillId="9" borderId="13" xfId="19" applyNumberFormat="1" applyFont="1" applyFill="1" applyBorder="1" applyAlignment="1" applyProtection="1">
      <alignment vertical="top"/>
      <protection locked="0"/>
    </xf>
    <xf numFmtId="164" fontId="28" fillId="12" borderId="26" xfId="18" applyNumberFormat="1" applyFont="1" applyFill="1" applyBorder="1" applyAlignment="1" applyProtection="1">
      <alignment horizontal="center" vertical="center" wrapText="1"/>
      <protection locked="0"/>
    </xf>
    <xf numFmtId="164" fontId="33" fillId="10" borderId="26" xfId="18" applyNumberFormat="1" applyFont="1" applyFill="1" applyBorder="1" applyAlignment="1">
      <alignment horizontal="right" wrapText="1"/>
    </xf>
    <xf numFmtId="164" fontId="0" fillId="0" borderId="0" xfId="18" applyNumberFormat="1" applyFont="1"/>
    <xf numFmtId="164" fontId="25" fillId="8" borderId="0" xfId="19" applyNumberFormat="1" applyFont="1" applyFill="1" applyBorder="1" applyAlignment="1"/>
    <xf numFmtId="164" fontId="34" fillId="10" borderId="16" xfId="19" applyNumberFormat="1" applyFont="1" applyFill="1" applyBorder="1" applyAlignment="1">
      <alignment vertical="center"/>
    </xf>
    <xf numFmtId="164" fontId="33" fillId="0" borderId="26" xfId="18" applyNumberFormat="1" applyFont="1" applyFill="1" applyBorder="1" applyAlignment="1">
      <alignment horizontal="center" vertical="center" wrapText="1"/>
    </xf>
    <xf numFmtId="164" fontId="33" fillId="10" borderId="26" xfId="18" applyNumberFormat="1" applyFont="1" applyFill="1" applyBorder="1" applyAlignment="1">
      <alignment vertical="top" wrapText="1"/>
    </xf>
    <xf numFmtId="164" fontId="26" fillId="0" borderId="0" xfId="19" applyNumberFormat="1" applyFont="1" applyBorder="1" applyAlignment="1">
      <alignment vertical="top" wrapText="1"/>
    </xf>
    <xf numFmtId="164" fontId="0" fillId="0" borderId="0" xfId="0" applyNumberFormat="1"/>
    <xf numFmtId="9" fontId="32" fillId="0" borderId="26" xfId="17" applyFont="1" applyFill="1" applyBorder="1" applyAlignment="1">
      <alignment horizontal="center" vertical="center" wrapText="1"/>
    </xf>
    <xf numFmtId="0" fontId="23" fillId="13" borderId="84" xfId="0" applyFont="1" applyFill="1" applyBorder="1" applyAlignment="1">
      <alignment horizontal="center" vertical="center"/>
    </xf>
    <xf numFmtId="41" fontId="23" fillId="13" borderId="85" xfId="0" applyNumberFormat="1" applyFont="1" applyFill="1" applyBorder="1" applyAlignment="1">
      <alignment horizontal="center" vertical="center"/>
    </xf>
    <xf numFmtId="0" fontId="23" fillId="13" borderId="85" xfId="0" applyFont="1" applyFill="1" applyBorder="1" applyAlignment="1">
      <alignment horizontal="center" vertical="center"/>
    </xf>
    <xf numFmtId="0" fontId="22" fillId="5" borderId="87" xfId="0" applyNumberFormat="1" applyFont="1" applyFill="1" applyBorder="1" applyAlignment="1">
      <alignment horizontal="center" vertical="center"/>
    </xf>
    <xf numFmtId="41" fontId="22" fillId="5" borderId="88" xfId="0" applyNumberFormat="1" applyFont="1" applyFill="1" applyBorder="1" applyAlignment="1">
      <alignment vertical="center"/>
    </xf>
    <xf numFmtId="41" fontId="22" fillId="2" borderId="89" xfId="0" applyNumberFormat="1" applyFont="1" applyFill="1" applyBorder="1" applyAlignment="1">
      <alignment vertical="center"/>
    </xf>
    <xf numFmtId="0" fontId="22" fillId="2" borderId="90" xfId="0" applyNumberFormat="1" applyFont="1" applyFill="1" applyBorder="1" applyAlignment="1">
      <alignment horizontal="center" vertical="center"/>
    </xf>
    <xf numFmtId="0" fontId="23" fillId="17" borderId="16" xfId="0" applyNumberFormat="1" applyFont="1" applyFill="1" applyBorder="1" applyAlignment="1">
      <alignment horizontal="center" vertical="center"/>
    </xf>
    <xf numFmtId="41" fontId="21" fillId="3" borderId="85" xfId="0" applyNumberFormat="1" applyFont="1" applyFill="1" applyBorder="1" applyAlignment="1">
      <alignment horizontal="right" vertical="center"/>
    </xf>
    <xf numFmtId="41" fontId="21" fillId="3" borderId="85" xfId="10" applyNumberFormat="1" applyFont="1" applyFill="1" applyBorder="1" applyAlignment="1">
      <alignment horizontal="center" vertical="center"/>
    </xf>
    <xf numFmtId="0" fontId="23" fillId="13" borderId="85" xfId="0" applyFont="1" applyFill="1" applyBorder="1" applyAlignment="1">
      <alignment horizontal="center" vertical="center" wrapText="1"/>
    </xf>
    <xf numFmtId="0" fontId="22" fillId="2" borderId="89" xfId="0" applyFont="1" applyFill="1" applyBorder="1" applyAlignment="1">
      <alignment vertical="center"/>
    </xf>
    <xf numFmtId="0" fontId="0" fillId="30" borderId="0" xfId="0" applyFill="1" applyAlignment="1">
      <alignment vertical="center"/>
    </xf>
    <xf numFmtId="0" fontId="22" fillId="30" borderId="0" xfId="0" applyFont="1" applyFill="1" applyAlignment="1">
      <alignment vertical="center"/>
    </xf>
    <xf numFmtId="41" fontId="21" fillId="3" borderId="85" xfId="0" applyNumberFormat="1" applyFont="1" applyFill="1" applyBorder="1" applyAlignment="1">
      <alignment horizontal="left" vertical="center"/>
    </xf>
    <xf numFmtId="0" fontId="23" fillId="13" borderId="91" xfId="0" applyFont="1" applyFill="1" applyBorder="1" applyAlignment="1">
      <alignment horizontal="center" vertical="center" wrapText="1"/>
    </xf>
    <xf numFmtId="0" fontId="23" fillId="13" borderId="86" xfId="0" applyFont="1" applyFill="1" applyBorder="1" applyAlignment="1">
      <alignment horizontal="center" vertical="center" wrapText="1"/>
    </xf>
    <xf numFmtId="0" fontId="23" fillId="13" borderId="92" xfId="0" applyFont="1" applyFill="1" applyBorder="1" applyAlignment="1">
      <alignment horizontal="center" vertical="center" wrapText="1"/>
    </xf>
    <xf numFmtId="0" fontId="23" fillId="13" borderId="84" xfId="0" applyFont="1" applyFill="1" applyBorder="1" applyAlignment="1">
      <alignment horizontal="center" vertical="center" wrapText="1"/>
    </xf>
    <xf numFmtId="0" fontId="21" fillId="6" borderId="93" xfId="0" applyFont="1" applyFill="1" applyBorder="1" applyAlignment="1">
      <alignment vertical="center"/>
    </xf>
    <xf numFmtId="0" fontId="21" fillId="6" borderId="91" xfId="0" applyFont="1" applyFill="1" applyBorder="1" applyAlignment="1">
      <alignment vertical="center"/>
    </xf>
    <xf numFmtId="41" fontId="22" fillId="2" borderId="94" xfId="0" applyNumberFormat="1" applyFont="1" applyFill="1" applyBorder="1" applyAlignment="1">
      <alignment vertical="center"/>
    </xf>
    <xf numFmtId="41" fontId="22" fillId="2" borderId="95" xfId="0" applyNumberFormat="1" applyFont="1" applyFill="1" applyBorder="1" applyAlignment="1">
      <alignment vertical="center"/>
    </xf>
    <xf numFmtId="0" fontId="22" fillId="2" borderId="95" xfId="0" applyFont="1" applyFill="1" applyBorder="1" applyAlignment="1">
      <alignment vertical="center"/>
    </xf>
    <xf numFmtId="0" fontId="0" fillId="30" borderId="0" xfId="0" applyFill="1" applyAlignment="1">
      <alignment horizontal="center" vertical="center"/>
    </xf>
    <xf numFmtId="41" fontId="22" fillId="2" borderId="88" xfId="0" applyNumberFormat="1" applyFont="1" applyFill="1" applyBorder="1" applyAlignment="1">
      <alignment vertical="center"/>
    </xf>
    <xf numFmtId="172" fontId="21" fillId="3" borderId="84" xfId="0" applyNumberFormat="1" applyFont="1" applyFill="1" applyBorder="1" applyAlignment="1">
      <alignment vertical="center"/>
    </xf>
    <xf numFmtId="0" fontId="23" fillId="19" borderId="89" xfId="0" applyFont="1" applyFill="1" applyBorder="1" applyAlignment="1">
      <alignment vertical="center"/>
    </xf>
    <xf numFmtId="0" fontId="21" fillId="18" borderId="0" xfId="0" applyFont="1" applyFill="1" applyBorder="1" applyAlignment="1">
      <alignment vertical="center"/>
    </xf>
    <xf numFmtId="0" fontId="21" fillId="3" borderId="91" xfId="0" applyFont="1" applyFill="1" applyBorder="1" applyAlignment="1">
      <alignment horizontal="right" vertical="center"/>
    </xf>
    <xf numFmtId="0" fontId="23" fillId="17" borderId="89" xfId="0" applyFont="1" applyFill="1" applyBorder="1" applyAlignment="1">
      <alignment vertical="center"/>
    </xf>
    <xf numFmtId="0" fontId="23" fillId="17" borderId="87" xfId="0" applyNumberFormat="1" applyFont="1" applyFill="1" applyBorder="1" applyAlignment="1">
      <alignment horizontal="center" vertical="center"/>
    </xf>
    <xf numFmtId="41" fontId="22" fillId="0" borderId="88" xfId="0" applyNumberFormat="1" applyFont="1" applyFill="1" applyBorder="1" applyAlignment="1">
      <alignment vertical="center"/>
    </xf>
    <xf numFmtId="0" fontId="22" fillId="5" borderId="89" xfId="0" applyFont="1" applyFill="1" applyBorder="1" applyAlignment="1">
      <alignment vertical="center"/>
    </xf>
    <xf numFmtId="175" fontId="22" fillId="5" borderId="87" xfId="0" applyNumberFormat="1" applyFont="1" applyFill="1" applyBorder="1" applyAlignment="1">
      <alignment horizontal="center" vertical="center"/>
    </xf>
    <xf numFmtId="175" fontId="22" fillId="5" borderId="93" xfId="0" applyNumberFormat="1" applyFont="1" applyFill="1" applyBorder="1" applyAlignment="1">
      <alignment vertical="center"/>
    </xf>
    <xf numFmtId="41" fontId="22" fillId="5" borderId="93" xfId="0" applyNumberFormat="1" applyFont="1" applyFill="1" applyBorder="1" applyAlignment="1">
      <alignment vertical="center"/>
    </xf>
    <xf numFmtId="0" fontId="0" fillId="0" borderId="0" xfId="0" applyFill="1" applyAlignment="1">
      <alignment horizontal="center" vertical="center"/>
    </xf>
    <xf numFmtId="0" fontId="79" fillId="18" borderId="81" xfId="19" applyFont="1" applyFill="1" applyBorder="1" applyAlignment="1">
      <alignment horizontal="center" vertical="center" wrapText="1"/>
    </xf>
    <xf numFmtId="0" fontId="80" fillId="18" borderId="81" xfId="16" applyFont="1" applyFill="1" applyBorder="1" applyAlignment="1">
      <alignment horizontal="center" vertical="center" wrapText="1"/>
    </xf>
    <xf numFmtId="9" fontId="80" fillId="18" borderId="81" xfId="16" applyNumberFormat="1" applyFont="1" applyFill="1" applyBorder="1" applyAlignment="1">
      <alignment horizontal="center" vertical="center" wrapText="1"/>
    </xf>
    <xf numFmtId="4" fontId="80" fillId="18" borderId="81" xfId="16" applyNumberFormat="1" applyFont="1" applyFill="1" applyBorder="1" applyAlignment="1">
      <alignment horizontal="center" vertical="center" wrapText="1"/>
    </xf>
    <xf numFmtId="43" fontId="80" fillId="18" borderId="81" xfId="18" applyFont="1" applyFill="1" applyBorder="1" applyAlignment="1" applyProtection="1">
      <alignment horizontal="center" vertical="center" wrapText="1"/>
    </xf>
    <xf numFmtId="0" fontId="80" fillId="18" borderId="81" xfId="19" applyFont="1" applyFill="1" applyBorder="1" applyAlignment="1">
      <alignment horizontal="center" vertical="center" wrapText="1"/>
    </xf>
    <xf numFmtId="0" fontId="86" fillId="18" borderId="81" xfId="19" applyFont="1" applyFill="1" applyBorder="1" applyAlignment="1">
      <alignment horizontal="center" vertical="center" wrapText="1"/>
    </xf>
    <xf numFmtId="9" fontId="80" fillId="18" borderId="81" xfId="19" applyNumberFormat="1" applyFont="1" applyFill="1" applyBorder="1" applyAlignment="1">
      <alignment horizontal="center" vertical="center" wrapText="1"/>
    </xf>
    <xf numFmtId="0" fontId="0" fillId="0" borderId="0" xfId="0" applyFill="1"/>
    <xf numFmtId="0" fontId="80" fillId="26" borderId="81" xfId="19" applyFont="1" applyFill="1" applyBorder="1" applyAlignment="1">
      <alignment horizontal="center" vertical="center" wrapText="1"/>
    </xf>
    <xf numFmtId="43" fontId="80" fillId="26" borderId="81" xfId="18" applyFont="1" applyFill="1" applyBorder="1" applyAlignment="1" applyProtection="1">
      <alignment horizontal="center" vertical="center" wrapText="1"/>
    </xf>
    <xf numFmtId="0" fontId="82" fillId="26" borderId="81" xfId="0" applyFont="1" applyFill="1" applyBorder="1" applyAlignment="1">
      <alignment horizontal="center" vertical="center" wrapText="1"/>
    </xf>
    <xf numFmtId="0" fontId="33" fillId="0" borderId="26" xfId="17" applyNumberFormat="1" applyFont="1" applyBorder="1" applyAlignment="1">
      <alignment horizontal="center" vertical="center" wrapText="1"/>
    </xf>
    <xf numFmtId="9" fontId="80" fillId="26" borderId="81" xfId="19" applyNumberFormat="1" applyFont="1" applyFill="1" applyBorder="1" applyAlignment="1">
      <alignment horizontal="center" vertical="center" wrapText="1"/>
    </xf>
    <xf numFmtId="0" fontId="32" fillId="18" borderId="26" xfId="0" applyFont="1" applyFill="1" applyBorder="1" applyAlignment="1">
      <alignment horizontal="center" vertical="center" wrapText="1"/>
    </xf>
    <xf numFmtId="9" fontId="32" fillId="18" borderId="26" xfId="0" applyNumberFormat="1" applyFont="1" applyFill="1" applyBorder="1" applyAlignment="1">
      <alignment horizontal="center" vertical="center" wrapText="1"/>
    </xf>
    <xf numFmtId="43" fontId="32" fillId="18" borderId="26" xfId="18" applyFont="1" applyFill="1" applyBorder="1" applyAlignment="1">
      <alignment horizontal="center" vertical="center" wrapText="1"/>
    </xf>
    <xf numFmtId="164" fontId="33" fillId="18" borderId="26" xfId="18" applyNumberFormat="1" applyFont="1" applyFill="1" applyBorder="1" applyAlignment="1">
      <alignment horizontal="center" vertical="center" wrapText="1"/>
    </xf>
    <xf numFmtId="9" fontId="32" fillId="18" borderId="26" xfId="17" applyFont="1" applyFill="1" applyBorder="1" applyAlignment="1">
      <alignment horizontal="center" vertical="center" wrapText="1"/>
    </xf>
    <xf numFmtId="9" fontId="33" fillId="18" borderId="26" xfId="19" applyNumberFormat="1" applyFont="1" applyFill="1" applyBorder="1" applyAlignment="1">
      <alignment horizontal="center" vertical="center" wrapText="1"/>
    </xf>
    <xf numFmtId="0" fontId="32" fillId="18" borderId="26" xfId="0" applyFont="1" applyFill="1" applyBorder="1" applyAlignment="1">
      <alignment horizontal="center" vertical="center"/>
    </xf>
    <xf numFmtId="43" fontId="32" fillId="18" borderId="26" xfId="18" applyFont="1" applyFill="1" applyBorder="1" applyAlignment="1">
      <alignment horizontal="center" vertical="center"/>
    </xf>
    <xf numFmtId="0" fontId="33" fillId="18" borderId="26" xfId="16" applyFont="1" applyFill="1" applyBorder="1" applyAlignment="1">
      <alignment horizontal="center" vertical="center" wrapText="1"/>
    </xf>
    <xf numFmtId="43" fontId="33" fillId="18" borderId="26" xfId="18" applyFont="1" applyFill="1" applyBorder="1" applyAlignment="1">
      <alignment horizontal="center" vertical="center" wrapText="1"/>
    </xf>
    <xf numFmtId="9" fontId="32" fillId="18" borderId="26" xfId="17" applyFont="1" applyFill="1" applyBorder="1" applyAlignment="1">
      <alignment horizontal="center" vertical="center"/>
    </xf>
    <xf numFmtId="164" fontId="0" fillId="0" borderId="0" xfId="0" applyNumberFormat="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2" fillId="0" borderId="47" xfId="0" applyFont="1" applyBorder="1" applyAlignment="1">
      <alignment horizontal="center" vertical="center"/>
    </xf>
    <xf numFmtId="0" fontId="62" fillId="0" borderId="0" xfId="0" applyFont="1" applyFill="1" applyBorder="1" applyAlignment="1">
      <alignment horizontal="center" vertical="center"/>
    </xf>
    <xf numFmtId="0" fontId="62" fillId="0" borderId="47" xfId="0" applyFont="1" applyFill="1" applyBorder="1" applyAlignment="1">
      <alignment horizontal="center" vertical="center"/>
    </xf>
    <xf numFmtId="0" fontId="21" fillId="28" borderId="0" xfId="0" applyFont="1" applyFill="1" applyAlignment="1">
      <alignment horizontal="center" vertical="center"/>
    </xf>
    <xf numFmtId="175" fontId="88" fillId="18" borderId="0" xfId="0" applyNumberFormat="1" applyFont="1" applyFill="1" applyBorder="1" applyAlignment="1">
      <alignment horizontal="center" vertical="center"/>
    </xf>
    <xf numFmtId="0" fontId="22" fillId="30" borderId="0" xfId="0" applyFont="1" applyFill="1" applyAlignment="1">
      <alignment horizontal="center" vertical="center"/>
    </xf>
    <xf numFmtId="0" fontId="73" fillId="24" borderId="56" xfId="0" applyFont="1" applyFill="1" applyBorder="1" applyAlignment="1">
      <alignment horizontal="center" vertical="center"/>
    </xf>
    <xf numFmtId="0" fontId="22" fillId="5" borderId="86"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8" xfId="0" applyFont="1" applyFill="1" applyBorder="1" applyAlignment="1">
      <alignment horizontal="center" vertical="center"/>
    </xf>
    <xf numFmtId="0" fontId="0" fillId="30" borderId="0" xfId="0" applyFill="1" applyAlignment="1">
      <alignment horizontal="center" vertical="center"/>
    </xf>
    <xf numFmtId="0" fontId="0" fillId="18" borderId="0" xfId="0" applyFill="1" applyAlignment="1">
      <alignment horizontal="center" vertical="center"/>
    </xf>
    <xf numFmtId="0" fontId="21" fillId="18" borderId="0" xfId="0" applyFont="1" applyFill="1" applyBorder="1" applyAlignment="1">
      <alignment horizontal="center" vertical="center"/>
    </xf>
    <xf numFmtId="0" fontId="14" fillId="18" borderId="0" xfId="0" applyFont="1" applyFill="1" applyAlignment="1">
      <alignment horizontal="center" vertical="center"/>
    </xf>
    <xf numFmtId="0" fontId="79" fillId="0" borderId="81" xfId="19" applyFont="1" applyBorder="1" applyAlignment="1">
      <alignment horizontal="center" vertical="center" wrapText="1"/>
    </xf>
    <xf numFmtId="0" fontId="0" fillId="0" borderId="81" xfId="19" applyFont="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77" fillId="0" borderId="82" xfId="16" applyFont="1" applyBorder="1" applyAlignment="1">
      <alignment horizontal="center" vertical="center" wrapText="1"/>
    </xf>
    <xf numFmtId="0" fontId="78" fillId="0" borderId="81" xfId="19" applyFont="1" applyBorder="1" applyAlignment="1">
      <alignment horizontal="center" vertical="center" wrapText="1"/>
    </xf>
    <xf numFmtId="0" fontId="77" fillId="0" borderId="80"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5" fillId="16" borderId="30" xfId="0" applyFont="1" applyFill="1" applyBorder="1" applyAlignment="1" applyProtection="1">
      <alignment horizontal="center" vertical="center" wrapText="1"/>
      <protection locked="0"/>
    </xf>
    <xf numFmtId="0" fontId="65" fillId="16" borderId="28" xfId="0" applyFont="1" applyFill="1" applyBorder="1" applyAlignment="1" applyProtection="1">
      <alignment horizontal="center" vertical="center" wrapText="1"/>
      <protection locked="0"/>
    </xf>
    <xf numFmtId="0" fontId="6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82" fillId="0" borderId="81" xfId="19" applyFont="1" applyBorder="1" applyAlignment="1">
      <alignment horizontal="center" vertical="center" wrapText="1"/>
    </xf>
    <xf numFmtId="0" fontId="77" fillId="0" borderId="81" xfId="19" applyFont="1" applyBorder="1" applyAlignment="1">
      <alignment horizontal="center" vertical="center" wrapText="1"/>
    </xf>
    <xf numFmtId="0" fontId="77" fillId="0" borderId="82" xfId="19" applyFont="1" applyBorder="1" applyAlignment="1">
      <alignment horizontal="center" vertical="center" wrapText="1"/>
    </xf>
    <xf numFmtId="0" fontId="80" fillId="0" borderId="81" xfId="19" applyFont="1" applyBorder="1" applyAlignment="1">
      <alignment horizontal="center" vertical="center" wrapText="1"/>
    </xf>
    <xf numFmtId="0" fontId="85" fillId="0" borderId="81" xfId="0"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70" fillId="0" borderId="26" xfId="0" applyFont="1" applyBorder="1" applyAlignment="1">
      <alignment horizontal="center" vertical="center" wrapText="1"/>
    </xf>
    <xf numFmtId="0" fontId="70" fillId="0" borderId="30"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7" xfId="0"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69" fillId="0" borderId="30" xfId="19" applyFont="1" applyFill="1" applyBorder="1" applyAlignment="1">
      <alignment horizontal="center" vertical="center" wrapText="1"/>
    </xf>
    <xf numFmtId="0" fontId="69" fillId="0" borderId="28" xfId="19" applyFont="1" applyFill="1" applyBorder="1" applyAlignment="1">
      <alignment horizontal="center" vertical="center" wrapText="1"/>
    </xf>
    <xf numFmtId="0" fontId="69" fillId="0" borderId="27" xfId="19" applyFont="1" applyFill="1" applyBorder="1" applyAlignment="1">
      <alignment horizontal="center" vertical="center" wrapText="1"/>
    </xf>
    <xf numFmtId="0" fontId="29" fillId="0" borderId="27" xfId="19"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0" borderId="26" xfId="19" applyFont="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0"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26" xfId="19"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8" fillId="0" borderId="26" xfId="0" applyFont="1" applyFill="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7"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Excel Built-in Excel Built-in Excel Built-in Excel Built-in Excel Built-in Excel Built-in Excel Built-in Excel Built-in Normal 3 2" xfId="20"/>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34">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1</c:v>
                </c:pt>
                <c:pt idx="3">
                  <c:v>0</c:v>
                </c:pt>
                <c:pt idx="4">
                  <c:v>0</c:v>
                </c:pt>
                <c:pt idx="5">
                  <c:v>7</c:v>
                </c:pt>
                <c:pt idx="6">
                  <c:v>0</c:v>
                </c:pt>
                <c:pt idx="7">
                  <c:v>0</c:v>
                </c:pt>
                <c:pt idx="8">
                  <c:v>0</c:v>
                </c:pt>
                <c:pt idx="9">
                  <c:v>0</c:v>
                </c:pt>
                <c:pt idx="10">
                  <c:v>0</c:v>
                </c:pt>
                <c:pt idx="11">
                  <c:v>0</c:v>
                </c:pt>
                <c:pt idx="12">
                  <c:v>0</c:v>
                </c:pt>
                <c:pt idx="13">
                  <c:v>0</c:v>
                </c:pt>
                <c:pt idx="14">
                  <c:v>0</c:v>
                </c:pt>
                <c:pt idx="15">
                  <c:v>0</c:v>
                </c:pt>
                <c:pt idx="16">
                  <c:v>1</c:v>
                </c:pt>
              </c:numCache>
            </c:numRef>
          </c:val>
        </c:ser>
        <c:dLbls>
          <c:showLegendKey val="0"/>
          <c:showVal val="0"/>
          <c:showCatName val="0"/>
          <c:showSerName val="0"/>
          <c:showPercent val="0"/>
          <c:showBubbleSize val="0"/>
        </c:dLbls>
        <c:gapWidth val="150"/>
        <c:shape val="box"/>
        <c:axId val="72923008"/>
        <c:axId val="72924544"/>
        <c:axId val="0"/>
      </c:bar3DChart>
      <c:catAx>
        <c:axId val="72923008"/>
        <c:scaling>
          <c:orientation val="minMax"/>
        </c:scaling>
        <c:delete val="0"/>
        <c:axPos val="b"/>
        <c:numFmt formatCode="General" sourceLinked="0"/>
        <c:majorTickMark val="none"/>
        <c:minorTickMark val="none"/>
        <c:tickLblPos val="nextTo"/>
        <c:txPr>
          <a:bodyPr/>
          <a:lstStyle/>
          <a:p>
            <a:pPr>
              <a:defRPr lang="es-HN"/>
            </a:pPr>
            <a:endParaRPr lang="es-HN"/>
          </a:p>
        </c:txPr>
        <c:crossAx val="72924544"/>
        <c:crosses val="autoZero"/>
        <c:auto val="1"/>
        <c:lblAlgn val="ctr"/>
        <c:lblOffset val="100"/>
        <c:noMultiLvlLbl val="0"/>
      </c:catAx>
      <c:valAx>
        <c:axId val="7292454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292300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3</c:v>
                </c:pt>
                <c:pt idx="2">
                  <c:v>0</c:v>
                </c:pt>
                <c:pt idx="3">
                  <c:v>3</c:v>
                </c:pt>
                <c:pt idx="4">
                  <c:v>0</c:v>
                </c:pt>
                <c:pt idx="5">
                  <c:v>3</c:v>
                </c:pt>
                <c:pt idx="6">
                  <c:v>4</c:v>
                </c:pt>
                <c:pt idx="7">
                  <c:v>0</c:v>
                </c:pt>
                <c:pt idx="8">
                  <c:v>0</c:v>
                </c:pt>
                <c:pt idx="9">
                  <c:v>0</c:v>
                </c:pt>
              </c:numCache>
            </c:numRef>
          </c:val>
        </c:ser>
        <c:dLbls>
          <c:showLegendKey val="0"/>
          <c:showVal val="0"/>
          <c:showCatName val="0"/>
          <c:showSerName val="0"/>
          <c:showPercent val="0"/>
          <c:showBubbleSize val="0"/>
        </c:dLbls>
        <c:gapWidth val="150"/>
        <c:shape val="box"/>
        <c:axId val="74798592"/>
        <c:axId val="74800128"/>
        <c:axId val="0"/>
      </c:bar3DChart>
      <c:catAx>
        <c:axId val="74798592"/>
        <c:scaling>
          <c:orientation val="minMax"/>
        </c:scaling>
        <c:delete val="0"/>
        <c:axPos val="b"/>
        <c:numFmt formatCode="General" sourceLinked="0"/>
        <c:majorTickMark val="none"/>
        <c:minorTickMark val="none"/>
        <c:tickLblPos val="nextTo"/>
        <c:txPr>
          <a:bodyPr/>
          <a:lstStyle/>
          <a:p>
            <a:pPr>
              <a:defRPr lang="es-HN"/>
            </a:pPr>
            <a:endParaRPr lang="es-HN"/>
          </a:p>
        </c:txPr>
        <c:crossAx val="74800128"/>
        <c:crosses val="autoZero"/>
        <c:auto val="1"/>
        <c:lblAlgn val="ctr"/>
        <c:lblOffset val="100"/>
        <c:noMultiLvlLbl val="0"/>
      </c:catAx>
      <c:valAx>
        <c:axId val="7480012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4798592"/>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2"/>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3</c:v>
                </c:pt>
                <c:pt idx="2">
                  <c:v>0</c:v>
                </c:pt>
                <c:pt idx="3">
                  <c:v>57</c:v>
                </c:pt>
                <c:pt idx="4">
                  <c:v>0</c:v>
                </c:pt>
                <c:pt idx="5">
                  <c:v>1</c:v>
                </c:pt>
                <c:pt idx="6">
                  <c:v>0</c:v>
                </c:pt>
                <c:pt idx="7">
                  <c:v>1</c:v>
                </c:pt>
                <c:pt idx="8">
                  <c:v>0</c:v>
                </c:pt>
                <c:pt idx="9">
                  <c:v>0</c:v>
                </c:pt>
                <c:pt idx="10">
                  <c:v>0</c:v>
                </c:pt>
                <c:pt idx="11">
                  <c:v>10</c:v>
                </c:pt>
                <c:pt idx="12">
                  <c:v>0</c:v>
                </c:pt>
                <c:pt idx="13">
                  <c:v>0</c:v>
                </c:pt>
                <c:pt idx="14">
                  <c:v>0</c:v>
                </c:pt>
                <c:pt idx="15">
                  <c:v>0</c:v>
                </c:pt>
                <c:pt idx="16">
                  <c:v>100</c:v>
                </c:pt>
              </c:numCache>
            </c:numRef>
          </c:val>
        </c:ser>
        <c:dLbls>
          <c:showLegendKey val="0"/>
          <c:showVal val="0"/>
          <c:showCatName val="0"/>
          <c:showSerName val="0"/>
          <c:showPercent val="0"/>
          <c:showBubbleSize val="0"/>
        </c:dLbls>
        <c:gapWidth val="150"/>
        <c:shape val="box"/>
        <c:axId val="74908800"/>
        <c:axId val="74910336"/>
        <c:axId val="0"/>
      </c:bar3DChart>
      <c:catAx>
        <c:axId val="74908800"/>
        <c:scaling>
          <c:orientation val="minMax"/>
        </c:scaling>
        <c:delete val="0"/>
        <c:axPos val="b"/>
        <c:numFmt formatCode="General" sourceLinked="0"/>
        <c:majorTickMark val="none"/>
        <c:minorTickMark val="none"/>
        <c:tickLblPos val="nextTo"/>
        <c:txPr>
          <a:bodyPr/>
          <a:lstStyle/>
          <a:p>
            <a:pPr>
              <a:defRPr lang="es-HN"/>
            </a:pPr>
            <a:endParaRPr lang="es-HN"/>
          </a:p>
        </c:txPr>
        <c:crossAx val="74910336"/>
        <c:crosses val="autoZero"/>
        <c:auto val="1"/>
        <c:lblAlgn val="ctr"/>
        <c:lblOffset val="100"/>
        <c:noMultiLvlLbl val="0"/>
      </c:catAx>
      <c:valAx>
        <c:axId val="7491033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4908800"/>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33" l="0.70000000000000029" r="0.70000000000000029" t="0.75000000000000033" header="0.30000000000000016" footer="0.30000000000000016"/>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5" totalsRowShown="0" headerRowDxfId="33" dataDxfId="32">
  <autoFilter ref="B3:C15"/>
  <tableColumns count="2">
    <tableColumn id="1" name="Descripción" dataDxfId="31"/>
    <tableColumn id="2" name="Monto" dataDxfId="30"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29" dataDxfId="28">
  <autoFilter ref="B37:D55"/>
  <tableColumns count="3">
    <tableColumn id="1" name="Descripción" dataDxfId="27"/>
    <tableColumn id="2" name="Cantidad" dataDxfId="26" dataCellStyle="Millares"/>
    <tableColumn id="3" name="Montos" dataDxfId="25">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24" dataDxfId="23">
  <autoFilter ref="B66:D78"/>
  <tableColumns count="3">
    <tableColumn id="1" name="Descripción" dataDxfId="22"/>
    <tableColumn id="2" name="Cantidad" dataDxfId="21" dataCellStyle="Millares"/>
    <tableColumn id="3" name="Montos" dataDxfId="20">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19">
  <autoFilter ref="B83:D101"/>
  <tableColumns count="3">
    <tableColumn id="1" name="Descripción " dataDxfId="18"/>
    <tableColumn id="2" name="Cantidad" dataDxfId="17" dataCellStyle="Millares"/>
    <tableColumn id="3" name="Montos" dataDxfId="16">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641"/>
      <c r="U2" s="641"/>
      <c r="V2" s="641"/>
      <c r="W2" s="641"/>
      <c r="X2" s="641"/>
      <c r="Y2" s="641"/>
      <c r="Z2" s="641"/>
      <c r="AA2" s="641"/>
      <c r="AB2" s="641"/>
      <c r="AC2" s="641" t="s">
        <v>25</v>
      </c>
      <c r="AD2" s="641"/>
      <c r="AE2" s="641"/>
      <c r="AF2" s="641"/>
      <c r="AG2" s="641"/>
      <c r="AH2" s="641"/>
      <c r="AI2" s="641"/>
      <c r="AJ2" s="641"/>
    </row>
    <row r="3" spans="2:36" ht="16.5" customHeight="1" x14ac:dyDescent="0.25">
      <c r="B3" s="33" t="s">
        <v>7</v>
      </c>
      <c r="C3" s="33"/>
      <c r="D3" s="33"/>
      <c r="E3" s="33"/>
      <c r="F3" s="33"/>
      <c r="G3" s="33"/>
      <c r="H3" s="33"/>
      <c r="I3" s="33"/>
      <c r="J3" s="33"/>
      <c r="K3" s="33"/>
      <c r="L3" s="33"/>
      <c r="M3" s="33"/>
      <c r="N3" s="33"/>
      <c r="O3" s="33"/>
      <c r="P3" s="33"/>
      <c r="Q3" s="33"/>
      <c r="R3" s="33"/>
      <c r="S3" s="33"/>
      <c r="T3" s="641"/>
      <c r="U3" s="641"/>
      <c r="V3" s="641"/>
      <c r="W3" s="641"/>
      <c r="X3" s="641"/>
      <c r="Y3" s="641"/>
      <c r="Z3" s="641"/>
      <c r="AA3" s="641"/>
      <c r="AB3" s="641"/>
      <c r="AC3" s="641" t="s">
        <v>7</v>
      </c>
      <c r="AD3" s="641"/>
      <c r="AE3" s="641"/>
      <c r="AF3" s="641"/>
      <c r="AG3" s="641"/>
      <c r="AH3" s="641"/>
      <c r="AI3" s="641"/>
      <c r="AJ3" s="641"/>
    </row>
    <row r="4" spans="2:36" ht="12.75" customHeight="1" x14ac:dyDescent="0.25">
      <c r="B4" s="33" t="s">
        <v>36</v>
      </c>
      <c r="C4" s="33"/>
      <c r="D4" s="33"/>
      <c r="E4" s="33"/>
      <c r="F4" s="33"/>
      <c r="G4" s="33"/>
      <c r="H4" s="33"/>
      <c r="I4" s="33"/>
      <c r="J4" s="33"/>
      <c r="K4" s="33"/>
      <c r="L4" s="33"/>
      <c r="M4" s="33"/>
      <c r="N4" s="33"/>
      <c r="O4" s="33"/>
      <c r="P4" s="33"/>
      <c r="Q4" s="33"/>
      <c r="R4" s="33"/>
      <c r="S4" s="33"/>
      <c r="T4" s="641"/>
      <c r="U4" s="641"/>
      <c r="V4" s="641"/>
      <c r="W4" s="641"/>
      <c r="X4" s="641"/>
      <c r="Y4" s="641"/>
      <c r="Z4" s="641"/>
      <c r="AA4" s="641"/>
      <c r="AB4" s="641"/>
      <c r="AC4" s="641" t="s">
        <v>36</v>
      </c>
      <c r="AD4" s="641"/>
      <c r="AE4" s="641"/>
      <c r="AF4" s="641"/>
      <c r="AG4" s="641"/>
      <c r="AH4" s="641"/>
      <c r="AI4" s="641"/>
      <c r="AJ4" s="641"/>
    </row>
    <row r="5" spans="2:36" ht="15.75" x14ac:dyDescent="0.25">
      <c r="B5" s="2"/>
      <c r="C5" s="2"/>
      <c r="D5" s="2"/>
    </row>
    <row r="6" spans="2:36" ht="16.5" thickBot="1" x14ac:dyDescent="0.3">
      <c r="B6" s="2"/>
      <c r="C6" s="2"/>
      <c r="D6" s="2"/>
    </row>
    <row r="7" spans="2:36" ht="75.75" customHeight="1" x14ac:dyDescent="0.25">
      <c r="B7" s="636" t="s">
        <v>20</v>
      </c>
      <c r="C7" s="636" t="s">
        <v>38</v>
      </c>
      <c r="D7" s="636" t="s">
        <v>39</v>
      </c>
      <c r="E7" s="638" t="s">
        <v>40</v>
      </c>
      <c r="F7" s="636" t="s">
        <v>37</v>
      </c>
      <c r="G7" s="638" t="s">
        <v>9</v>
      </c>
      <c r="H7" s="640" t="s">
        <v>0</v>
      </c>
      <c r="I7" s="640" t="s">
        <v>8</v>
      </c>
      <c r="J7" s="640" t="s">
        <v>16</v>
      </c>
      <c r="K7" s="640"/>
      <c r="L7" s="640" t="s">
        <v>13</v>
      </c>
      <c r="M7" s="640"/>
      <c r="N7" s="640"/>
      <c r="O7" s="640"/>
      <c r="P7" s="640"/>
      <c r="Q7" s="640"/>
      <c r="R7" s="640"/>
      <c r="S7" s="640"/>
      <c r="T7" s="636" t="s">
        <v>14</v>
      </c>
      <c r="U7" s="640" t="s">
        <v>18</v>
      </c>
      <c r="V7" s="640" t="s">
        <v>26</v>
      </c>
      <c r="W7" s="640"/>
      <c r="X7" s="640" t="s">
        <v>15</v>
      </c>
      <c r="Y7" s="640" t="s">
        <v>17</v>
      </c>
      <c r="Z7" s="640"/>
      <c r="AA7" s="640" t="s">
        <v>22</v>
      </c>
      <c r="AB7" s="640" t="s">
        <v>32</v>
      </c>
      <c r="AC7" s="642" t="s">
        <v>31</v>
      </c>
      <c r="AD7" s="642"/>
      <c r="AE7" s="642"/>
      <c r="AF7" s="642"/>
      <c r="AG7" s="640" t="s">
        <v>28</v>
      </c>
      <c r="AH7" s="640" t="s">
        <v>29</v>
      </c>
      <c r="AI7" s="640" t="s">
        <v>1</v>
      </c>
      <c r="AJ7" s="640" t="s">
        <v>2</v>
      </c>
    </row>
    <row r="8" spans="2:36" ht="15.75" customHeight="1" x14ac:dyDescent="0.25">
      <c r="B8" s="637"/>
      <c r="C8" s="637"/>
      <c r="D8" s="637"/>
      <c r="E8" s="639"/>
      <c r="F8" s="637"/>
      <c r="G8" s="639"/>
      <c r="H8" s="635"/>
      <c r="I8" s="635"/>
      <c r="J8" s="635" t="s">
        <v>33</v>
      </c>
      <c r="K8" s="635" t="s">
        <v>19</v>
      </c>
      <c r="L8" s="643" t="s">
        <v>3</v>
      </c>
      <c r="M8" s="643"/>
      <c r="N8" s="643" t="s">
        <v>4</v>
      </c>
      <c r="O8" s="643"/>
      <c r="P8" s="643" t="s">
        <v>5</v>
      </c>
      <c r="Q8" s="643"/>
      <c r="R8" s="643" t="s">
        <v>6</v>
      </c>
      <c r="S8" s="643"/>
      <c r="T8" s="637"/>
      <c r="U8" s="635"/>
      <c r="V8" s="635" t="s">
        <v>23</v>
      </c>
      <c r="W8" s="635" t="s">
        <v>21</v>
      </c>
      <c r="X8" s="635"/>
      <c r="Y8" s="635" t="s">
        <v>23</v>
      </c>
      <c r="Z8" s="635" t="s">
        <v>21</v>
      </c>
      <c r="AA8" s="635"/>
      <c r="AB8" s="635"/>
      <c r="AC8" s="14" t="s">
        <v>3</v>
      </c>
      <c r="AD8" s="14" t="s">
        <v>4</v>
      </c>
      <c r="AE8" s="14" t="s">
        <v>5</v>
      </c>
      <c r="AF8" s="14" t="s">
        <v>6</v>
      </c>
      <c r="AG8" s="635"/>
      <c r="AH8" s="635"/>
      <c r="AI8" s="635"/>
      <c r="AJ8" s="635"/>
    </row>
    <row r="9" spans="2:36" ht="78.75" x14ac:dyDescent="0.25">
      <c r="B9" s="637"/>
      <c r="C9" s="637"/>
      <c r="D9" s="637"/>
      <c r="E9" s="639"/>
      <c r="F9" s="637"/>
      <c r="G9" s="639"/>
      <c r="H9" s="635"/>
      <c r="I9" s="635"/>
      <c r="J9" s="635"/>
      <c r="K9" s="635"/>
      <c r="L9" s="32" t="s">
        <v>11</v>
      </c>
      <c r="M9" s="32" t="s">
        <v>12</v>
      </c>
      <c r="N9" s="32" t="s">
        <v>11</v>
      </c>
      <c r="O9" s="32" t="s">
        <v>12</v>
      </c>
      <c r="P9" s="32" t="s">
        <v>11</v>
      </c>
      <c r="Q9" s="32" t="s">
        <v>12</v>
      </c>
      <c r="R9" s="32" t="s">
        <v>11</v>
      </c>
      <c r="S9" s="32" t="s">
        <v>12</v>
      </c>
      <c r="T9" s="637"/>
      <c r="U9" s="635"/>
      <c r="V9" s="635"/>
      <c r="W9" s="635"/>
      <c r="X9" s="635"/>
      <c r="Y9" s="635"/>
      <c r="Z9" s="635"/>
      <c r="AA9" s="635"/>
      <c r="AB9" s="635"/>
      <c r="AC9" s="14" t="s">
        <v>24</v>
      </c>
      <c r="AD9" s="14" t="s">
        <v>24</v>
      </c>
      <c r="AE9" s="14" t="s">
        <v>24</v>
      </c>
      <c r="AF9" s="14" t="s">
        <v>24</v>
      </c>
      <c r="AG9" s="635"/>
      <c r="AH9" s="635"/>
      <c r="AI9" s="635"/>
      <c r="AJ9" s="635"/>
    </row>
    <row r="10" spans="2:36" ht="136.5" customHeight="1" x14ac:dyDescent="0.25">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633" t="s">
        <v>10</v>
      </c>
      <c r="K31" s="634"/>
      <c r="L31" s="631"/>
      <c r="M31" s="632"/>
      <c r="N31" s="631"/>
      <c r="O31" s="632"/>
      <c r="P31" s="631"/>
      <c r="Q31" s="632"/>
      <c r="R31" s="631"/>
      <c r="S31" s="63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2" sqref="D12"/>
    </sheetView>
  </sheetViews>
  <sheetFormatPr baseColWidth="10" defaultColWidth="11.5703125" defaultRowHeight="15" x14ac:dyDescent="0.2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398</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row>
    <row r="10" spans="1:555" ht="15.75" thickBot="1" x14ac:dyDescent="0.3">
      <c r="C10" s="159" t="s">
        <v>53</v>
      </c>
      <c r="D10" s="412">
        <f>SUM(F17:F37)</f>
        <v>0</v>
      </c>
      <c r="F10" s="70"/>
      <c r="G10" s="79"/>
      <c r="H10" s="70"/>
      <c r="I10" s="70"/>
    </row>
    <row r="11" spans="1:555" x14ac:dyDescent="0.25">
      <c r="C11" s="70"/>
      <c r="D11" s="31"/>
      <c r="E11" s="95"/>
      <c r="F11" s="95"/>
      <c r="G11" s="95"/>
      <c r="H11" s="76"/>
      <c r="I11" s="76"/>
      <c r="J11" s="76"/>
      <c r="K11" s="114"/>
    </row>
    <row r="12" spans="1:555" ht="15.75" x14ac:dyDescent="0.25">
      <c r="B12" s="95"/>
      <c r="C12" s="311" t="s">
        <v>401</v>
      </c>
      <c r="D12" s="208"/>
      <c r="E12" s="95"/>
      <c r="F12" s="95"/>
      <c r="G12" s="95"/>
      <c r="H12" s="76"/>
      <c r="I12" s="76"/>
      <c r="J12" s="76"/>
      <c r="K12" s="114"/>
    </row>
    <row r="13" spans="1:555" ht="18.75" x14ac:dyDescent="0.25">
      <c r="B13" s="95"/>
      <c r="C13" s="213"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 y M'!$E:$F,2,FALSE),IFERROR(VLOOKUP(D12,'Gestión del Conocimiento'!$E:$F,2,FALSE),IFERROR(VLOOKUP(D12,'Gobernabilidad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5"/>
      <c r="F13" s="95"/>
      <c r="G13" s="95"/>
      <c r="H13" s="76"/>
      <c r="I13" s="76"/>
      <c r="J13" s="76"/>
      <c r="K13" s="114"/>
    </row>
    <row r="14" spans="1:555" x14ac:dyDescent="0.25">
      <c r="B14" s="95"/>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419</v>
      </c>
      <c r="K16" s="135" t="s">
        <v>420</v>
      </c>
      <c r="L16" s="135" t="s">
        <v>126</v>
      </c>
    </row>
    <row r="17" spans="3:12" x14ac:dyDescent="0.25">
      <c r="C17" s="143" t="s">
        <v>129</v>
      </c>
      <c r="D17" s="160"/>
      <c r="E17" s="117">
        <v>784000</v>
      </c>
      <c r="F17" s="99">
        <f t="shared" ref="F17:F37" si="0">D17*E17</f>
        <v>0</v>
      </c>
      <c r="G17" s="163" t="s">
        <v>138</v>
      </c>
      <c r="H17" s="144"/>
      <c r="I17" s="132" t="e">
        <f>VLOOKUP(H17,Presupuesto!$B$11:$C$565,2,0)</f>
        <v>#N/A</v>
      </c>
      <c r="J17" s="223" t="s">
        <v>1471</v>
      </c>
      <c r="K17" s="100" t="s">
        <v>403</v>
      </c>
      <c r="L17" s="100"/>
    </row>
    <row r="18" spans="3:12" x14ac:dyDescent="0.25">
      <c r="C18" s="143" t="s">
        <v>85</v>
      </c>
      <c r="D18" s="160"/>
      <c r="E18" s="125">
        <v>100000</v>
      </c>
      <c r="F18" s="99">
        <f t="shared" si="0"/>
        <v>0</v>
      </c>
      <c r="G18" s="163"/>
      <c r="H18" s="144">
        <v>42500</v>
      </c>
      <c r="I18" s="132" t="e">
        <f>VLOOKUP(H18,Presupuesto!$B$11:$C$565,2,0)</f>
        <v>#N/A</v>
      </c>
      <c r="J18" s="100" t="str">
        <f t="shared" ref="J18:J36" si="1">$J$17</f>
        <v>Posgrado</v>
      </c>
      <c r="K18" s="100" t="s">
        <v>421</v>
      </c>
      <c r="L18" s="100"/>
    </row>
    <row r="19" spans="3:12" x14ac:dyDescent="0.25">
      <c r="C19" s="143" t="s">
        <v>86</v>
      </c>
      <c r="D19" s="160"/>
      <c r="E19" s="125">
        <v>50000</v>
      </c>
      <c r="F19" s="99">
        <f t="shared" si="0"/>
        <v>0</v>
      </c>
      <c r="G19" s="163"/>
      <c r="H19" s="144">
        <v>42500</v>
      </c>
      <c r="I19" s="132" t="e">
        <f>VLOOKUP(H19,Presupuesto!$B$11:$C$565,2,0)</f>
        <v>#N/A</v>
      </c>
      <c r="J19" s="100" t="str">
        <f t="shared" si="1"/>
        <v>Posgrado</v>
      </c>
      <c r="K19" s="100" t="s">
        <v>421</v>
      </c>
      <c r="L19" s="100"/>
    </row>
    <row r="20" spans="3:12" x14ac:dyDescent="0.25">
      <c r="C20" s="143" t="s">
        <v>130</v>
      </c>
      <c r="D20" s="160"/>
      <c r="E20" s="125">
        <v>40</v>
      </c>
      <c r="F20" s="99">
        <f t="shared" si="0"/>
        <v>0</v>
      </c>
      <c r="G20" s="163"/>
      <c r="H20" s="144">
        <v>42500</v>
      </c>
      <c r="I20" s="132" t="e">
        <f>VLOOKUP(H20,Presupuesto!$B$11:$C$565,2,0)</f>
        <v>#N/A</v>
      </c>
      <c r="J20" s="100" t="str">
        <f t="shared" si="1"/>
        <v>Posgrado</v>
      </c>
      <c r="K20" s="100" t="s">
        <v>421</v>
      </c>
      <c r="L20" s="100"/>
    </row>
    <row r="21" spans="3:12" x14ac:dyDescent="0.25">
      <c r="C21" s="143" t="s">
        <v>128</v>
      </c>
      <c r="D21" s="160"/>
      <c r="E21" s="125">
        <v>5745</v>
      </c>
      <c r="F21" s="99">
        <f t="shared" si="0"/>
        <v>0</v>
      </c>
      <c r="G21" s="163"/>
      <c r="H21" s="144">
        <v>42500</v>
      </c>
      <c r="I21" s="132" t="e">
        <f>VLOOKUP(H21,Presupuesto!$B$11:$C$565,2,0)</f>
        <v>#N/A</v>
      </c>
      <c r="J21" s="100" t="str">
        <f t="shared" si="1"/>
        <v>Posgrado</v>
      </c>
      <c r="K21" s="100" t="s">
        <v>421</v>
      </c>
      <c r="L21" s="100"/>
    </row>
    <row r="22" spans="3:12" x14ac:dyDescent="0.25">
      <c r="C22" s="143" t="s">
        <v>131</v>
      </c>
      <c r="D22" s="160"/>
      <c r="E22" s="125">
        <v>30000</v>
      </c>
      <c r="F22" s="99">
        <f t="shared" si="0"/>
        <v>0</v>
      </c>
      <c r="G22" s="163"/>
      <c r="H22" s="144">
        <v>42500</v>
      </c>
      <c r="I22" s="132" t="e">
        <f>VLOOKUP(H22,Presupuesto!$B$11:$C$565,2,0)</f>
        <v>#N/A</v>
      </c>
      <c r="J22" s="100" t="str">
        <f t="shared" si="1"/>
        <v>Posgrado</v>
      </c>
      <c r="K22" s="100" t="s">
        <v>410</v>
      </c>
      <c r="L22" s="100"/>
    </row>
    <row r="23" spans="3:12" x14ac:dyDescent="0.25">
      <c r="C23" s="143" t="s">
        <v>131</v>
      </c>
      <c r="D23" s="160"/>
      <c r="E23" s="125">
        <v>30000</v>
      </c>
      <c r="F23" s="99">
        <f t="shared" si="0"/>
        <v>0</v>
      </c>
      <c r="G23" s="163"/>
      <c r="H23" s="144">
        <v>42500</v>
      </c>
      <c r="I23" s="132" t="e">
        <f>VLOOKUP(H23,Presupuesto!$B$11:$C$565,2,0)</f>
        <v>#N/A</v>
      </c>
      <c r="J23" s="100" t="str">
        <f t="shared" si="1"/>
        <v>Posgrado</v>
      </c>
      <c r="K23" s="100" t="s">
        <v>421</v>
      </c>
      <c r="L23" s="100"/>
    </row>
    <row r="24" spans="3:12" x14ac:dyDescent="0.25">
      <c r="C24" s="143"/>
      <c r="D24" s="160"/>
      <c r="E24" s="125"/>
      <c r="F24" s="99">
        <f t="shared" si="0"/>
        <v>0</v>
      </c>
      <c r="G24" s="163"/>
      <c r="H24" s="144">
        <v>35600</v>
      </c>
      <c r="I24" s="132" t="e">
        <f>VLOOKUP(H24,Presupuesto!$B$11:$C$565,2,0)</f>
        <v>#N/A</v>
      </c>
      <c r="J24" s="100" t="str">
        <f t="shared" si="1"/>
        <v>Posgrado</v>
      </c>
      <c r="K24" s="100" t="s">
        <v>421</v>
      </c>
      <c r="L24" s="100"/>
    </row>
    <row r="25" spans="3:12" x14ac:dyDescent="0.25">
      <c r="C25" s="143"/>
      <c r="D25" s="160"/>
      <c r="E25" s="125"/>
      <c r="F25" s="99">
        <f t="shared" si="0"/>
        <v>0</v>
      </c>
      <c r="G25" s="163"/>
      <c r="H25" s="144"/>
      <c r="I25" s="132" t="e">
        <f>VLOOKUP(H25,Presupuesto!$B$11:$C$565,2,0)</f>
        <v>#N/A</v>
      </c>
      <c r="J25" s="100" t="str">
        <f t="shared" si="1"/>
        <v>Posgrado</v>
      </c>
      <c r="K25" s="100" t="s">
        <v>421</v>
      </c>
      <c r="L25" s="100"/>
    </row>
    <row r="26" spans="3:12" x14ac:dyDescent="0.25">
      <c r="C26" s="143"/>
      <c r="D26" s="160"/>
      <c r="E26" s="125"/>
      <c r="F26" s="99">
        <f t="shared" si="0"/>
        <v>0</v>
      </c>
      <c r="G26" s="163"/>
      <c r="H26" s="144"/>
      <c r="I26" s="132" t="e">
        <f>VLOOKUP(H26,Presupuesto!$B$11:$C$565,2,0)</f>
        <v>#N/A</v>
      </c>
      <c r="J26" s="100" t="str">
        <f t="shared" si="1"/>
        <v>Posgrado</v>
      </c>
      <c r="K26" s="100" t="s">
        <v>421</v>
      </c>
      <c r="L26" s="100"/>
    </row>
    <row r="27" spans="3:12" x14ac:dyDescent="0.25">
      <c r="C27" s="145"/>
      <c r="D27" s="160"/>
      <c r="E27" s="120"/>
      <c r="F27" s="99">
        <f t="shared" si="0"/>
        <v>0</v>
      </c>
      <c r="G27" s="163"/>
      <c r="H27" s="146"/>
      <c r="I27" s="132" t="e">
        <f>VLOOKUP(H27,Presupuesto!$B$11:$C$565,2,0)</f>
        <v>#N/A</v>
      </c>
      <c r="J27" s="100" t="str">
        <f t="shared" si="1"/>
        <v>Posgrado</v>
      </c>
      <c r="K27" s="100" t="s">
        <v>421</v>
      </c>
      <c r="L27" s="100"/>
    </row>
    <row r="28" spans="3:12" x14ac:dyDescent="0.25">
      <c r="C28" s="145"/>
      <c r="D28" s="160"/>
      <c r="E28" s="120"/>
      <c r="F28" s="99">
        <f t="shared" si="0"/>
        <v>0</v>
      </c>
      <c r="G28" s="163"/>
      <c r="H28" s="146"/>
      <c r="I28" s="132" t="e">
        <f>VLOOKUP(H28,Presupuesto!$B$11:$C$565,2,0)</f>
        <v>#N/A</v>
      </c>
      <c r="J28" s="100" t="str">
        <f t="shared" si="1"/>
        <v>Posgrado</v>
      </c>
      <c r="K28" s="100" t="s">
        <v>421</v>
      </c>
      <c r="L28" s="100"/>
    </row>
    <row r="29" spans="3:12" x14ac:dyDescent="0.25">
      <c r="C29" s="145"/>
      <c r="D29" s="160"/>
      <c r="E29" s="120"/>
      <c r="F29" s="99">
        <f t="shared" si="0"/>
        <v>0</v>
      </c>
      <c r="G29" s="163"/>
      <c r="H29" s="146"/>
      <c r="I29" s="132" t="e">
        <f>VLOOKUP(H29,Presupuesto!$B$11:$C$565,2,0)</f>
        <v>#N/A</v>
      </c>
      <c r="J29" s="100" t="str">
        <f t="shared" si="1"/>
        <v>Posgrado</v>
      </c>
      <c r="K29" s="100" t="s">
        <v>421</v>
      </c>
      <c r="L29" s="100"/>
    </row>
    <row r="30" spans="3:12" x14ac:dyDescent="0.25">
      <c r="C30" s="145"/>
      <c r="D30" s="160"/>
      <c r="E30" s="120"/>
      <c r="F30" s="99">
        <f t="shared" si="0"/>
        <v>0</v>
      </c>
      <c r="G30" s="163"/>
      <c r="H30" s="146"/>
      <c r="I30" s="132" t="e">
        <f>VLOOKUP(H30,Presupuesto!$B$11:$C$565,2,0)</f>
        <v>#N/A</v>
      </c>
      <c r="J30" s="100" t="str">
        <f t="shared" si="1"/>
        <v>Posgrado</v>
      </c>
      <c r="K30" s="100" t="s">
        <v>421</v>
      </c>
      <c r="L30" s="100"/>
    </row>
    <row r="31" spans="3:12" x14ac:dyDescent="0.25">
      <c r="C31" s="145"/>
      <c r="D31" s="160"/>
      <c r="E31" s="120"/>
      <c r="F31" s="99">
        <f t="shared" si="0"/>
        <v>0</v>
      </c>
      <c r="G31" s="163"/>
      <c r="H31" s="146"/>
      <c r="I31" s="132" t="e">
        <f>VLOOKUP(H31,Presupuesto!$B$11:$C$565,2,0)</f>
        <v>#N/A</v>
      </c>
      <c r="J31" s="100" t="str">
        <f t="shared" si="1"/>
        <v>Posgrado</v>
      </c>
      <c r="K31" s="100" t="s">
        <v>421</v>
      </c>
      <c r="L31" s="100"/>
    </row>
    <row r="32" spans="3:12" x14ac:dyDescent="0.25">
      <c r="C32" s="145"/>
      <c r="D32" s="160"/>
      <c r="E32" s="120"/>
      <c r="F32" s="99">
        <f t="shared" si="0"/>
        <v>0</v>
      </c>
      <c r="G32" s="163"/>
      <c r="H32" s="146"/>
      <c r="I32" s="132" t="e">
        <f>VLOOKUP(H32,Presupuesto!$B$11:$C$565,2,0)</f>
        <v>#N/A</v>
      </c>
      <c r="J32" s="100" t="str">
        <f t="shared" si="1"/>
        <v>Posgrado</v>
      </c>
      <c r="K32" s="100" t="s">
        <v>421</v>
      </c>
      <c r="L32" s="100"/>
    </row>
    <row r="33" spans="3:12" x14ac:dyDescent="0.25">
      <c r="C33" s="147"/>
      <c r="D33" s="160"/>
      <c r="E33" s="120"/>
      <c r="F33" s="99">
        <f t="shared" si="0"/>
        <v>0</v>
      </c>
      <c r="G33" s="163"/>
      <c r="H33" s="148"/>
      <c r="I33" s="132" t="e">
        <f>VLOOKUP(H33,Presupuesto!$B$11:$C$565,2,0)</f>
        <v>#N/A</v>
      </c>
      <c r="J33" s="100" t="str">
        <f t="shared" si="1"/>
        <v>Posgrado</v>
      </c>
      <c r="K33" s="100" t="s">
        <v>412</v>
      </c>
      <c r="L33" s="100"/>
    </row>
    <row r="34" spans="3:12" x14ac:dyDescent="0.25">
      <c r="C34" s="147"/>
      <c r="D34" s="160"/>
      <c r="E34" s="120"/>
      <c r="F34" s="99">
        <f t="shared" si="0"/>
        <v>0</v>
      </c>
      <c r="G34" s="163"/>
      <c r="H34" s="148"/>
      <c r="I34" s="132" t="e">
        <f>VLOOKUP(H34,Presupuesto!$B$11:$C$565,2,0)</f>
        <v>#N/A</v>
      </c>
      <c r="J34" s="100" t="str">
        <f t="shared" si="1"/>
        <v>Posgrado</v>
      </c>
      <c r="K34" s="100" t="s">
        <v>421</v>
      </c>
      <c r="L34" s="100"/>
    </row>
    <row r="35" spans="3:12" x14ac:dyDescent="0.25">
      <c r="C35" s="147"/>
      <c r="D35" s="160"/>
      <c r="E35" s="120"/>
      <c r="F35" s="99">
        <f t="shared" si="0"/>
        <v>0</v>
      </c>
      <c r="G35" s="163"/>
      <c r="H35" s="148"/>
      <c r="I35" s="132" t="e">
        <f>VLOOKUP(H35,Presupuesto!$B$11:$C$565,2,0)</f>
        <v>#N/A</v>
      </c>
      <c r="J35" s="100" t="str">
        <f t="shared" si="1"/>
        <v>Posgrado</v>
      </c>
      <c r="K35" s="100" t="s">
        <v>421</v>
      </c>
      <c r="L35" s="100"/>
    </row>
    <row r="36" spans="3:12" x14ac:dyDescent="0.25">
      <c r="C36" s="147"/>
      <c r="D36" s="160"/>
      <c r="E36" s="120"/>
      <c r="F36" s="99">
        <f t="shared" si="0"/>
        <v>0</v>
      </c>
      <c r="G36" s="163"/>
      <c r="H36" s="148"/>
      <c r="I36" s="132" t="e">
        <f>VLOOKUP(H36,Presupuesto!$B$11:$C$565,2,0)</f>
        <v>#N/A</v>
      </c>
      <c r="J36" s="100" t="str">
        <f t="shared" si="1"/>
        <v>Posgrado</v>
      </c>
      <c r="K36" s="100" t="s">
        <v>421</v>
      </c>
      <c r="L36" s="100"/>
    </row>
    <row r="37" spans="3:12" ht="15.75" thickBot="1" x14ac:dyDescent="0.3">
      <c r="C37" s="149"/>
      <c r="D37" s="227"/>
      <c r="E37" s="105"/>
      <c r="F37" s="107">
        <f t="shared" si="0"/>
        <v>0</v>
      </c>
      <c r="G37" s="164"/>
      <c r="H37" s="150"/>
      <c r="I37" s="134" t="e">
        <f>VLOOKUP(H37,Presupuesto!$B$11:$C$565,2,0)</f>
        <v>#N/A</v>
      </c>
      <c r="J37" s="108" t="str">
        <f t="shared" ref="J37" si="2">$J$20</f>
        <v>Posgrado</v>
      </c>
      <c r="K37" s="126" t="s">
        <v>403</v>
      </c>
      <c r="L37" s="108"/>
    </row>
    <row r="38" spans="3:12" x14ac:dyDescent="0.25">
      <c r="F38" s="92"/>
      <c r="G38" s="91"/>
      <c r="H38" s="92"/>
      <c r="I38" s="92"/>
    </row>
    <row r="39" spans="3:12" ht="15.75" thickBot="1" x14ac:dyDescent="0.3"/>
    <row r="40" spans="3:12" ht="15.75" thickBot="1" x14ac:dyDescent="0.3">
      <c r="C40" s="159" t="s">
        <v>53</v>
      </c>
      <c r="D40" s="412">
        <f>SUM(F47:F67)</f>
        <v>0</v>
      </c>
      <c r="F40" s="70"/>
      <c r="G40" s="79"/>
      <c r="H40" s="70"/>
      <c r="I40" s="70"/>
    </row>
    <row r="41" spans="3:12" x14ac:dyDescent="0.25">
      <c r="C41" s="70"/>
      <c r="D41" s="31"/>
      <c r="E41" s="95"/>
      <c r="F41" s="95"/>
      <c r="G41" s="95"/>
      <c r="H41" s="76"/>
      <c r="I41" s="76"/>
      <c r="J41" s="76"/>
      <c r="K41" s="114"/>
    </row>
    <row r="42" spans="3:12" ht="15.75" x14ac:dyDescent="0.25">
      <c r="C42" s="311" t="s">
        <v>401</v>
      </c>
      <c r="D42" s="208"/>
      <c r="E42" s="95"/>
      <c r="F42" s="95"/>
      <c r="G42" s="95"/>
      <c r="H42" s="76"/>
      <c r="I42" s="76"/>
      <c r="J42" s="76"/>
      <c r="K42" s="114"/>
    </row>
    <row r="43" spans="3:12" ht="18.75" x14ac:dyDescent="0.25">
      <c r="C43" s="213" t="e">
        <f>IFERROR(VLOOKUP(D42,'Desarrollo e Innov. Curricular'!$E:$F,2,FALSE),IFERROR(VLOOKUP(D42,'Investigación Científica'!$E:$F,2,FALSE),IFERROR(VLOOKUP(D42,'Vinculación Univ. Sociedad'!$E:$F,2,FALSE),IFERROR(VLOOKUP(D42,'Docencia y Profesorado Universi'!$E:$F,2,FALSE),IFERROR(VLOOKUP(D42,'Estudiantes y Graduados'!$E:$F,2,FALSE),IFERROR(VLOOKUP(D42,'Gestion Administrativa'!$E:$F,2,FALSE),IFERROR(VLOOKUP(D42,'Gestión Académica'!$E:$F,2,FALSE),IFERROR(VLOOKUP(D42,'Aseguramiento de la Calidad y M'!$E:$F,2,FALSE),IFERROR(VLOOKUP(D42,'Gestión del Conocimiento'!$E:$F,2,FALSE),IFERROR(VLOOKUP(D42,'Gobernabilidad y Procesos...'!$E:$F,2,FALSE),IFERROR(VLOOKUP(D42,'Gestión del Talento Humano'!$E:$F,2,FALSE),IFERROR(VLOOKUP(D42,'Internacionalización de la E.S.'!$E:$F,2,FALSE),IFERROR(VLOOKUP(D42,Posgrado!$E:$F,2,FALSE),IFERROR(VLOOKUP(D42,'Cultura de Innovación Insti...'!$E:$F,2,FALSE),VLOOKUP(D42,'Lo Esencial de la Reforma Univ.'!$E:$F,2,0)))))))))))))))</f>
        <v>#N/A</v>
      </c>
      <c r="D43" s="31"/>
      <c r="E43" s="95"/>
      <c r="F43" s="95"/>
      <c r="G43" s="95"/>
      <c r="H43" s="76"/>
      <c r="I43" s="76"/>
      <c r="J43" s="76"/>
      <c r="K43" s="114"/>
    </row>
    <row r="44" spans="3:12" x14ac:dyDescent="0.25">
      <c r="E44" s="95"/>
      <c r="F44" s="95"/>
      <c r="G44" s="95"/>
      <c r="H44" s="76"/>
      <c r="I44" s="76"/>
      <c r="J44" s="76"/>
      <c r="K44" s="114"/>
    </row>
    <row r="45" spans="3:12" ht="15.75" thickBot="1" x14ac:dyDescent="0.3">
      <c r="F45" s="95"/>
      <c r="G45" s="76"/>
      <c r="H45" s="76"/>
      <c r="I45" s="76"/>
    </row>
    <row r="46" spans="3:12" ht="30.75" thickBot="1" x14ac:dyDescent="0.3">
      <c r="C46" s="131" t="s">
        <v>44</v>
      </c>
      <c r="D46" s="136" t="s">
        <v>55</v>
      </c>
      <c r="E46" s="138" t="s">
        <v>57</v>
      </c>
      <c r="F46" s="137" t="s">
        <v>27</v>
      </c>
      <c r="G46" s="135" t="s">
        <v>140</v>
      </c>
      <c r="H46" s="138" t="s">
        <v>46</v>
      </c>
      <c r="I46" s="135" t="s">
        <v>141</v>
      </c>
      <c r="J46" s="135" t="s">
        <v>419</v>
      </c>
      <c r="K46" s="135" t="s">
        <v>420</v>
      </c>
      <c r="L46" s="135" t="s">
        <v>126</v>
      </c>
    </row>
    <row r="47" spans="3:12" x14ac:dyDescent="0.25">
      <c r="C47" s="143" t="s">
        <v>129</v>
      </c>
      <c r="D47" s="160"/>
      <c r="E47" s="117">
        <v>784000</v>
      </c>
      <c r="F47" s="99">
        <f t="shared" ref="F47:F67" si="3">D47*E47</f>
        <v>0</v>
      </c>
      <c r="G47" s="163" t="s">
        <v>138</v>
      </c>
      <c r="H47" s="144"/>
      <c r="I47" s="132" t="e">
        <f>VLOOKUP(H47,Presupuesto!$B$11:$C$565,2,0)</f>
        <v>#N/A</v>
      </c>
      <c r="J47" s="223" t="s">
        <v>1471</v>
      </c>
      <c r="K47" s="100" t="s">
        <v>403</v>
      </c>
      <c r="L47" s="100"/>
    </row>
    <row r="48" spans="3:12" x14ac:dyDescent="0.25">
      <c r="C48" s="143" t="s">
        <v>85</v>
      </c>
      <c r="D48" s="160"/>
      <c r="E48" s="125">
        <v>100000</v>
      </c>
      <c r="F48" s="99">
        <f t="shared" si="3"/>
        <v>0</v>
      </c>
      <c r="G48" s="163"/>
      <c r="H48" s="144">
        <v>42500</v>
      </c>
      <c r="I48" s="132" t="e">
        <f>VLOOKUP(H48,Presupuesto!$B$11:$C$565,2,0)</f>
        <v>#N/A</v>
      </c>
      <c r="J48" s="100" t="str">
        <f>$J$47</f>
        <v>Posgrado</v>
      </c>
      <c r="K48" s="100" t="s">
        <v>421</v>
      </c>
      <c r="L48" s="100"/>
    </row>
    <row r="49" spans="3:12" x14ac:dyDescent="0.25">
      <c r="C49" s="143" t="s">
        <v>86</v>
      </c>
      <c r="D49" s="160"/>
      <c r="E49" s="125">
        <v>50000</v>
      </c>
      <c r="F49" s="99">
        <f t="shared" si="3"/>
        <v>0</v>
      </c>
      <c r="G49" s="163"/>
      <c r="H49" s="144">
        <v>42500</v>
      </c>
      <c r="I49" s="132" t="e">
        <f>VLOOKUP(H49,Presupuesto!$B$11:$C$565,2,0)</f>
        <v>#N/A</v>
      </c>
      <c r="J49" s="100" t="str">
        <f t="shared" ref="J49:J67" si="4">$J$47</f>
        <v>Posgrado</v>
      </c>
      <c r="K49" s="100" t="s">
        <v>421</v>
      </c>
      <c r="L49" s="100"/>
    </row>
    <row r="50" spans="3:12" x14ac:dyDescent="0.25">
      <c r="C50" s="143" t="s">
        <v>130</v>
      </c>
      <c r="D50" s="160"/>
      <c r="E50" s="125">
        <v>40</v>
      </c>
      <c r="F50" s="99">
        <f t="shared" si="3"/>
        <v>0</v>
      </c>
      <c r="G50" s="163"/>
      <c r="H50" s="144">
        <v>42500</v>
      </c>
      <c r="I50" s="132" t="e">
        <f>VLOOKUP(H50,Presupuesto!$B$11:$C$565,2,0)</f>
        <v>#N/A</v>
      </c>
      <c r="J50" s="100" t="str">
        <f t="shared" si="4"/>
        <v>Posgrado</v>
      </c>
      <c r="K50" s="100" t="s">
        <v>421</v>
      </c>
      <c r="L50" s="100"/>
    </row>
    <row r="51" spans="3:12" x14ac:dyDescent="0.25">
      <c r="C51" s="143" t="s">
        <v>128</v>
      </c>
      <c r="D51" s="160"/>
      <c r="E51" s="125">
        <v>5745</v>
      </c>
      <c r="F51" s="99">
        <f t="shared" si="3"/>
        <v>0</v>
      </c>
      <c r="G51" s="163"/>
      <c r="H51" s="144">
        <v>42500</v>
      </c>
      <c r="I51" s="132" t="e">
        <f>VLOOKUP(H51,Presupuesto!$B$11:$C$565,2,0)</f>
        <v>#N/A</v>
      </c>
      <c r="J51" s="100" t="str">
        <f t="shared" si="4"/>
        <v>Posgrado</v>
      </c>
      <c r="K51" s="100" t="s">
        <v>421</v>
      </c>
      <c r="L51" s="100"/>
    </row>
    <row r="52" spans="3:12" x14ac:dyDescent="0.25">
      <c r="C52" s="143" t="s">
        <v>131</v>
      </c>
      <c r="D52" s="160"/>
      <c r="E52" s="125">
        <v>30000</v>
      </c>
      <c r="F52" s="99">
        <f t="shared" si="3"/>
        <v>0</v>
      </c>
      <c r="G52" s="163"/>
      <c r="H52" s="144">
        <v>42500</v>
      </c>
      <c r="I52" s="132" t="e">
        <f>VLOOKUP(H52,Presupuesto!$B$11:$C$565,2,0)</f>
        <v>#N/A</v>
      </c>
      <c r="J52" s="100" t="str">
        <f t="shared" si="4"/>
        <v>Posgrado</v>
      </c>
      <c r="K52" s="100" t="s">
        <v>410</v>
      </c>
      <c r="L52" s="100"/>
    </row>
    <row r="53" spans="3:12" x14ac:dyDescent="0.25">
      <c r="C53" s="143" t="s">
        <v>131</v>
      </c>
      <c r="D53" s="160"/>
      <c r="E53" s="125">
        <v>30000</v>
      </c>
      <c r="F53" s="99">
        <f t="shared" si="3"/>
        <v>0</v>
      </c>
      <c r="G53" s="163"/>
      <c r="H53" s="144">
        <v>42500</v>
      </c>
      <c r="I53" s="132" t="e">
        <f>VLOOKUP(H53,Presupuesto!$B$11:$C$565,2,0)</f>
        <v>#N/A</v>
      </c>
      <c r="J53" s="100" t="str">
        <f t="shared" si="4"/>
        <v>Posgrado</v>
      </c>
      <c r="K53" s="100" t="s">
        <v>421</v>
      </c>
      <c r="L53" s="100"/>
    </row>
    <row r="54" spans="3:12" x14ac:dyDescent="0.25">
      <c r="C54" s="143"/>
      <c r="D54" s="160"/>
      <c r="E54" s="125"/>
      <c r="F54" s="99">
        <f t="shared" si="3"/>
        <v>0</v>
      </c>
      <c r="G54" s="163"/>
      <c r="H54" s="144">
        <v>35600</v>
      </c>
      <c r="I54" s="132" t="e">
        <f>VLOOKUP(H54,Presupuesto!$B$11:$C$565,2,0)</f>
        <v>#N/A</v>
      </c>
      <c r="J54" s="100" t="str">
        <f t="shared" si="4"/>
        <v>Posgrado</v>
      </c>
      <c r="K54" s="100" t="s">
        <v>421</v>
      </c>
      <c r="L54" s="100"/>
    </row>
    <row r="55" spans="3:12" x14ac:dyDescent="0.25">
      <c r="C55" s="143"/>
      <c r="D55" s="160"/>
      <c r="E55" s="125"/>
      <c r="F55" s="99">
        <f t="shared" si="3"/>
        <v>0</v>
      </c>
      <c r="G55" s="163"/>
      <c r="H55" s="144"/>
      <c r="I55" s="132" t="e">
        <f>VLOOKUP(H55,Presupuesto!$B$11:$C$565,2,0)</f>
        <v>#N/A</v>
      </c>
      <c r="J55" s="100" t="str">
        <f t="shared" si="4"/>
        <v>Posgrado</v>
      </c>
      <c r="K55" s="100" t="s">
        <v>421</v>
      </c>
      <c r="L55" s="100"/>
    </row>
    <row r="56" spans="3:12" x14ac:dyDescent="0.25">
      <c r="C56" s="143"/>
      <c r="D56" s="160"/>
      <c r="E56" s="125"/>
      <c r="F56" s="99">
        <f t="shared" si="3"/>
        <v>0</v>
      </c>
      <c r="G56" s="163"/>
      <c r="H56" s="144"/>
      <c r="I56" s="132" t="e">
        <f>VLOOKUP(H56,Presupuesto!$B$11:$C$565,2,0)</f>
        <v>#N/A</v>
      </c>
      <c r="J56" s="100" t="str">
        <f t="shared" si="4"/>
        <v>Posgrado</v>
      </c>
      <c r="K56" s="100" t="s">
        <v>421</v>
      </c>
      <c r="L56" s="100"/>
    </row>
    <row r="57" spans="3:12" x14ac:dyDescent="0.25">
      <c r="C57" s="145"/>
      <c r="D57" s="160"/>
      <c r="E57" s="120"/>
      <c r="F57" s="99">
        <f t="shared" si="3"/>
        <v>0</v>
      </c>
      <c r="G57" s="163"/>
      <c r="H57" s="146"/>
      <c r="I57" s="132" t="e">
        <f>VLOOKUP(H57,Presupuesto!$B$11:$C$565,2,0)</f>
        <v>#N/A</v>
      </c>
      <c r="J57" s="100" t="str">
        <f t="shared" si="4"/>
        <v>Posgrado</v>
      </c>
      <c r="K57" s="100" t="s">
        <v>421</v>
      </c>
      <c r="L57" s="100"/>
    </row>
    <row r="58" spans="3:12" x14ac:dyDescent="0.25">
      <c r="C58" s="145"/>
      <c r="D58" s="160"/>
      <c r="E58" s="120"/>
      <c r="F58" s="99">
        <f t="shared" si="3"/>
        <v>0</v>
      </c>
      <c r="G58" s="163"/>
      <c r="H58" s="146"/>
      <c r="I58" s="132" t="e">
        <f>VLOOKUP(H58,Presupuesto!$B$11:$C$565,2,0)</f>
        <v>#N/A</v>
      </c>
      <c r="J58" s="100" t="str">
        <f t="shared" si="4"/>
        <v>Posgrado</v>
      </c>
      <c r="K58" s="100" t="s">
        <v>421</v>
      </c>
      <c r="L58" s="100"/>
    </row>
    <row r="59" spans="3:12" x14ac:dyDescent="0.25">
      <c r="C59" s="145"/>
      <c r="D59" s="160"/>
      <c r="E59" s="120"/>
      <c r="F59" s="99">
        <f t="shared" si="3"/>
        <v>0</v>
      </c>
      <c r="G59" s="163"/>
      <c r="H59" s="146"/>
      <c r="I59" s="132" t="e">
        <f>VLOOKUP(H59,Presupuesto!$B$11:$C$565,2,0)</f>
        <v>#N/A</v>
      </c>
      <c r="J59" s="100" t="str">
        <f t="shared" si="4"/>
        <v>Posgrado</v>
      </c>
      <c r="K59" s="100" t="s">
        <v>421</v>
      </c>
      <c r="L59" s="100"/>
    </row>
    <row r="60" spans="3:12" x14ac:dyDescent="0.25">
      <c r="C60" s="145"/>
      <c r="D60" s="160"/>
      <c r="E60" s="120"/>
      <c r="F60" s="99">
        <f t="shared" si="3"/>
        <v>0</v>
      </c>
      <c r="G60" s="163"/>
      <c r="H60" s="146"/>
      <c r="I60" s="132" t="e">
        <f>VLOOKUP(H60,Presupuesto!$B$11:$C$565,2,0)</f>
        <v>#N/A</v>
      </c>
      <c r="J60" s="100" t="str">
        <f t="shared" si="4"/>
        <v>Posgrado</v>
      </c>
      <c r="K60" s="100" t="s">
        <v>421</v>
      </c>
      <c r="L60" s="100"/>
    </row>
    <row r="61" spans="3:12" x14ac:dyDescent="0.25">
      <c r="C61" s="145"/>
      <c r="D61" s="160"/>
      <c r="E61" s="120"/>
      <c r="F61" s="99">
        <f t="shared" si="3"/>
        <v>0</v>
      </c>
      <c r="G61" s="163"/>
      <c r="H61" s="146"/>
      <c r="I61" s="132" t="e">
        <f>VLOOKUP(H61,Presupuesto!$B$11:$C$565,2,0)</f>
        <v>#N/A</v>
      </c>
      <c r="J61" s="100" t="str">
        <f t="shared" si="4"/>
        <v>Posgrado</v>
      </c>
      <c r="K61" s="100" t="s">
        <v>421</v>
      </c>
      <c r="L61" s="100"/>
    </row>
    <row r="62" spans="3:12" x14ac:dyDescent="0.25">
      <c r="C62" s="145"/>
      <c r="D62" s="160"/>
      <c r="E62" s="120"/>
      <c r="F62" s="99">
        <f t="shared" si="3"/>
        <v>0</v>
      </c>
      <c r="G62" s="163"/>
      <c r="H62" s="146"/>
      <c r="I62" s="132" t="e">
        <f>VLOOKUP(H62,Presupuesto!$B$11:$C$565,2,0)</f>
        <v>#N/A</v>
      </c>
      <c r="J62" s="100" t="str">
        <f t="shared" si="4"/>
        <v>Posgrado</v>
      </c>
      <c r="K62" s="100" t="s">
        <v>421</v>
      </c>
      <c r="L62" s="100"/>
    </row>
    <row r="63" spans="3:12" x14ac:dyDescent="0.25">
      <c r="C63" s="147"/>
      <c r="D63" s="160"/>
      <c r="E63" s="120"/>
      <c r="F63" s="99">
        <f t="shared" si="3"/>
        <v>0</v>
      </c>
      <c r="G63" s="163"/>
      <c r="H63" s="148"/>
      <c r="I63" s="132" t="e">
        <f>VLOOKUP(H63,Presupuesto!$B$11:$C$565,2,0)</f>
        <v>#N/A</v>
      </c>
      <c r="J63" s="100" t="str">
        <f t="shared" si="4"/>
        <v>Posgrado</v>
      </c>
      <c r="K63" s="100" t="s">
        <v>412</v>
      </c>
      <c r="L63" s="100"/>
    </row>
    <row r="64" spans="3:12" x14ac:dyDescent="0.25">
      <c r="C64" s="147"/>
      <c r="D64" s="160"/>
      <c r="E64" s="120"/>
      <c r="F64" s="99">
        <f t="shared" si="3"/>
        <v>0</v>
      </c>
      <c r="G64" s="163"/>
      <c r="H64" s="148"/>
      <c r="I64" s="132" t="e">
        <f>VLOOKUP(H64,Presupuesto!$B$11:$C$565,2,0)</f>
        <v>#N/A</v>
      </c>
      <c r="J64" s="100" t="str">
        <f t="shared" si="4"/>
        <v>Posgrado</v>
      </c>
      <c r="K64" s="100" t="s">
        <v>421</v>
      </c>
      <c r="L64" s="100"/>
    </row>
    <row r="65" spans="3:12" x14ac:dyDescent="0.25">
      <c r="C65" s="147"/>
      <c r="D65" s="160"/>
      <c r="E65" s="120"/>
      <c r="F65" s="99">
        <f t="shared" si="3"/>
        <v>0</v>
      </c>
      <c r="G65" s="163"/>
      <c r="H65" s="148"/>
      <c r="I65" s="132" t="e">
        <f>VLOOKUP(H65,Presupuesto!$B$11:$C$565,2,0)</f>
        <v>#N/A</v>
      </c>
      <c r="J65" s="100" t="str">
        <f t="shared" si="4"/>
        <v>Posgrado</v>
      </c>
      <c r="K65" s="100" t="s">
        <v>421</v>
      </c>
      <c r="L65" s="100"/>
    </row>
    <row r="66" spans="3:12" x14ac:dyDescent="0.25">
      <c r="C66" s="147"/>
      <c r="D66" s="160"/>
      <c r="E66" s="120"/>
      <c r="F66" s="99">
        <f t="shared" si="3"/>
        <v>0</v>
      </c>
      <c r="G66" s="163"/>
      <c r="H66" s="148"/>
      <c r="I66" s="132" t="e">
        <f>VLOOKUP(H66,Presupuesto!$B$11:$C$565,2,0)</f>
        <v>#N/A</v>
      </c>
      <c r="J66" s="100" t="str">
        <f t="shared" si="4"/>
        <v>Posgrado</v>
      </c>
      <c r="K66" s="100" t="s">
        <v>421</v>
      </c>
      <c r="L66" s="100"/>
    </row>
    <row r="67" spans="3:12" ht="15.75" thickBot="1" x14ac:dyDescent="0.3">
      <c r="C67" s="149"/>
      <c r="D67" s="227"/>
      <c r="E67" s="105"/>
      <c r="F67" s="107">
        <f t="shared" si="3"/>
        <v>0</v>
      </c>
      <c r="G67" s="164"/>
      <c r="H67" s="150"/>
      <c r="I67" s="134" t="e">
        <f>VLOOKUP(H67,Presupuesto!$B$11:$C$565,2,0)</f>
        <v>#N/A</v>
      </c>
      <c r="J67" s="108" t="str">
        <f t="shared" si="4"/>
        <v>Posgrado</v>
      </c>
      <c r="K67" s="126" t="s">
        <v>403</v>
      </c>
      <c r="L67" s="108"/>
    </row>
    <row r="69" spans="3:12" ht="15.75" thickBot="1" x14ac:dyDescent="0.3"/>
    <row r="70" spans="3:12" ht="15.75" thickBot="1" x14ac:dyDescent="0.3">
      <c r="C70" s="159" t="s">
        <v>53</v>
      </c>
      <c r="D70" s="412">
        <f>SUM(F77:F97)</f>
        <v>0</v>
      </c>
      <c r="F70" s="70"/>
      <c r="G70" s="79"/>
      <c r="H70" s="70"/>
      <c r="I70" s="70"/>
    </row>
    <row r="71" spans="3:12" x14ac:dyDescent="0.25">
      <c r="C71" s="70"/>
      <c r="D71" s="31"/>
      <c r="E71" s="95"/>
      <c r="F71" s="95"/>
      <c r="G71" s="95"/>
      <c r="H71" s="76"/>
      <c r="I71" s="76"/>
      <c r="J71" s="76"/>
      <c r="K71" s="114"/>
    </row>
    <row r="72" spans="3:12" ht="15.75" x14ac:dyDescent="0.25">
      <c r="C72" s="311" t="s">
        <v>401</v>
      </c>
      <c r="D72" s="208"/>
      <c r="E72" s="95"/>
      <c r="F72" s="95"/>
      <c r="G72" s="95"/>
      <c r="H72" s="76"/>
      <c r="I72" s="76"/>
      <c r="J72" s="76"/>
      <c r="K72" s="114"/>
    </row>
    <row r="73" spans="3:12" ht="18.75" x14ac:dyDescent="0.25">
      <c r="C73" s="213" t="e">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 y M'!$E:$F,2,FALSE),IFERROR(VLOOKUP(D72,'Gestión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#N/A</v>
      </c>
      <c r="D73" s="31"/>
      <c r="E73" s="95"/>
      <c r="F73" s="95"/>
      <c r="G73" s="95"/>
      <c r="H73" s="76"/>
      <c r="I73" s="76"/>
      <c r="J73" s="76"/>
      <c r="K73" s="114"/>
    </row>
    <row r="74" spans="3:12" x14ac:dyDescent="0.25">
      <c r="E74" s="95"/>
      <c r="F74" s="95"/>
      <c r="G74" s="95"/>
      <c r="H74" s="76"/>
      <c r="I74" s="76"/>
      <c r="J74" s="76"/>
      <c r="K74" s="114"/>
    </row>
    <row r="75" spans="3:12" ht="15.75" thickBot="1" x14ac:dyDescent="0.3">
      <c r="F75" s="95"/>
      <c r="G75" s="76"/>
      <c r="H75" s="76"/>
      <c r="I75" s="76"/>
    </row>
    <row r="76" spans="3:12" ht="30.75" thickBot="1" x14ac:dyDescent="0.3">
      <c r="C76" s="131" t="s">
        <v>44</v>
      </c>
      <c r="D76" s="136" t="s">
        <v>55</v>
      </c>
      <c r="E76" s="138" t="s">
        <v>57</v>
      </c>
      <c r="F76" s="137" t="s">
        <v>27</v>
      </c>
      <c r="G76" s="135" t="s">
        <v>140</v>
      </c>
      <c r="H76" s="138" t="s">
        <v>46</v>
      </c>
      <c r="I76" s="135" t="s">
        <v>141</v>
      </c>
      <c r="J76" s="135" t="s">
        <v>419</v>
      </c>
      <c r="K76" s="135" t="s">
        <v>420</v>
      </c>
      <c r="L76" s="135" t="s">
        <v>126</v>
      </c>
    </row>
    <row r="77" spans="3:12" x14ac:dyDescent="0.25">
      <c r="C77" s="143" t="s">
        <v>129</v>
      </c>
      <c r="D77" s="160"/>
      <c r="E77" s="117">
        <v>784000</v>
      </c>
      <c r="F77" s="99">
        <f t="shared" ref="F77:F97" si="5">D77*E77</f>
        <v>0</v>
      </c>
      <c r="G77" s="163" t="s">
        <v>138</v>
      </c>
      <c r="H77" s="144"/>
      <c r="I77" s="132" t="e">
        <f>VLOOKUP(H77,Presupuesto!$B$11:$C$565,2,0)</f>
        <v>#N/A</v>
      </c>
      <c r="J77" s="223" t="s">
        <v>1471</v>
      </c>
      <c r="K77" s="100" t="s">
        <v>403</v>
      </c>
      <c r="L77" s="100"/>
    </row>
    <row r="78" spans="3:12" x14ac:dyDescent="0.25">
      <c r="C78" s="143" t="s">
        <v>85</v>
      </c>
      <c r="D78" s="160"/>
      <c r="E78" s="125">
        <v>100000</v>
      </c>
      <c r="F78" s="99">
        <f t="shared" si="5"/>
        <v>0</v>
      </c>
      <c r="G78" s="163"/>
      <c r="H78" s="144">
        <v>42500</v>
      </c>
      <c r="I78" s="132" t="e">
        <f>VLOOKUP(H78,Presupuesto!$B$11:$C$565,2,0)</f>
        <v>#N/A</v>
      </c>
      <c r="J78" s="100" t="str">
        <f>$J$77</f>
        <v>Posgrado</v>
      </c>
      <c r="K78" s="100" t="s">
        <v>421</v>
      </c>
      <c r="L78" s="100"/>
    </row>
    <row r="79" spans="3:12" x14ac:dyDescent="0.25">
      <c r="C79" s="143" t="s">
        <v>86</v>
      </c>
      <c r="D79" s="160"/>
      <c r="E79" s="125">
        <v>50000</v>
      </c>
      <c r="F79" s="99">
        <f t="shared" si="5"/>
        <v>0</v>
      </c>
      <c r="G79" s="163"/>
      <c r="H79" s="144">
        <v>42500</v>
      </c>
      <c r="I79" s="132" t="e">
        <f>VLOOKUP(H79,Presupuesto!$B$11:$C$565,2,0)</f>
        <v>#N/A</v>
      </c>
      <c r="J79" s="100" t="str">
        <f t="shared" ref="J79:J97" si="6">$J$77</f>
        <v>Posgrado</v>
      </c>
      <c r="K79" s="100" t="s">
        <v>421</v>
      </c>
      <c r="L79" s="100"/>
    </row>
    <row r="80" spans="3:12" x14ac:dyDescent="0.25">
      <c r="C80" s="143" t="s">
        <v>130</v>
      </c>
      <c r="D80" s="160"/>
      <c r="E80" s="125">
        <v>40</v>
      </c>
      <c r="F80" s="99">
        <f t="shared" si="5"/>
        <v>0</v>
      </c>
      <c r="G80" s="163"/>
      <c r="H80" s="144">
        <v>42500</v>
      </c>
      <c r="I80" s="132" t="e">
        <f>VLOOKUP(H80,Presupuesto!$B$11:$C$565,2,0)</f>
        <v>#N/A</v>
      </c>
      <c r="J80" s="100" t="str">
        <f t="shared" si="6"/>
        <v>Posgrado</v>
      </c>
      <c r="K80" s="100" t="s">
        <v>421</v>
      </c>
      <c r="L80" s="100"/>
    </row>
    <row r="81" spans="3:12" x14ac:dyDescent="0.25">
      <c r="C81" s="143" t="s">
        <v>128</v>
      </c>
      <c r="D81" s="160"/>
      <c r="E81" s="125">
        <v>5745</v>
      </c>
      <c r="F81" s="99">
        <f t="shared" si="5"/>
        <v>0</v>
      </c>
      <c r="G81" s="163"/>
      <c r="H81" s="144">
        <v>42500</v>
      </c>
      <c r="I81" s="132" t="e">
        <f>VLOOKUP(H81,Presupuesto!$B$11:$C$565,2,0)</f>
        <v>#N/A</v>
      </c>
      <c r="J81" s="100" t="str">
        <f t="shared" si="6"/>
        <v>Posgrado</v>
      </c>
      <c r="K81" s="100" t="s">
        <v>421</v>
      </c>
      <c r="L81" s="100"/>
    </row>
    <row r="82" spans="3:12" x14ac:dyDescent="0.25">
      <c r="C82" s="143" t="s">
        <v>131</v>
      </c>
      <c r="D82" s="160"/>
      <c r="E82" s="125">
        <v>30000</v>
      </c>
      <c r="F82" s="99">
        <f t="shared" si="5"/>
        <v>0</v>
      </c>
      <c r="G82" s="163"/>
      <c r="H82" s="144">
        <v>42500</v>
      </c>
      <c r="I82" s="132" t="e">
        <f>VLOOKUP(H82,Presupuesto!$B$11:$C$565,2,0)</f>
        <v>#N/A</v>
      </c>
      <c r="J82" s="100" t="str">
        <f t="shared" si="6"/>
        <v>Posgrado</v>
      </c>
      <c r="K82" s="100" t="s">
        <v>410</v>
      </c>
      <c r="L82" s="100"/>
    </row>
    <row r="83" spans="3:12" x14ac:dyDescent="0.25">
      <c r="C83" s="143" t="s">
        <v>131</v>
      </c>
      <c r="D83" s="160"/>
      <c r="E83" s="125">
        <v>30000</v>
      </c>
      <c r="F83" s="99">
        <f t="shared" si="5"/>
        <v>0</v>
      </c>
      <c r="G83" s="163"/>
      <c r="H83" s="144">
        <v>42500</v>
      </c>
      <c r="I83" s="132" t="e">
        <f>VLOOKUP(H83,Presupuesto!$B$11:$C$565,2,0)</f>
        <v>#N/A</v>
      </c>
      <c r="J83" s="100" t="str">
        <f t="shared" si="6"/>
        <v>Posgrado</v>
      </c>
      <c r="K83" s="100" t="s">
        <v>421</v>
      </c>
      <c r="L83" s="100"/>
    </row>
    <row r="84" spans="3:12" x14ac:dyDescent="0.25">
      <c r="C84" s="143"/>
      <c r="D84" s="160"/>
      <c r="E84" s="125"/>
      <c r="F84" s="99">
        <f t="shared" si="5"/>
        <v>0</v>
      </c>
      <c r="G84" s="163"/>
      <c r="H84" s="144">
        <v>35600</v>
      </c>
      <c r="I84" s="132" t="e">
        <f>VLOOKUP(H84,Presupuesto!$B$11:$C$565,2,0)</f>
        <v>#N/A</v>
      </c>
      <c r="J84" s="100" t="str">
        <f t="shared" si="6"/>
        <v>Posgrado</v>
      </c>
      <c r="K84" s="100" t="s">
        <v>421</v>
      </c>
      <c r="L84" s="100"/>
    </row>
    <row r="85" spans="3:12" x14ac:dyDescent="0.25">
      <c r="C85" s="143"/>
      <c r="D85" s="160"/>
      <c r="E85" s="125"/>
      <c r="F85" s="99">
        <f t="shared" si="5"/>
        <v>0</v>
      </c>
      <c r="G85" s="163"/>
      <c r="H85" s="144"/>
      <c r="I85" s="132" t="e">
        <f>VLOOKUP(H85,Presupuesto!$B$11:$C$565,2,0)</f>
        <v>#N/A</v>
      </c>
      <c r="J85" s="100" t="str">
        <f t="shared" si="6"/>
        <v>Posgrado</v>
      </c>
      <c r="K85" s="100" t="s">
        <v>421</v>
      </c>
      <c r="L85" s="100"/>
    </row>
    <row r="86" spans="3:12" x14ac:dyDescent="0.25">
      <c r="C86" s="143"/>
      <c r="D86" s="160"/>
      <c r="E86" s="125"/>
      <c r="F86" s="99">
        <f t="shared" si="5"/>
        <v>0</v>
      </c>
      <c r="G86" s="163"/>
      <c r="H86" s="144"/>
      <c r="I86" s="132" t="e">
        <f>VLOOKUP(H86,Presupuesto!$B$11:$C$565,2,0)</f>
        <v>#N/A</v>
      </c>
      <c r="J86" s="100" t="str">
        <f t="shared" si="6"/>
        <v>Posgrado</v>
      </c>
      <c r="K86" s="100" t="s">
        <v>421</v>
      </c>
      <c r="L86" s="100"/>
    </row>
    <row r="87" spans="3:12" x14ac:dyDescent="0.25">
      <c r="C87" s="145"/>
      <c r="D87" s="160"/>
      <c r="E87" s="120"/>
      <c r="F87" s="99">
        <f t="shared" si="5"/>
        <v>0</v>
      </c>
      <c r="G87" s="163"/>
      <c r="H87" s="146"/>
      <c r="I87" s="132" t="e">
        <f>VLOOKUP(H87,Presupuesto!$B$11:$C$565,2,0)</f>
        <v>#N/A</v>
      </c>
      <c r="J87" s="100" t="str">
        <f t="shared" si="6"/>
        <v>Posgrado</v>
      </c>
      <c r="K87" s="100" t="s">
        <v>421</v>
      </c>
      <c r="L87" s="100"/>
    </row>
    <row r="88" spans="3:12" x14ac:dyDescent="0.25">
      <c r="C88" s="145"/>
      <c r="D88" s="160"/>
      <c r="E88" s="120"/>
      <c r="F88" s="99">
        <f t="shared" si="5"/>
        <v>0</v>
      </c>
      <c r="G88" s="163"/>
      <c r="H88" s="146"/>
      <c r="I88" s="132" t="e">
        <f>VLOOKUP(H88,Presupuesto!$B$11:$C$565,2,0)</f>
        <v>#N/A</v>
      </c>
      <c r="J88" s="100" t="str">
        <f t="shared" si="6"/>
        <v>Posgrado</v>
      </c>
      <c r="K88" s="100" t="s">
        <v>421</v>
      </c>
      <c r="L88" s="100"/>
    </row>
    <row r="89" spans="3:12" x14ac:dyDescent="0.25">
      <c r="C89" s="145"/>
      <c r="D89" s="160"/>
      <c r="E89" s="120"/>
      <c r="F89" s="99">
        <f t="shared" si="5"/>
        <v>0</v>
      </c>
      <c r="G89" s="163"/>
      <c r="H89" s="146"/>
      <c r="I89" s="132" t="e">
        <f>VLOOKUP(H89,Presupuesto!$B$11:$C$565,2,0)</f>
        <v>#N/A</v>
      </c>
      <c r="J89" s="100" t="str">
        <f t="shared" si="6"/>
        <v>Posgrado</v>
      </c>
      <c r="K89" s="100" t="s">
        <v>421</v>
      </c>
      <c r="L89" s="100"/>
    </row>
    <row r="90" spans="3:12" x14ac:dyDescent="0.25">
      <c r="C90" s="145"/>
      <c r="D90" s="160"/>
      <c r="E90" s="120"/>
      <c r="F90" s="99">
        <f t="shared" si="5"/>
        <v>0</v>
      </c>
      <c r="G90" s="163"/>
      <c r="H90" s="146"/>
      <c r="I90" s="132" t="e">
        <f>VLOOKUP(H90,Presupuesto!$B$11:$C$565,2,0)</f>
        <v>#N/A</v>
      </c>
      <c r="J90" s="100" t="str">
        <f t="shared" si="6"/>
        <v>Posgrado</v>
      </c>
      <c r="K90" s="100" t="s">
        <v>421</v>
      </c>
      <c r="L90" s="100"/>
    </row>
    <row r="91" spans="3:12" x14ac:dyDescent="0.25">
      <c r="C91" s="145"/>
      <c r="D91" s="160"/>
      <c r="E91" s="120"/>
      <c r="F91" s="99">
        <f t="shared" si="5"/>
        <v>0</v>
      </c>
      <c r="G91" s="163"/>
      <c r="H91" s="146"/>
      <c r="I91" s="132" t="e">
        <f>VLOOKUP(H91,Presupuesto!$B$11:$C$565,2,0)</f>
        <v>#N/A</v>
      </c>
      <c r="J91" s="100" t="str">
        <f t="shared" si="6"/>
        <v>Posgrado</v>
      </c>
      <c r="K91" s="100" t="s">
        <v>421</v>
      </c>
      <c r="L91" s="100"/>
    </row>
    <row r="92" spans="3:12" x14ac:dyDescent="0.25">
      <c r="C92" s="145"/>
      <c r="D92" s="160"/>
      <c r="E92" s="120"/>
      <c r="F92" s="99">
        <f t="shared" si="5"/>
        <v>0</v>
      </c>
      <c r="G92" s="163"/>
      <c r="H92" s="146"/>
      <c r="I92" s="132" t="e">
        <f>VLOOKUP(H92,Presupuesto!$B$11:$C$565,2,0)</f>
        <v>#N/A</v>
      </c>
      <c r="J92" s="100" t="str">
        <f t="shared" si="6"/>
        <v>Posgrado</v>
      </c>
      <c r="K92" s="100" t="s">
        <v>421</v>
      </c>
      <c r="L92" s="100"/>
    </row>
    <row r="93" spans="3:12" x14ac:dyDescent="0.25">
      <c r="C93" s="147"/>
      <c r="D93" s="160"/>
      <c r="E93" s="120"/>
      <c r="F93" s="99">
        <f t="shared" si="5"/>
        <v>0</v>
      </c>
      <c r="G93" s="163"/>
      <c r="H93" s="148"/>
      <c r="I93" s="132" t="e">
        <f>VLOOKUP(H93,Presupuesto!$B$11:$C$565,2,0)</f>
        <v>#N/A</v>
      </c>
      <c r="J93" s="100" t="str">
        <f t="shared" si="6"/>
        <v>Posgrado</v>
      </c>
      <c r="K93" s="100" t="s">
        <v>412</v>
      </c>
      <c r="L93" s="100"/>
    </row>
    <row r="94" spans="3:12" x14ac:dyDescent="0.25">
      <c r="C94" s="147"/>
      <c r="D94" s="160"/>
      <c r="E94" s="120"/>
      <c r="F94" s="99">
        <f t="shared" si="5"/>
        <v>0</v>
      </c>
      <c r="G94" s="163"/>
      <c r="H94" s="148"/>
      <c r="I94" s="132" t="e">
        <f>VLOOKUP(H94,Presupuesto!$B$11:$C$565,2,0)</f>
        <v>#N/A</v>
      </c>
      <c r="J94" s="100" t="str">
        <f t="shared" si="6"/>
        <v>Posgrado</v>
      </c>
      <c r="K94" s="100" t="s">
        <v>421</v>
      </c>
      <c r="L94" s="100"/>
    </row>
    <row r="95" spans="3:12" x14ac:dyDescent="0.25">
      <c r="C95" s="147"/>
      <c r="D95" s="160"/>
      <c r="E95" s="120"/>
      <c r="F95" s="99">
        <f t="shared" si="5"/>
        <v>0</v>
      </c>
      <c r="G95" s="163"/>
      <c r="H95" s="148"/>
      <c r="I95" s="132" t="e">
        <f>VLOOKUP(H95,Presupuesto!$B$11:$C$565,2,0)</f>
        <v>#N/A</v>
      </c>
      <c r="J95" s="100" t="str">
        <f t="shared" si="6"/>
        <v>Posgrado</v>
      </c>
      <c r="K95" s="100" t="s">
        <v>421</v>
      </c>
      <c r="L95" s="100"/>
    </row>
    <row r="96" spans="3:12" x14ac:dyDescent="0.25">
      <c r="C96" s="147"/>
      <c r="D96" s="160"/>
      <c r="E96" s="120"/>
      <c r="F96" s="99">
        <f t="shared" si="5"/>
        <v>0</v>
      </c>
      <c r="G96" s="163"/>
      <c r="H96" s="148"/>
      <c r="I96" s="132" t="e">
        <f>VLOOKUP(H96,Presupuesto!$B$11:$C$565,2,0)</f>
        <v>#N/A</v>
      </c>
      <c r="J96" s="100" t="str">
        <f t="shared" si="6"/>
        <v>Posgrado</v>
      </c>
      <c r="K96" s="100" t="s">
        <v>421</v>
      </c>
      <c r="L96" s="100"/>
    </row>
    <row r="97" spans="3:12" ht="15.75" thickBot="1" x14ac:dyDescent="0.3">
      <c r="C97" s="149"/>
      <c r="D97" s="227"/>
      <c r="E97" s="105"/>
      <c r="F97" s="107">
        <f t="shared" si="5"/>
        <v>0</v>
      </c>
      <c r="G97" s="164"/>
      <c r="H97" s="150"/>
      <c r="I97" s="134" t="e">
        <f>VLOOKUP(H97,Presupuesto!$B$11:$C$565,2,0)</f>
        <v>#N/A</v>
      </c>
      <c r="J97" s="108" t="str">
        <f t="shared" si="6"/>
        <v>Posgrado</v>
      </c>
      <c r="K97" s="126" t="s">
        <v>403</v>
      </c>
      <c r="L97" s="108"/>
    </row>
    <row r="98" spans="3:12" x14ac:dyDescent="0.25">
      <c r="F98" s="92"/>
      <c r="G98" s="91"/>
      <c r="H98" s="92"/>
      <c r="I98" s="92"/>
    </row>
    <row r="99" spans="3:12" ht="15.75" thickBot="1" x14ac:dyDescent="0.3"/>
    <row r="100" spans="3:12" ht="15.75" thickBot="1" x14ac:dyDescent="0.3">
      <c r="C100" s="159" t="s">
        <v>53</v>
      </c>
      <c r="D100" s="412">
        <f>SUM(F107:F127)</f>
        <v>0</v>
      </c>
      <c r="F100" s="70"/>
      <c r="G100" s="79"/>
      <c r="H100" s="70"/>
      <c r="I100" s="70"/>
    </row>
    <row r="101" spans="3:12" x14ac:dyDescent="0.25">
      <c r="C101" s="70"/>
      <c r="D101" s="31"/>
      <c r="E101" s="95"/>
      <c r="F101" s="95"/>
      <c r="G101" s="95"/>
      <c r="H101" s="76"/>
      <c r="I101" s="76"/>
      <c r="J101" s="76"/>
      <c r="K101" s="114"/>
    </row>
    <row r="102" spans="3:12" ht="15.75" x14ac:dyDescent="0.25">
      <c r="C102" s="311" t="s">
        <v>401</v>
      </c>
      <c r="D102" s="208"/>
      <c r="E102" s="95"/>
      <c r="F102" s="95"/>
      <c r="G102" s="95"/>
      <c r="H102" s="76"/>
      <c r="I102" s="76"/>
      <c r="J102" s="76"/>
      <c r="K102" s="114"/>
    </row>
    <row r="103" spans="3:12" ht="18.75" x14ac:dyDescent="0.25">
      <c r="C103" s="213" t="e">
        <f>IFERROR(VLOOKUP(D102,'Desarrollo e Innov. Curricular'!$E:$F,2,FALSE),IFERROR(VLOOKUP(D102,'Investigación Científica'!$E:$F,2,FALSE),IFERROR(VLOOKUP(D102,'Vinculación Univ. Sociedad'!$E:$F,2,FALSE),IFERROR(VLOOKUP(D102,'Docencia y Profesorado Universi'!$E:$F,2,FALSE),IFERROR(VLOOKUP(D102,'Estudiantes y Graduados'!$E:$F,2,FALSE),IFERROR(VLOOKUP(D102,'Gestion Administrativa'!$E:$F,2,FALSE),IFERROR(VLOOKUP(D102,'Gestión Académica'!$E:$F,2,FALSE),IFERROR(VLOOKUP(D102,'Aseguramiento de la Calidad y M'!$E:$F,2,FALSE),IFERROR(VLOOKUP(D102,'Gestión del Conocimiento'!$E:$F,2,FALSE),IFERROR(VLOOKUP(D102,'Gobernabilidad y Procesos...'!$E:$F,2,FALSE),IFERROR(VLOOKUP(D102,'Gestión del Talento Humano'!$E:$F,2,FALSE),IFERROR(VLOOKUP(D102,'Internacionalización de la E.S.'!$E:$F,2,FALSE),IFERROR(VLOOKUP(D102,Posgrado!$E:$F,2,FALSE),IFERROR(VLOOKUP(D102,'Cultura de Innovación Insti...'!$E:$F,2,FALSE),VLOOKUP(D102,'Lo Esencial de la Reforma Univ.'!$E:$F,2,0)))))))))))))))</f>
        <v>#N/A</v>
      </c>
      <c r="D103" s="31"/>
      <c r="E103" s="95"/>
      <c r="F103" s="95"/>
      <c r="G103" s="95"/>
      <c r="H103" s="76"/>
      <c r="I103" s="76"/>
      <c r="J103" s="76"/>
      <c r="K103" s="114"/>
    </row>
    <row r="104" spans="3:12" x14ac:dyDescent="0.25">
      <c r="E104" s="95"/>
      <c r="F104" s="95"/>
      <c r="G104" s="95"/>
      <c r="H104" s="76"/>
      <c r="I104" s="76"/>
      <c r="J104" s="76"/>
      <c r="K104" s="114"/>
    </row>
    <row r="105" spans="3:12" ht="15.75" thickBot="1" x14ac:dyDescent="0.3">
      <c r="F105" s="95"/>
      <c r="G105" s="76"/>
      <c r="H105" s="76"/>
      <c r="I105" s="76"/>
    </row>
    <row r="106" spans="3:12" ht="30.75" thickBot="1" x14ac:dyDescent="0.3">
      <c r="C106" s="131" t="s">
        <v>44</v>
      </c>
      <c r="D106" s="136" t="s">
        <v>55</v>
      </c>
      <c r="E106" s="138" t="s">
        <v>57</v>
      </c>
      <c r="F106" s="137" t="s">
        <v>27</v>
      </c>
      <c r="G106" s="135" t="s">
        <v>140</v>
      </c>
      <c r="H106" s="138" t="s">
        <v>46</v>
      </c>
      <c r="I106" s="135" t="s">
        <v>141</v>
      </c>
      <c r="J106" s="135" t="s">
        <v>419</v>
      </c>
      <c r="K106" s="135" t="s">
        <v>420</v>
      </c>
      <c r="L106" s="135" t="s">
        <v>126</v>
      </c>
    </row>
    <row r="107" spans="3:12" x14ac:dyDescent="0.25">
      <c r="C107" s="143" t="s">
        <v>129</v>
      </c>
      <c r="D107" s="160"/>
      <c r="E107" s="117">
        <v>784000</v>
      </c>
      <c r="F107" s="99">
        <f t="shared" ref="F107:F127" si="7">D107*E107</f>
        <v>0</v>
      </c>
      <c r="G107" s="163" t="s">
        <v>138</v>
      </c>
      <c r="H107" s="144"/>
      <c r="I107" s="132" t="e">
        <f>VLOOKUP(H107,Presupuesto!$B$11:$C$565,2,0)</f>
        <v>#N/A</v>
      </c>
      <c r="J107" s="223" t="s">
        <v>1471</v>
      </c>
      <c r="K107" s="100" t="s">
        <v>403</v>
      </c>
      <c r="L107" s="100"/>
    </row>
    <row r="108" spans="3:12" x14ac:dyDescent="0.25">
      <c r="C108" s="143" t="s">
        <v>85</v>
      </c>
      <c r="D108" s="160"/>
      <c r="E108" s="125">
        <v>100000</v>
      </c>
      <c r="F108" s="99">
        <f t="shared" si="7"/>
        <v>0</v>
      </c>
      <c r="G108" s="163"/>
      <c r="H108" s="144">
        <v>42500</v>
      </c>
      <c r="I108" s="132" t="e">
        <f>VLOOKUP(H108,Presupuesto!$B$11:$C$565,2,0)</f>
        <v>#N/A</v>
      </c>
      <c r="J108" s="100" t="str">
        <f>$J$107</f>
        <v>Posgrado</v>
      </c>
      <c r="K108" s="100" t="s">
        <v>421</v>
      </c>
      <c r="L108" s="100"/>
    </row>
    <row r="109" spans="3:12" x14ac:dyDescent="0.25">
      <c r="C109" s="143" t="s">
        <v>86</v>
      </c>
      <c r="D109" s="160"/>
      <c r="E109" s="125">
        <v>50000</v>
      </c>
      <c r="F109" s="99">
        <f t="shared" si="7"/>
        <v>0</v>
      </c>
      <c r="G109" s="163"/>
      <c r="H109" s="144">
        <v>42500</v>
      </c>
      <c r="I109" s="132" t="e">
        <f>VLOOKUP(H109,Presupuesto!$B$11:$C$565,2,0)</f>
        <v>#N/A</v>
      </c>
      <c r="J109" s="100" t="str">
        <f t="shared" ref="J109:J127" si="8">$J$107</f>
        <v>Posgrado</v>
      </c>
      <c r="K109" s="100" t="s">
        <v>421</v>
      </c>
      <c r="L109" s="100"/>
    </row>
    <row r="110" spans="3:12" x14ac:dyDescent="0.25">
      <c r="C110" s="143" t="s">
        <v>130</v>
      </c>
      <c r="D110" s="160"/>
      <c r="E110" s="125">
        <v>40</v>
      </c>
      <c r="F110" s="99">
        <f t="shared" si="7"/>
        <v>0</v>
      </c>
      <c r="G110" s="163"/>
      <c r="H110" s="144">
        <v>42500</v>
      </c>
      <c r="I110" s="132" t="e">
        <f>VLOOKUP(H110,Presupuesto!$B$11:$C$565,2,0)</f>
        <v>#N/A</v>
      </c>
      <c r="J110" s="100" t="str">
        <f t="shared" si="8"/>
        <v>Posgrado</v>
      </c>
      <c r="K110" s="100" t="s">
        <v>421</v>
      </c>
      <c r="L110" s="100"/>
    </row>
    <row r="111" spans="3:12" x14ac:dyDescent="0.25">
      <c r="C111" s="143" t="s">
        <v>128</v>
      </c>
      <c r="D111" s="160"/>
      <c r="E111" s="125">
        <v>5745</v>
      </c>
      <c r="F111" s="99">
        <f t="shared" si="7"/>
        <v>0</v>
      </c>
      <c r="G111" s="163"/>
      <c r="H111" s="144">
        <v>42500</v>
      </c>
      <c r="I111" s="132" t="e">
        <f>VLOOKUP(H111,Presupuesto!$B$11:$C$565,2,0)</f>
        <v>#N/A</v>
      </c>
      <c r="J111" s="100" t="str">
        <f t="shared" si="8"/>
        <v>Posgrado</v>
      </c>
      <c r="K111" s="100" t="s">
        <v>421</v>
      </c>
      <c r="L111" s="100"/>
    </row>
    <row r="112" spans="3:12" x14ac:dyDescent="0.25">
      <c r="C112" s="143" t="s">
        <v>131</v>
      </c>
      <c r="D112" s="160"/>
      <c r="E112" s="125">
        <v>30000</v>
      </c>
      <c r="F112" s="99">
        <f t="shared" si="7"/>
        <v>0</v>
      </c>
      <c r="G112" s="163"/>
      <c r="H112" s="144">
        <v>42500</v>
      </c>
      <c r="I112" s="132" t="e">
        <f>VLOOKUP(H112,Presupuesto!$B$11:$C$565,2,0)</f>
        <v>#N/A</v>
      </c>
      <c r="J112" s="100" t="str">
        <f t="shared" si="8"/>
        <v>Posgrado</v>
      </c>
      <c r="K112" s="100" t="s">
        <v>410</v>
      </c>
      <c r="L112" s="100"/>
    </row>
    <row r="113" spans="3:12" x14ac:dyDescent="0.25">
      <c r="C113" s="143" t="s">
        <v>131</v>
      </c>
      <c r="D113" s="160"/>
      <c r="E113" s="125">
        <v>30000</v>
      </c>
      <c r="F113" s="99">
        <f t="shared" si="7"/>
        <v>0</v>
      </c>
      <c r="G113" s="163"/>
      <c r="H113" s="144">
        <v>42500</v>
      </c>
      <c r="I113" s="132" t="e">
        <f>VLOOKUP(H113,Presupuesto!$B$11:$C$565,2,0)</f>
        <v>#N/A</v>
      </c>
      <c r="J113" s="100" t="str">
        <f t="shared" si="8"/>
        <v>Posgrado</v>
      </c>
      <c r="K113" s="100" t="s">
        <v>421</v>
      </c>
      <c r="L113" s="100"/>
    </row>
    <row r="114" spans="3:12" x14ac:dyDescent="0.25">
      <c r="C114" s="143"/>
      <c r="D114" s="160"/>
      <c r="E114" s="125"/>
      <c r="F114" s="99">
        <f t="shared" si="7"/>
        <v>0</v>
      </c>
      <c r="G114" s="163"/>
      <c r="H114" s="144">
        <v>35600</v>
      </c>
      <c r="I114" s="132" t="e">
        <f>VLOOKUP(H114,Presupuesto!$B$11:$C$565,2,0)</f>
        <v>#N/A</v>
      </c>
      <c r="J114" s="100" t="str">
        <f t="shared" si="8"/>
        <v>Posgrado</v>
      </c>
      <c r="K114" s="100" t="s">
        <v>421</v>
      </c>
      <c r="L114" s="100"/>
    </row>
    <row r="115" spans="3:12" x14ac:dyDescent="0.25">
      <c r="C115" s="143"/>
      <c r="D115" s="160"/>
      <c r="E115" s="125"/>
      <c r="F115" s="99">
        <f t="shared" si="7"/>
        <v>0</v>
      </c>
      <c r="G115" s="163"/>
      <c r="H115" s="144"/>
      <c r="I115" s="132" t="e">
        <f>VLOOKUP(H115,Presupuesto!$B$11:$C$565,2,0)</f>
        <v>#N/A</v>
      </c>
      <c r="J115" s="100" t="str">
        <f t="shared" si="8"/>
        <v>Posgrado</v>
      </c>
      <c r="K115" s="100" t="s">
        <v>421</v>
      </c>
      <c r="L115" s="100"/>
    </row>
    <row r="116" spans="3:12" x14ac:dyDescent="0.25">
      <c r="C116" s="143"/>
      <c r="D116" s="160"/>
      <c r="E116" s="125"/>
      <c r="F116" s="99">
        <f t="shared" si="7"/>
        <v>0</v>
      </c>
      <c r="G116" s="163"/>
      <c r="H116" s="144"/>
      <c r="I116" s="132" t="e">
        <f>VLOOKUP(H116,Presupuesto!$B$11:$C$565,2,0)</f>
        <v>#N/A</v>
      </c>
      <c r="J116" s="100" t="str">
        <f t="shared" si="8"/>
        <v>Posgrado</v>
      </c>
      <c r="K116" s="100" t="s">
        <v>421</v>
      </c>
      <c r="L116" s="100"/>
    </row>
    <row r="117" spans="3:12" x14ac:dyDescent="0.25">
      <c r="C117" s="145"/>
      <c r="D117" s="160"/>
      <c r="E117" s="120"/>
      <c r="F117" s="99">
        <f t="shared" si="7"/>
        <v>0</v>
      </c>
      <c r="G117" s="163"/>
      <c r="H117" s="146"/>
      <c r="I117" s="132" t="e">
        <f>VLOOKUP(H117,Presupuesto!$B$11:$C$565,2,0)</f>
        <v>#N/A</v>
      </c>
      <c r="J117" s="100" t="str">
        <f t="shared" si="8"/>
        <v>Posgrado</v>
      </c>
      <c r="K117" s="100" t="s">
        <v>421</v>
      </c>
      <c r="L117" s="100"/>
    </row>
    <row r="118" spans="3:12" x14ac:dyDescent="0.25">
      <c r="C118" s="145"/>
      <c r="D118" s="160"/>
      <c r="E118" s="120"/>
      <c r="F118" s="99">
        <f t="shared" si="7"/>
        <v>0</v>
      </c>
      <c r="G118" s="163"/>
      <c r="H118" s="146"/>
      <c r="I118" s="132" t="e">
        <f>VLOOKUP(H118,Presupuesto!$B$11:$C$565,2,0)</f>
        <v>#N/A</v>
      </c>
      <c r="J118" s="100" t="str">
        <f t="shared" si="8"/>
        <v>Posgrado</v>
      </c>
      <c r="K118" s="100" t="s">
        <v>421</v>
      </c>
      <c r="L118" s="100"/>
    </row>
    <row r="119" spans="3:12" x14ac:dyDescent="0.25">
      <c r="C119" s="145"/>
      <c r="D119" s="160"/>
      <c r="E119" s="120"/>
      <c r="F119" s="99">
        <f t="shared" si="7"/>
        <v>0</v>
      </c>
      <c r="G119" s="163"/>
      <c r="H119" s="146"/>
      <c r="I119" s="132" t="e">
        <f>VLOOKUP(H119,Presupuesto!$B$11:$C$565,2,0)</f>
        <v>#N/A</v>
      </c>
      <c r="J119" s="100" t="str">
        <f t="shared" si="8"/>
        <v>Posgrado</v>
      </c>
      <c r="K119" s="100" t="s">
        <v>421</v>
      </c>
      <c r="L119" s="100"/>
    </row>
    <row r="120" spans="3:12" x14ac:dyDescent="0.25">
      <c r="C120" s="145"/>
      <c r="D120" s="160"/>
      <c r="E120" s="120"/>
      <c r="F120" s="99">
        <f t="shared" si="7"/>
        <v>0</v>
      </c>
      <c r="G120" s="163"/>
      <c r="H120" s="146"/>
      <c r="I120" s="132" t="e">
        <f>VLOOKUP(H120,Presupuesto!$B$11:$C$565,2,0)</f>
        <v>#N/A</v>
      </c>
      <c r="J120" s="100" t="str">
        <f t="shared" si="8"/>
        <v>Posgrado</v>
      </c>
      <c r="K120" s="100" t="s">
        <v>421</v>
      </c>
      <c r="L120" s="100"/>
    </row>
    <row r="121" spans="3:12" x14ac:dyDescent="0.25">
      <c r="C121" s="145"/>
      <c r="D121" s="160"/>
      <c r="E121" s="120"/>
      <c r="F121" s="99">
        <f t="shared" si="7"/>
        <v>0</v>
      </c>
      <c r="G121" s="163"/>
      <c r="H121" s="146"/>
      <c r="I121" s="132" t="e">
        <f>VLOOKUP(H121,Presupuesto!$B$11:$C$565,2,0)</f>
        <v>#N/A</v>
      </c>
      <c r="J121" s="100" t="str">
        <f t="shared" si="8"/>
        <v>Posgrado</v>
      </c>
      <c r="K121" s="100" t="s">
        <v>421</v>
      </c>
      <c r="L121" s="100"/>
    </row>
    <row r="122" spans="3:12" x14ac:dyDescent="0.25">
      <c r="C122" s="145"/>
      <c r="D122" s="160"/>
      <c r="E122" s="120"/>
      <c r="F122" s="99">
        <f t="shared" si="7"/>
        <v>0</v>
      </c>
      <c r="G122" s="163"/>
      <c r="H122" s="146"/>
      <c r="I122" s="132" t="e">
        <f>VLOOKUP(H122,Presupuesto!$B$11:$C$565,2,0)</f>
        <v>#N/A</v>
      </c>
      <c r="J122" s="100" t="str">
        <f t="shared" si="8"/>
        <v>Posgrado</v>
      </c>
      <c r="K122" s="100" t="s">
        <v>421</v>
      </c>
      <c r="L122" s="100"/>
    </row>
    <row r="123" spans="3:12" x14ac:dyDescent="0.25">
      <c r="C123" s="147"/>
      <c r="D123" s="160"/>
      <c r="E123" s="120"/>
      <c r="F123" s="99">
        <f t="shared" si="7"/>
        <v>0</v>
      </c>
      <c r="G123" s="163"/>
      <c r="H123" s="148"/>
      <c r="I123" s="132" t="e">
        <f>VLOOKUP(H123,Presupuesto!$B$11:$C$565,2,0)</f>
        <v>#N/A</v>
      </c>
      <c r="J123" s="100" t="str">
        <f t="shared" si="8"/>
        <v>Posgrado</v>
      </c>
      <c r="K123" s="100" t="s">
        <v>412</v>
      </c>
      <c r="L123" s="100"/>
    </row>
    <row r="124" spans="3:12" x14ac:dyDescent="0.25">
      <c r="C124" s="147"/>
      <c r="D124" s="160"/>
      <c r="E124" s="120"/>
      <c r="F124" s="99">
        <f t="shared" si="7"/>
        <v>0</v>
      </c>
      <c r="G124" s="163"/>
      <c r="H124" s="148"/>
      <c r="I124" s="132" t="e">
        <f>VLOOKUP(H124,Presupuesto!$B$11:$C$565,2,0)</f>
        <v>#N/A</v>
      </c>
      <c r="J124" s="100" t="str">
        <f t="shared" si="8"/>
        <v>Posgrado</v>
      </c>
      <c r="K124" s="100" t="s">
        <v>421</v>
      </c>
      <c r="L124" s="100"/>
    </row>
    <row r="125" spans="3:12" x14ac:dyDescent="0.25">
      <c r="C125" s="147"/>
      <c r="D125" s="160"/>
      <c r="E125" s="120"/>
      <c r="F125" s="99">
        <f t="shared" si="7"/>
        <v>0</v>
      </c>
      <c r="G125" s="163"/>
      <c r="H125" s="148"/>
      <c r="I125" s="132" t="e">
        <f>VLOOKUP(H125,Presupuesto!$B$11:$C$565,2,0)</f>
        <v>#N/A</v>
      </c>
      <c r="J125" s="100" t="str">
        <f t="shared" si="8"/>
        <v>Posgrado</v>
      </c>
      <c r="K125" s="100" t="s">
        <v>421</v>
      </c>
      <c r="L125" s="100"/>
    </row>
    <row r="126" spans="3:12" x14ac:dyDescent="0.25">
      <c r="C126" s="147"/>
      <c r="D126" s="160"/>
      <c r="E126" s="120"/>
      <c r="F126" s="99">
        <f t="shared" si="7"/>
        <v>0</v>
      </c>
      <c r="G126" s="163"/>
      <c r="H126" s="148"/>
      <c r="I126" s="132" t="e">
        <f>VLOOKUP(H126,Presupuesto!$B$11:$C$565,2,0)</f>
        <v>#N/A</v>
      </c>
      <c r="J126" s="100" t="str">
        <f t="shared" si="8"/>
        <v>Posgrado</v>
      </c>
      <c r="K126" s="100" t="s">
        <v>421</v>
      </c>
      <c r="L126" s="100"/>
    </row>
    <row r="127" spans="3:12" ht="15.75" thickBot="1" x14ac:dyDescent="0.3">
      <c r="C127" s="149"/>
      <c r="D127" s="227"/>
      <c r="E127" s="105"/>
      <c r="F127" s="107">
        <f t="shared" si="7"/>
        <v>0</v>
      </c>
      <c r="G127" s="164"/>
      <c r="H127" s="150"/>
      <c r="I127" s="134" t="e">
        <f>VLOOKUP(H127,Presupuesto!$B$11:$C$565,2,0)</f>
        <v>#N/A</v>
      </c>
      <c r="J127" s="108" t="str">
        <f t="shared" si="8"/>
        <v>Posgrado</v>
      </c>
      <c r="K127" s="126" t="s">
        <v>403</v>
      </c>
      <c r="L127" s="108"/>
    </row>
    <row r="129" spans="3:12" ht="15.75" thickBot="1" x14ac:dyDescent="0.3"/>
    <row r="130" spans="3:12" ht="15.75" thickBot="1" x14ac:dyDescent="0.3">
      <c r="C130" s="159" t="s">
        <v>53</v>
      </c>
      <c r="D130" s="412">
        <f>SUM(F137:F157)</f>
        <v>0</v>
      </c>
      <c r="F130" s="70"/>
      <c r="G130" s="79"/>
      <c r="H130" s="70"/>
      <c r="I130" s="70"/>
    </row>
    <row r="131" spans="3:12" x14ac:dyDescent="0.25">
      <c r="C131" s="70"/>
      <c r="D131" s="31"/>
      <c r="E131" s="95"/>
      <c r="F131" s="95"/>
      <c r="G131" s="95"/>
      <c r="H131" s="76"/>
      <c r="I131" s="76"/>
      <c r="J131" s="76"/>
      <c r="K131" s="114"/>
    </row>
    <row r="132" spans="3:12" ht="15.75" x14ac:dyDescent="0.25">
      <c r="C132" s="311" t="s">
        <v>401</v>
      </c>
      <c r="D132" s="208"/>
      <c r="E132" s="95"/>
      <c r="F132" s="95"/>
      <c r="G132" s="95"/>
      <c r="H132" s="76"/>
      <c r="I132" s="76"/>
      <c r="J132" s="76"/>
      <c r="K132" s="114"/>
    </row>
    <row r="133" spans="3:12" ht="18.75" x14ac:dyDescent="0.25">
      <c r="C133" s="213" t="e">
        <f>IFERROR(VLOOKUP(D132,'Desarrollo e Innov. Curricular'!$E:$F,2,FALSE),IFERROR(VLOOKUP(D132,'Investigación Científica'!$E:$F,2,FALSE),IFERROR(VLOOKUP(D132,'Vinculación Univ. Sociedad'!$E:$F,2,FALSE),IFERROR(VLOOKUP(D132,'Docencia y Profesorado Universi'!$E:$F,2,FALSE),IFERROR(VLOOKUP(D132,'Estudiantes y Graduados'!$E:$F,2,FALSE),IFERROR(VLOOKUP(D132,'Gestion Administrativa'!$E:$F,2,FALSE),IFERROR(VLOOKUP(D132,'Gestión Académica'!$E:$F,2,FALSE),IFERROR(VLOOKUP(D132,'Aseguramiento de la Calidad y M'!$E:$F,2,FALSE),IFERROR(VLOOKUP(D132,'Gestión del Conocimiento'!$E:$F,2,FALSE),IFERROR(VLOOKUP(D132,'Gobernabilidad y Procesos...'!$E:$F,2,FALSE),IFERROR(VLOOKUP(D132,'Gestión del Talento Humano'!$E:$F,2,FALSE),IFERROR(VLOOKUP(D132,'Internacionalización de la E.S.'!$E:$F,2,FALSE),IFERROR(VLOOKUP(D132,Posgrado!$E:$F,2,FALSE),IFERROR(VLOOKUP(D132,'Cultura de Innovación Insti...'!$E:$F,2,FALSE),VLOOKUP(D132,'Lo Esencial de la Reforma Univ.'!$E:$F,2,0)))))))))))))))</f>
        <v>#N/A</v>
      </c>
      <c r="D133" s="31"/>
      <c r="E133" s="95"/>
      <c r="F133" s="95"/>
      <c r="G133" s="95"/>
      <c r="H133" s="76"/>
      <c r="I133" s="76"/>
      <c r="J133" s="76"/>
      <c r="K133" s="114"/>
    </row>
    <row r="134" spans="3:12" x14ac:dyDescent="0.25">
      <c r="E134" s="95"/>
      <c r="F134" s="95"/>
      <c r="G134" s="95"/>
      <c r="H134" s="76"/>
      <c r="I134" s="76"/>
      <c r="J134" s="76"/>
      <c r="K134" s="114"/>
    </row>
    <row r="135" spans="3:12" ht="15.75" thickBot="1" x14ac:dyDescent="0.3">
      <c r="F135" s="95"/>
      <c r="G135" s="76"/>
      <c r="H135" s="76"/>
      <c r="I135" s="76"/>
    </row>
    <row r="136" spans="3:12" ht="30.75" thickBot="1" x14ac:dyDescent="0.3">
      <c r="C136" s="131" t="s">
        <v>44</v>
      </c>
      <c r="D136" s="136" t="s">
        <v>55</v>
      </c>
      <c r="E136" s="138" t="s">
        <v>57</v>
      </c>
      <c r="F136" s="137" t="s">
        <v>27</v>
      </c>
      <c r="G136" s="135" t="s">
        <v>140</v>
      </c>
      <c r="H136" s="138" t="s">
        <v>46</v>
      </c>
      <c r="I136" s="135" t="s">
        <v>141</v>
      </c>
      <c r="J136" s="135" t="s">
        <v>419</v>
      </c>
      <c r="K136" s="135" t="s">
        <v>420</v>
      </c>
      <c r="L136" s="135" t="s">
        <v>126</v>
      </c>
    </row>
    <row r="137" spans="3:12" x14ac:dyDescent="0.25">
      <c r="C137" s="143" t="s">
        <v>129</v>
      </c>
      <c r="D137" s="160"/>
      <c r="E137" s="117">
        <v>784000</v>
      </c>
      <c r="F137" s="99">
        <f t="shared" ref="F137:F157" si="9">D137*E137</f>
        <v>0</v>
      </c>
      <c r="G137" s="163" t="s">
        <v>138</v>
      </c>
      <c r="H137" s="144"/>
      <c r="I137" s="132" t="e">
        <f>VLOOKUP(H137,Presupuesto!$B$11:$C$565,2,0)</f>
        <v>#N/A</v>
      </c>
      <c r="J137" s="223" t="s">
        <v>1471</v>
      </c>
      <c r="K137" s="100" t="s">
        <v>403</v>
      </c>
      <c r="L137" s="100"/>
    </row>
    <row r="138" spans="3:12" x14ac:dyDescent="0.25">
      <c r="C138" s="143" t="s">
        <v>85</v>
      </c>
      <c r="D138" s="160"/>
      <c r="E138" s="125">
        <v>100000</v>
      </c>
      <c r="F138" s="99">
        <f t="shared" si="9"/>
        <v>0</v>
      </c>
      <c r="G138" s="163"/>
      <c r="H138" s="144">
        <v>42500</v>
      </c>
      <c r="I138" s="132" t="e">
        <f>VLOOKUP(H138,Presupuesto!$B$11:$C$565,2,0)</f>
        <v>#N/A</v>
      </c>
      <c r="J138" s="100" t="str">
        <f>$J$137</f>
        <v>Posgrado</v>
      </c>
      <c r="K138" s="100" t="s">
        <v>421</v>
      </c>
      <c r="L138" s="100"/>
    </row>
    <row r="139" spans="3:12" x14ac:dyDescent="0.25">
      <c r="C139" s="143" t="s">
        <v>86</v>
      </c>
      <c r="D139" s="160"/>
      <c r="E139" s="125">
        <v>50000</v>
      </c>
      <c r="F139" s="99">
        <f t="shared" si="9"/>
        <v>0</v>
      </c>
      <c r="G139" s="163"/>
      <c r="H139" s="144">
        <v>42500</v>
      </c>
      <c r="I139" s="132" t="e">
        <f>VLOOKUP(H139,Presupuesto!$B$11:$C$565,2,0)</f>
        <v>#N/A</v>
      </c>
      <c r="J139" s="100" t="str">
        <f t="shared" ref="J139:J157" si="10">$J$137</f>
        <v>Posgrado</v>
      </c>
      <c r="K139" s="100" t="s">
        <v>421</v>
      </c>
      <c r="L139" s="100"/>
    </row>
    <row r="140" spans="3:12" x14ac:dyDescent="0.25">
      <c r="C140" s="143" t="s">
        <v>130</v>
      </c>
      <c r="D140" s="160"/>
      <c r="E140" s="125">
        <v>40</v>
      </c>
      <c r="F140" s="99">
        <f t="shared" si="9"/>
        <v>0</v>
      </c>
      <c r="G140" s="163"/>
      <c r="H140" s="144">
        <v>42500</v>
      </c>
      <c r="I140" s="132" t="e">
        <f>VLOOKUP(H140,Presupuesto!$B$11:$C$565,2,0)</f>
        <v>#N/A</v>
      </c>
      <c r="J140" s="100" t="str">
        <f t="shared" si="10"/>
        <v>Posgrado</v>
      </c>
      <c r="K140" s="100" t="s">
        <v>421</v>
      </c>
      <c r="L140" s="100"/>
    </row>
    <row r="141" spans="3:12" x14ac:dyDescent="0.25">
      <c r="C141" s="143" t="s">
        <v>128</v>
      </c>
      <c r="D141" s="160"/>
      <c r="E141" s="125">
        <v>5745</v>
      </c>
      <c r="F141" s="99">
        <f t="shared" si="9"/>
        <v>0</v>
      </c>
      <c r="G141" s="163"/>
      <c r="H141" s="144">
        <v>42500</v>
      </c>
      <c r="I141" s="132" t="e">
        <f>VLOOKUP(H141,Presupuesto!$B$11:$C$565,2,0)</f>
        <v>#N/A</v>
      </c>
      <c r="J141" s="100" t="str">
        <f t="shared" si="10"/>
        <v>Posgrado</v>
      </c>
      <c r="K141" s="100" t="s">
        <v>421</v>
      </c>
      <c r="L141" s="100"/>
    </row>
    <row r="142" spans="3:12" x14ac:dyDescent="0.25">
      <c r="C142" s="143" t="s">
        <v>131</v>
      </c>
      <c r="D142" s="160"/>
      <c r="E142" s="125">
        <v>30000</v>
      </c>
      <c r="F142" s="99">
        <f t="shared" si="9"/>
        <v>0</v>
      </c>
      <c r="G142" s="163"/>
      <c r="H142" s="144">
        <v>42500</v>
      </c>
      <c r="I142" s="132" t="e">
        <f>VLOOKUP(H142,Presupuesto!$B$11:$C$565,2,0)</f>
        <v>#N/A</v>
      </c>
      <c r="J142" s="100" t="str">
        <f t="shared" si="10"/>
        <v>Posgrado</v>
      </c>
      <c r="K142" s="100" t="s">
        <v>410</v>
      </c>
      <c r="L142" s="100"/>
    </row>
    <row r="143" spans="3:12" x14ac:dyDescent="0.25">
      <c r="C143" s="143" t="s">
        <v>131</v>
      </c>
      <c r="D143" s="160"/>
      <c r="E143" s="125">
        <v>30000</v>
      </c>
      <c r="F143" s="99">
        <f t="shared" si="9"/>
        <v>0</v>
      </c>
      <c r="G143" s="163"/>
      <c r="H143" s="144">
        <v>42500</v>
      </c>
      <c r="I143" s="132" t="e">
        <f>VLOOKUP(H143,Presupuesto!$B$11:$C$565,2,0)</f>
        <v>#N/A</v>
      </c>
      <c r="J143" s="100" t="str">
        <f t="shared" si="10"/>
        <v>Posgrado</v>
      </c>
      <c r="K143" s="100" t="s">
        <v>421</v>
      </c>
      <c r="L143" s="100"/>
    </row>
    <row r="144" spans="3:12" x14ac:dyDescent="0.25">
      <c r="C144" s="143"/>
      <c r="D144" s="160"/>
      <c r="E144" s="125"/>
      <c r="F144" s="99">
        <f t="shared" si="9"/>
        <v>0</v>
      </c>
      <c r="G144" s="163"/>
      <c r="H144" s="144">
        <v>35600</v>
      </c>
      <c r="I144" s="132" t="e">
        <f>VLOOKUP(H144,Presupuesto!$B$11:$C$565,2,0)</f>
        <v>#N/A</v>
      </c>
      <c r="J144" s="100" t="str">
        <f t="shared" si="10"/>
        <v>Posgrado</v>
      </c>
      <c r="K144" s="100" t="s">
        <v>421</v>
      </c>
      <c r="L144" s="100"/>
    </row>
    <row r="145" spans="3:12" x14ac:dyDescent="0.25">
      <c r="C145" s="143"/>
      <c r="D145" s="160"/>
      <c r="E145" s="125"/>
      <c r="F145" s="99">
        <f t="shared" si="9"/>
        <v>0</v>
      </c>
      <c r="G145" s="163"/>
      <c r="H145" s="144"/>
      <c r="I145" s="132" t="e">
        <f>VLOOKUP(H145,Presupuesto!$B$11:$C$565,2,0)</f>
        <v>#N/A</v>
      </c>
      <c r="J145" s="100" t="str">
        <f t="shared" si="10"/>
        <v>Posgrado</v>
      </c>
      <c r="K145" s="100" t="s">
        <v>421</v>
      </c>
      <c r="L145" s="100"/>
    </row>
    <row r="146" spans="3:12" x14ac:dyDescent="0.25">
      <c r="C146" s="143"/>
      <c r="D146" s="160"/>
      <c r="E146" s="125"/>
      <c r="F146" s="99">
        <f t="shared" si="9"/>
        <v>0</v>
      </c>
      <c r="G146" s="163"/>
      <c r="H146" s="144"/>
      <c r="I146" s="132" t="e">
        <f>VLOOKUP(H146,Presupuesto!$B$11:$C$565,2,0)</f>
        <v>#N/A</v>
      </c>
      <c r="J146" s="100" t="str">
        <f t="shared" si="10"/>
        <v>Posgrado</v>
      </c>
      <c r="K146" s="100" t="s">
        <v>421</v>
      </c>
      <c r="L146" s="100"/>
    </row>
    <row r="147" spans="3:12" x14ac:dyDescent="0.25">
      <c r="C147" s="145"/>
      <c r="D147" s="160"/>
      <c r="E147" s="120"/>
      <c r="F147" s="99">
        <f t="shared" si="9"/>
        <v>0</v>
      </c>
      <c r="G147" s="163"/>
      <c r="H147" s="146"/>
      <c r="I147" s="132" t="e">
        <f>VLOOKUP(H147,Presupuesto!$B$11:$C$565,2,0)</f>
        <v>#N/A</v>
      </c>
      <c r="J147" s="100" t="str">
        <f t="shared" si="10"/>
        <v>Posgrado</v>
      </c>
      <c r="K147" s="100" t="s">
        <v>421</v>
      </c>
      <c r="L147" s="100"/>
    </row>
    <row r="148" spans="3:12" x14ac:dyDescent="0.25">
      <c r="C148" s="145"/>
      <c r="D148" s="160"/>
      <c r="E148" s="120"/>
      <c r="F148" s="99">
        <f t="shared" si="9"/>
        <v>0</v>
      </c>
      <c r="G148" s="163"/>
      <c r="H148" s="146"/>
      <c r="I148" s="132" t="e">
        <f>VLOOKUP(H148,Presupuesto!$B$11:$C$565,2,0)</f>
        <v>#N/A</v>
      </c>
      <c r="J148" s="100" t="str">
        <f t="shared" si="10"/>
        <v>Posgrado</v>
      </c>
      <c r="K148" s="100" t="s">
        <v>421</v>
      </c>
      <c r="L148" s="100"/>
    </row>
    <row r="149" spans="3:12" x14ac:dyDescent="0.25">
      <c r="C149" s="145"/>
      <c r="D149" s="160"/>
      <c r="E149" s="120"/>
      <c r="F149" s="99">
        <f t="shared" si="9"/>
        <v>0</v>
      </c>
      <c r="G149" s="163"/>
      <c r="H149" s="146"/>
      <c r="I149" s="132" t="e">
        <f>VLOOKUP(H149,Presupuesto!$B$11:$C$565,2,0)</f>
        <v>#N/A</v>
      </c>
      <c r="J149" s="100" t="str">
        <f t="shared" si="10"/>
        <v>Posgrado</v>
      </c>
      <c r="K149" s="100" t="s">
        <v>421</v>
      </c>
      <c r="L149" s="100"/>
    </row>
    <row r="150" spans="3:12" x14ac:dyDescent="0.25">
      <c r="C150" s="145"/>
      <c r="D150" s="160"/>
      <c r="E150" s="120"/>
      <c r="F150" s="99">
        <f t="shared" si="9"/>
        <v>0</v>
      </c>
      <c r="G150" s="163"/>
      <c r="H150" s="146"/>
      <c r="I150" s="132" t="e">
        <f>VLOOKUP(H150,Presupuesto!$B$11:$C$565,2,0)</f>
        <v>#N/A</v>
      </c>
      <c r="J150" s="100" t="str">
        <f t="shared" si="10"/>
        <v>Posgrado</v>
      </c>
      <c r="K150" s="100" t="s">
        <v>421</v>
      </c>
      <c r="L150" s="100"/>
    </row>
    <row r="151" spans="3:12" x14ac:dyDescent="0.25">
      <c r="C151" s="145"/>
      <c r="D151" s="160"/>
      <c r="E151" s="120"/>
      <c r="F151" s="99">
        <f t="shared" si="9"/>
        <v>0</v>
      </c>
      <c r="G151" s="163"/>
      <c r="H151" s="146"/>
      <c r="I151" s="132" t="e">
        <f>VLOOKUP(H151,Presupuesto!$B$11:$C$565,2,0)</f>
        <v>#N/A</v>
      </c>
      <c r="J151" s="100" t="str">
        <f t="shared" si="10"/>
        <v>Posgrado</v>
      </c>
      <c r="K151" s="100" t="s">
        <v>421</v>
      </c>
      <c r="L151" s="100"/>
    </row>
    <row r="152" spans="3:12" x14ac:dyDescent="0.25">
      <c r="C152" s="145"/>
      <c r="D152" s="160"/>
      <c r="E152" s="120"/>
      <c r="F152" s="99">
        <f t="shared" si="9"/>
        <v>0</v>
      </c>
      <c r="G152" s="163"/>
      <c r="H152" s="146"/>
      <c r="I152" s="132" t="e">
        <f>VLOOKUP(H152,Presupuesto!$B$11:$C$565,2,0)</f>
        <v>#N/A</v>
      </c>
      <c r="J152" s="100" t="str">
        <f t="shared" si="10"/>
        <v>Posgrado</v>
      </c>
      <c r="K152" s="100" t="s">
        <v>421</v>
      </c>
      <c r="L152" s="100"/>
    </row>
    <row r="153" spans="3:12" x14ac:dyDescent="0.25">
      <c r="C153" s="147"/>
      <c r="D153" s="160"/>
      <c r="E153" s="120"/>
      <c r="F153" s="99">
        <f t="shared" si="9"/>
        <v>0</v>
      </c>
      <c r="G153" s="163"/>
      <c r="H153" s="148"/>
      <c r="I153" s="132" t="e">
        <f>VLOOKUP(H153,Presupuesto!$B$11:$C$565,2,0)</f>
        <v>#N/A</v>
      </c>
      <c r="J153" s="100" t="str">
        <f t="shared" si="10"/>
        <v>Posgrado</v>
      </c>
      <c r="K153" s="100" t="s">
        <v>412</v>
      </c>
      <c r="L153" s="100"/>
    </row>
    <row r="154" spans="3:12" x14ac:dyDescent="0.25">
      <c r="C154" s="147"/>
      <c r="D154" s="160"/>
      <c r="E154" s="120"/>
      <c r="F154" s="99">
        <f t="shared" si="9"/>
        <v>0</v>
      </c>
      <c r="G154" s="163"/>
      <c r="H154" s="148"/>
      <c r="I154" s="132" t="e">
        <f>VLOOKUP(H154,Presupuesto!$B$11:$C$565,2,0)</f>
        <v>#N/A</v>
      </c>
      <c r="J154" s="100" t="str">
        <f t="shared" si="10"/>
        <v>Posgrado</v>
      </c>
      <c r="K154" s="100" t="s">
        <v>421</v>
      </c>
      <c r="L154" s="100"/>
    </row>
    <row r="155" spans="3:12" x14ac:dyDescent="0.25">
      <c r="C155" s="147"/>
      <c r="D155" s="160"/>
      <c r="E155" s="120"/>
      <c r="F155" s="99">
        <f t="shared" si="9"/>
        <v>0</v>
      </c>
      <c r="G155" s="163"/>
      <c r="H155" s="148"/>
      <c r="I155" s="132" t="e">
        <f>VLOOKUP(H155,Presupuesto!$B$11:$C$565,2,0)</f>
        <v>#N/A</v>
      </c>
      <c r="J155" s="100" t="str">
        <f t="shared" si="10"/>
        <v>Posgrado</v>
      </c>
      <c r="K155" s="100" t="s">
        <v>421</v>
      </c>
      <c r="L155" s="100"/>
    </row>
    <row r="156" spans="3:12" x14ac:dyDescent="0.25">
      <c r="C156" s="147"/>
      <c r="D156" s="160"/>
      <c r="E156" s="120"/>
      <c r="F156" s="99">
        <f t="shared" si="9"/>
        <v>0</v>
      </c>
      <c r="G156" s="163"/>
      <c r="H156" s="148"/>
      <c r="I156" s="132" t="e">
        <f>VLOOKUP(H156,Presupuesto!$B$11:$C$565,2,0)</f>
        <v>#N/A</v>
      </c>
      <c r="J156" s="100" t="str">
        <f t="shared" si="10"/>
        <v>Posgrado</v>
      </c>
      <c r="K156" s="100" t="s">
        <v>421</v>
      </c>
      <c r="L156" s="100"/>
    </row>
    <row r="157" spans="3:12" ht="15.75" thickBot="1" x14ac:dyDescent="0.3">
      <c r="C157" s="149"/>
      <c r="D157" s="227"/>
      <c r="E157" s="105"/>
      <c r="F157" s="107">
        <f t="shared" si="9"/>
        <v>0</v>
      </c>
      <c r="G157" s="164"/>
      <c r="H157" s="150"/>
      <c r="I157" s="134" t="e">
        <f>VLOOKUP(H157,Presupuesto!$B$11:$C$565,2,0)</f>
        <v>#N/A</v>
      </c>
      <c r="J157" s="108" t="str">
        <f t="shared" si="10"/>
        <v>Posgrado</v>
      </c>
      <c r="K157" s="126" t="s">
        <v>403</v>
      </c>
      <c r="L157" s="108"/>
    </row>
    <row r="158" spans="3:12" x14ac:dyDescent="0.25">
      <c r="F158" s="92"/>
      <c r="G158" s="91"/>
      <c r="H158" s="92"/>
      <c r="I158" s="92"/>
    </row>
    <row r="159" spans="3:12" ht="15.75" thickBot="1" x14ac:dyDescent="0.3"/>
    <row r="160" spans="3:12" ht="15.75" thickBot="1" x14ac:dyDescent="0.3">
      <c r="C160" s="159" t="s">
        <v>53</v>
      </c>
      <c r="D160" s="412">
        <f>SUM(F167:F187)</f>
        <v>0</v>
      </c>
      <c r="F160" s="70"/>
      <c r="G160" s="79"/>
      <c r="H160" s="70"/>
      <c r="I160" s="70"/>
    </row>
    <row r="161" spans="3:12" x14ac:dyDescent="0.25">
      <c r="C161" s="70"/>
      <c r="D161" s="31"/>
      <c r="E161" s="95"/>
      <c r="F161" s="95"/>
      <c r="G161" s="95"/>
      <c r="H161" s="76"/>
      <c r="I161" s="76"/>
      <c r="J161" s="76"/>
      <c r="K161" s="114"/>
    </row>
    <row r="162" spans="3:12" ht="15.75" x14ac:dyDescent="0.25">
      <c r="C162" s="311" t="s">
        <v>401</v>
      </c>
      <c r="D162" s="208"/>
      <c r="E162" s="95"/>
      <c r="F162" s="95"/>
      <c r="G162" s="95"/>
      <c r="H162" s="76"/>
      <c r="I162" s="76"/>
      <c r="J162" s="76"/>
      <c r="K162" s="114"/>
    </row>
    <row r="163" spans="3:12" ht="18.75" x14ac:dyDescent="0.25">
      <c r="C163" s="213" t="e">
        <f>IFERROR(VLOOKUP(D162,'Desarrollo e Innov. Curricular'!$E:$F,2,FALSE),IFERROR(VLOOKUP(D162,'Investigación Científica'!$E:$F,2,FALSE),IFERROR(VLOOKUP(D162,'Vinculación Univ. Sociedad'!$E:$F,2,FALSE),IFERROR(VLOOKUP(D162,'Docencia y Profesorado Universi'!$E:$F,2,FALSE),IFERROR(VLOOKUP(D162,'Estudiantes y Graduados'!$E:$F,2,FALSE),IFERROR(VLOOKUP(D162,'Gestion Administrativa'!$E:$F,2,FALSE),IFERROR(VLOOKUP(D162,'Gestión Académica'!$E:$F,2,FALSE),IFERROR(VLOOKUP(D162,'Aseguramiento de la Calidad y M'!$E:$F,2,FALSE),IFERROR(VLOOKUP(D162,'Gestión del Conocimiento'!$E:$F,2,FALSE),IFERROR(VLOOKUP(D162,'Gobernabilidad y Procesos...'!$E:$F,2,FALSE),IFERROR(VLOOKUP(D162,'Gestión del Talento Humano'!$E:$F,2,FALSE),IFERROR(VLOOKUP(D162,'Internacionalización de la E.S.'!$E:$F,2,FALSE),IFERROR(VLOOKUP(D162,Posgrado!$E:$F,2,FALSE),IFERROR(VLOOKUP(D162,'Cultura de Innovación Insti...'!$E:$F,2,FALSE),VLOOKUP(D162,'Lo Esencial de la Reforma Univ.'!$E:$F,2,0)))))))))))))))</f>
        <v>#N/A</v>
      </c>
      <c r="D163" s="31"/>
      <c r="E163" s="95"/>
      <c r="F163" s="95"/>
      <c r="G163" s="95"/>
      <c r="H163" s="76"/>
      <c r="I163" s="76"/>
      <c r="J163" s="76"/>
      <c r="K163" s="114"/>
    </row>
    <row r="164" spans="3:12" x14ac:dyDescent="0.25">
      <c r="E164" s="95"/>
      <c r="F164" s="95"/>
      <c r="G164" s="95"/>
      <c r="H164" s="76"/>
      <c r="I164" s="76"/>
      <c r="J164" s="76"/>
      <c r="K164" s="114"/>
    </row>
    <row r="165" spans="3:12" ht="15.75" thickBot="1" x14ac:dyDescent="0.3">
      <c r="F165" s="95"/>
      <c r="G165" s="76"/>
      <c r="H165" s="76"/>
      <c r="I165" s="76"/>
    </row>
    <row r="166" spans="3:12" ht="30.75" thickBot="1" x14ac:dyDescent="0.3">
      <c r="C166" s="131" t="s">
        <v>44</v>
      </c>
      <c r="D166" s="136" t="s">
        <v>55</v>
      </c>
      <c r="E166" s="138" t="s">
        <v>57</v>
      </c>
      <c r="F166" s="137" t="s">
        <v>27</v>
      </c>
      <c r="G166" s="135" t="s">
        <v>140</v>
      </c>
      <c r="H166" s="138" t="s">
        <v>46</v>
      </c>
      <c r="I166" s="135" t="s">
        <v>141</v>
      </c>
      <c r="J166" s="135" t="s">
        <v>419</v>
      </c>
      <c r="K166" s="135" t="s">
        <v>420</v>
      </c>
      <c r="L166" s="135" t="s">
        <v>126</v>
      </c>
    </row>
    <row r="167" spans="3:12" x14ac:dyDescent="0.25">
      <c r="C167" s="143" t="s">
        <v>129</v>
      </c>
      <c r="D167" s="160"/>
      <c r="E167" s="117">
        <v>784000</v>
      </c>
      <c r="F167" s="99">
        <f t="shared" ref="F167:F187" si="11">D167*E167</f>
        <v>0</v>
      </c>
      <c r="G167" s="163" t="s">
        <v>138</v>
      </c>
      <c r="H167" s="144"/>
      <c r="I167" s="132" t="e">
        <f>VLOOKUP(H167,Presupuesto!$B$11:$C$565,2,0)</f>
        <v>#N/A</v>
      </c>
      <c r="J167" s="223" t="s">
        <v>1471</v>
      </c>
      <c r="K167" s="100" t="s">
        <v>403</v>
      </c>
      <c r="L167" s="100"/>
    </row>
    <row r="168" spans="3:12" x14ac:dyDescent="0.25">
      <c r="C168" s="143" t="s">
        <v>85</v>
      </c>
      <c r="D168" s="160"/>
      <c r="E168" s="125">
        <v>100000</v>
      </c>
      <c r="F168" s="99">
        <f t="shared" si="11"/>
        <v>0</v>
      </c>
      <c r="G168" s="163"/>
      <c r="H168" s="144">
        <v>42500</v>
      </c>
      <c r="I168" s="132" t="e">
        <f>VLOOKUP(H168,Presupuesto!$B$11:$C$565,2,0)</f>
        <v>#N/A</v>
      </c>
      <c r="J168" s="100" t="str">
        <f>$J$167</f>
        <v>Posgrado</v>
      </c>
      <c r="K168" s="100" t="s">
        <v>421</v>
      </c>
      <c r="L168" s="100"/>
    </row>
    <row r="169" spans="3:12" x14ac:dyDescent="0.25">
      <c r="C169" s="143" t="s">
        <v>86</v>
      </c>
      <c r="D169" s="160"/>
      <c r="E169" s="125">
        <v>50000</v>
      </c>
      <c r="F169" s="99">
        <f t="shared" si="11"/>
        <v>0</v>
      </c>
      <c r="G169" s="163"/>
      <c r="H169" s="144">
        <v>42500</v>
      </c>
      <c r="I169" s="132" t="e">
        <f>VLOOKUP(H169,Presupuesto!$B$11:$C$565,2,0)</f>
        <v>#N/A</v>
      </c>
      <c r="J169" s="100" t="str">
        <f t="shared" ref="J169:J187" si="12">$J$167</f>
        <v>Posgrado</v>
      </c>
      <c r="K169" s="100" t="s">
        <v>421</v>
      </c>
      <c r="L169" s="100"/>
    </row>
    <row r="170" spans="3:12" x14ac:dyDescent="0.25">
      <c r="C170" s="143" t="s">
        <v>130</v>
      </c>
      <c r="D170" s="160"/>
      <c r="E170" s="125">
        <v>40</v>
      </c>
      <c r="F170" s="99">
        <f t="shared" si="11"/>
        <v>0</v>
      </c>
      <c r="G170" s="163"/>
      <c r="H170" s="144">
        <v>42500</v>
      </c>
      <c r="I170" s="132" t="e">
        <f>VLOOKUP(H170,Presupuesto!$B$11:$C$565,2,0)</f>
        <v>#N/A</v>
      </c>
      <c r="J170" s="100" t="str">
        <f t="shared" si="12"/>
        <v>Posgrado</v>
      </c>
      <c r="K170" s="100" t="s">
        <v>421</v>
      </c>
      <c r="L170" s="100"/>
    </row>
    <row r="171" spans="3:12" x14ac:dyDescent="0.25">
      <c r="C171" s="143" t="s">
        <v>128</v>
      </c>
      <c r="D171" s="160"/>
      <c r="E171" s="125">
        <v>5745</v>
      </c>
      <c r="F171" s="99">
        <f t="shared" si="11"/>
        <v>0</v>
      </c>
      <c r="G171" s="163"/>
      <c r="H171" s="144">
        <v>42500</v>
      </c>
      <c r="I171" s="132" t="e">
        <f>VLOOKUP(H171,Presupuesto!$B$11:$C$565,2,0)</f>
        <v>#N/A</v>
      </c>
      <c r="J171" s="100" t="str">
        <f t="shared" si="12"/>
        <v>Posgrado</v>
      </c>
      <c r="K171" s="100" t="s">
        <v>421</v>
      </c>
      <c r="L171" s="100"/>
    </row>
    <row r="172" spans="3:12" x14ac:dyDescent="0.25">
      <c r="C172" s="143" t="s">
        <v>131</v>
      </c>
      <c r="D172" s="160"/>
      <c r="E172" s="125">
        <v>30000</v>
      </c>
      <c r="F172" s="99">
        <f t="shared" si="11"/>
        <v>0</v>
      </c>
      <c r="G172" s="163"/>
      <c r="H172" s="144">
        <v>42500</v>
      </c>
      <c r="I172" s="132" t="e">
        <f>VLOOKUP(H172,Presupuesto!$B$11:$C$565,2,0)</f>
        <v>#N/A</v>
      </c>
      <c r="J172" s="100" t="str">
        <f t="shared" si="12"/>
        <v>Posgrado</v>
      </c>
      <c r="K172" s="100" t="s">
        <v>410</v>
      </c>
      <c r="L172" s="100"/>
    </row>
    <row r="173" spans="3:12" x14ac:dyDescent="0.25">
      <c r="C173" s="143" t="s">
        <v>131</v>
      </c>
      <c r="D173" s="160"/>
      <c r="E173" s="125">
        <v>30000</v>
      </c>
      <c r="F173" s="99">
        <f t="shared" si="11"/>
        <v>0</v>
      </c>
      <c r="G173" s="163"/>
      <c r="H173" s="144">
        <v>42500</v>
      </c>
      <c r="I173" s="132" t="e">
        <f>VLOOKUP(H173,Presupuesto!$B$11:$C$565,2,0)</f>
        <v>#N/A</v>
      </c>
      <c r="J173" s="100" t="str">
        <f t="shared" si="12"/>
        <v>Posgrado</v>
      </c>
      <c r="K173" s="100" t="s">
        <v>421</v>
      </c>
      <c r="L173" s="100"/>
    </row>
    <row r="174" spans="3:12" x14ac:dyDescent="0.25">
      <c r="C174" s="143"/>
      <c r="D174" s="160"/>
      <c r="E174" s="125"/>
      <c r="F174" s="99">
        <f t="shared" si="11"/>
        <v>0</v>
      </c>
      <c r="G174" s="163"/>
      <c r="H174" s="144">
        <v>35600</v>
      </c>
      <c r="I174" s="132" t="e">
        <f>VLOOKUP(H174,Presupuesto!$B$11:$C$565,2,0)</f>
        <v>#N/A</v>
      </c>
      <c r="J174" s="100" t="str">
        <f t="shared" si="12"/>
        <v>Posgrado</v>
      </c>
      <c r="K174" s="100" t="s">
        <v>421</v>
      </c>
      <c r="L174" s="100"/>
    </row>
    <row r="175" spans="3:12" x14ac:dyDescent="0.25">
      <c r="C175" s="143"/>
      <c r="D175" s="160"/>
      <c r="E175" s="125"/>
      <c r="F175" s="99">
        <f t="shared" si="11"/>
        <v>0</v>
      </c>
      <c r="G175" s="163"/>
      <c r="H175" s="144"/>
      <c r="I175" s="132" t="e">
        <f>VLOOKUP(H175,Presupuesto!$B$11:$C$565,2,0)</f>
        <v>#N/A</v>
      </c>
      <c r="J175" s="100" t="str">
        <f t="shared" si="12"/>
        <v>Posgrado</v>
      </c>
      <c r="K175" s="100" t="s">
        <v>421</v>
      </c>
      <c r="L175" s="100"/>
    </row>
    <row r="176" spans="3:12" x14ac:dyDescent="0.25">
      <c r="C176" s="143"/>
      <c r="D176" s="160"/>
      <c r="E176" s="125"/>
      <c r="F176" s="99">
        <f t="shared" si="11"/>
        <v>0</v>
      </c>
      <c r="G176" s="163"/>
      <c r="H176" s="144"/>
      <c r="I176" s="132" t="e">
        <f>VLOOKUP(H176,Presupuesto!$B$11:$C$565,2,0)</f>
        <v>#N/A</v>
      </c>
      <c r="J176" s="100" t="str">
        <f t="shared" si="12"/>
        <v>Posgrado</v>
      </c>
      <c r="K176" s="100" t="s">
        <v>421</v>
      </c>
      <c r="L176" s="100"/>
    </row>
    <row r="177" spans="3:12" x14ac:dyDescent="0.25">
      <c r="C177" s="145"/>
      <c r="D177" s="160"/>
      <c r="E177" s="120"/>
      <c r="F177" s="99">
        <f t="shared" si="11"/>
        <v>0</v>
      </c>
      <c r="G177" s="163"/>
      <c r="H177" s="146"/>
      <c r="I177" s="132" t="e">
        <f>VLOOKUP(H177,Presupuesto!$B$11:$C$565,2,0)</f>
        <v>#N/A</v>
      </c>
      <c r="J177" s="100" t="str">
        <f t="shared" si="12"/>
        <v>Posgrado</v>
      </c>
      <c r="K177" s="100" t="s">
        <v>421</v>
      </c>
      <c r="L177" s="100"/>
    </row>
    <row r="178" spans="3:12" x14ac:dyDescent="0.25">
      <c r="C178" s="145"/>
      <c r="D178" s="160"/>
      <c r="E178" s="120"/>
      <c r="F178" s="99">
        <f t="shared" si="11"/>
        <v>0</v>
      </c>
      <c r="G178" s="163"/>
      <c r="H178" s="146"/>
      <c r="I178" s="132" t="e">
        <f>VLOOKUP(H178,Presupuesto!$B$11:$C$565,2,0)</f>
        <v>#N/A</v>
      </c>
      <c r="J178" s="100" t="str">
        <f t="shared" si="12"/>
        <v>Posgrado</v>
      </c>
      <c r="K178" s="100" t="s">
        <v>421</v>
      </c>
      <c r="L178" s="100"/>
    </row>
    <row r="179" spans="3:12" x14ac:dyDescent="0.25">
      <c r="C179" s="145"/>
      <c r="D179" s="160"/>
      <c r="E179" s="120"/>
      <c r="F179" s="99">
        <f t="shared" si="11"/>
        <v>0</v>
      </c>
      <c r="G179" s="163"/>
      <c r="H179" s="146"/>
      <c r="I179" s="132" t="e">
        <f>VLOOKUP(H179,Presupuesto!$B$11:$C$565,2,0)</f>
        <v>#N/A</v>
      </c>
      <c r="J179" s="100" t="str">
        <f t="shared" si="12"/>
        <v>Posgrado</v>
      </c>
      <c r="K179" s="100" t="s">
        <v>421</v>
      </c>
      <c r="L179" s="100"/>
    </row>
    <row r="180" spans="3:12" x14ac:dyDescent="0.25">
      <c r="C180" s="145"/>
      <c r="D180" s="160"/>
      <c r="E180" s="120"/>
      <c r="F180" s="99">
        <f t="shared" si="11"/>
        <v>0</v>
      </c>
      <c r="G180" s="163"/>
      <c r="H180" s="146"/>
      <c r="I180" s="132" t="e">
        <f>VLOOKUP(H180,Presupuesto!$B$11:$C$565,2,0)</f>
        <v>#N/A</v>
      </c>
      <c r="J180" s="100" t="str">
        <f t="shared" si="12"/>
        <v>Posgrado</v>
      </c>
      <c r="K180" s="100" t="s">
        <v>421</v>
      </c>
      <c r="L180" s="100"/>
    </row>
    <row r="181" spans="3:12" x14ac:dyDescent="0.25">
      <c r="C181" s="145"/>
      <c r="D181" s="160"/>
      <c r="E181" s="120"/>
      <c r="F181" s="99">
        <f t="shared" si="11"/>
        <v>0</v>
      </c>
      <c r="G181" s="163"/>
      <c r="H181" s="146"/>
      <c r="I181" s="132" t="e">
        <f>VLOOKUP(H181,Presupuesto!$B$11:$C$565,2,0)</f>
        <v>#N/A</v>
      </c>
      <c r="J181" s="100" t="str">
        <f t="shared" si="12"/>
        <v>Posgrado</v>
      </c>
      <c r="K181" s="100" t="s">
        <v>421</v>
      </c>
      <c r="L181" s="100"/>
    </row>
    <row r="182" spans="3:12" x14ac:dyDescent="0.25">
      <c r="C182" s="145"/>
      <c r="D182" s="160"/>
      <c r="E182" s="120"/>
      <c r="F182" s="99">
        <f t="shared" si="11"/>
        <v>0</v>
      </c>
      <c r="G182" s="163"/>
      <c r="H182" s="146"/>
      <c r="I182" s="132" t="e">
        <f>VLOOKUP(H182,Presupuesto!$B$11:$C$565,2,0)</f>
        <v>#N/A</v>
      </c>
      <c r="J182" s="100" t="str">
        <f t="shared" si="12"/>
        <v>Posgrado</v>
      </c>
      <c r="K182" s="100" t="s">
        <v>421</v>
      </c>
      <c r="L182" s="100"/>
    </row>
    <row r="183" spans="3:12" x14ac:dyDescent="0.25">
      <c r="C183" s="147"/>
      <c r="D183" s="160"/>
      <c r="E183" s="120"/>
      <c r="F183" s="99">
        <f t="shared" si="11"/>
        <v>0</v>
      </c>
      <c r="G183" s="163"/>
      <c r="H183" s="148"/>
      <c r="I183" s="132" t="e">
        <f>VLOOKUP(H183,Presupuesto!$B$11:$C$565,2,0)</f>
        <v>#N/A</v>
      </c>
      <c r="J183" s="100" t="str">
        <f t="shared" si="12"/>
        <v>Posgrado</v>
      </c>
      <c r="K183" s="100" t="s">
        <v>412</v>
      </c>
      <c r="L183" s="100"/>
    </row>
    <row r="184" spans="3:12" x14ac:dyDescent="0.25">
      <c r="C184" s="147"/>
      <c r="D184" s="160"/>
      <c r="E184" s="120"/>
      <c r="F184" s="99">
        <f t="shared" si="11"/>
        <v>0</v>
      </c>
      <c r="G184" s="163"/>
      <c r="H184" s="148"/>
      <c r="I184" s="132" t="e">
        <f>VLOOKUP(H184,Presupuesto!$B$11:$C$565,2,0)</f>
        <v>#N/A</v>
      </c>
      <c r="J184" s="100" t="str">
        <f t="shared" si="12"/>
        <v>Posgrado</v>
      </c>
      <c r="K184" s="100" t="s">
        <v>421</v>
      </c>
      <c r="L184" s="100"/>
    </row>
    <row r="185" spans="3:12" x14ac:dyDescent="0.25">
      <c r="C185" s="147"/>
      <c r="D185" s="160"/>
      <c r="E185" s="120"/>
      <c r="F185" s="99">
        <f t="shared" si="11"/>
        <v>0</v>
      </c>
      <c r="G185" s="163"/>
      <c r="H185" s="148"/>
      <c r="I185" s="132" t="e">
        <f>VLOOKUP(H185,Presupuesto!$B$11:$C$565,2,0)</f>
        <v>#N/A</v>
      </c>
      <c r="J185" s="100" t="str">
        <f t="shared" si="12"/>
        <v>Posgrado</v>
      </c>
      <c r="K185" s="100" t="s">
        <v>421</v>
      </c>
      <c r="L185" s="100"/>
    </row>
    <row r="186" spans="3:12" x14ac:dyDescent="0.25">
      <c r="C186" s="147"/>
      <c r="D186" s="160"/>
      <c r="E186" s="120"/>
      <c r="F186" s="99">
        <f t="shared" si="11"/>
        <v>0</v>
      </c>
      <c r="G186" s="163"/>
      <c r="H186" s="148"/>
      <c r="I186" s="132" t="e">
        <f>VLOOKUP(H186,Presupuesto!$B$11:$C$565,2,0)</f>
        <v>#N/A</v>
      </c>
      <c r="J186" s="100" t="str">
        <f t="shared" si="12"/>
        <v>Posgrado</v>
      </c>
      <c r="K186" s="100" t="s">
        <v>421</v>
      </c>
      <c r="L186" s="100"/>
    </row>
    <row r="187" spans="3:12" ht="15.75" thickBot="1" x14ac:dyDescent="0.3">
      <c r="C187" s="149"/>
      <c r="D187" s="227"/>
      <c r="E187" s="105"/>
      <c r="F187" s="107">
        <f t="shared" si="11"/>
        <v>0</v>
      </c>
      <c r="G187" s="164"/>
      <c r="H187" s="150"/>
      <c r="I187" s="134" t="e">
        <f>VLOOKUP(H187,Presupuesto!$B$11:$C$565,2,0)</f>
        <v>#N/A</v>
      </c>
      <c r="J187" s="108" t="str">
        <f t="shared" si="12"/>
        <v>Posgrado</v>
      </c>
      <c r="K187" s="126" t="s">
        <v>403</v>
      </c>
      <c r="L187" s="108"/>
    </row>
  </sheetData>
  <dataValidations count="5">
    <dataValidation type="list" allowBlank="1" showInputMessage="1" showErrorMessage="1" errorTitle="¡Ingreso Inválido!" error="Seleccione una opción de la lista." promptTitle="Dimensión Estratégica" prompt="Seleccione una opción de la lista." sqref="J17:J37 J47:J67 J77:J97 J107:J127 J137:J157 J167:J187">
      <formula1>$A$2:$O$2</formula1>
    </dataValidation>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83"/>
  <sheetViews>
    <sheetView showGridLines="0" topLeftCell="A4" zoomScale="86" zoomScaleNormal="86" zoomScaleSheetLayoutView="90" workbookViewId="0">
      <selection activeCell="C8" sqref="C8"/>
    </sheetView>
  </sheetViews>
  <sheetFormatPr baseColWidth="10" defaultColWidth="11.5703125" defaultRowHeight="15" x14ac:dyDescent="0.2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430</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12">
        <f>SUM(F17:F51)</f>
        <v>0</v>
      </c>
      <c r="G10" s="79"/>
      <c r="H10" s="70"/>
      <c r="I10" s="70"/>
    </row>
    <row r="11" spans="1:555" x14ac:dyDescent="0.25">
      <c r="G11" s="79"/>
      <c r="H11" s="70"/>
      <c r="I11" s="70"/>
    </row>
    <row r="12" spans="1:555" x14ac:dyDescent="0.25">
      <c r="F12" s="70"/>
      <c r="G12" s="79"/>
      <c r="H12" s="70"/>
      <c r="I12" s="70"/>
    </row>
    <row r="13" spans="1:555" ht="15.75" x14ac:dyDescent="0.25">
      <c r="C13" s="311" t="s">
        <v>401</v>
      </c>
      <c r="D13" s="208"/>
      <c r="F13" s="70"/>
      <c r="G13" s="79"/>
      <c r="H13" s="70"/>
      <c r="I13" s="70"/>
    </row>
    <row r="14" spans="1:555" ht="18.75" x14ac:dyDescent="0.25">
      <c r="C14" s="213"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70"/>
      <c r="G14" s="79"/>
      <c r="H14" s="70"/>
      <c r="I14" s="70"/>
    </row>
    <row r="15" spans="1:555" ht="42.75" thickBot="1" x14ac:dyDescent="0.3">
      <c r="F15" s="95"/>
      <c r="G15" s="76"/>
      <c r="H15" s="76"/>
      <c r="I15" s="76"/>
      <c r="L15" s="231"/>
      <c r="M15" s="232"/>
      <c r="N15" s="231"/>
      <c r="O15" s="231"/>
      <c r="P15" s="234" t="s">
        <v>480</v>
      </c>
      <c r="Q15" s="234" t="s">
        <v>481</v>
      </c>
    </row>
    <row r="16" spans="1:555" ht="30.75" thickBot="1" x14ac:dyDescent="0.3">
      <c r="C16" s="131" t="s">
        <v>44</v>
      </c>
      <c r="D16" s="131" t="s">
        <v>55</v>
      </c>
      <c r="E16" s="138" t="s">
        <v>57</v>
      </c>
      <c r="F16" s="137" t="s">
        <v>27</v>
      </c>
      <c r="G16" s="135" t="s">
        <v>140</v>
      </c>
      <c r="H16" s="138" t="s">
        <v>46</v>
      </c>
      <c r="I16" s="135" t="s">
        <v>141</v>
      </c>
      <c r="J16" s="135" t="s">
        <v>419</v>
      </c>
      <c r="K16" s="135" t="s">
        <v>420</v>
      </c>
      <c r="L16" s="228" t="s">
        <v>21</v>
      </c>
      <c r="M16" s="228" t="s">
        <v>55</v>
      </c>
      <c r="N16" s="229" t="s">
        <v>478</v>
      </c>
      <c r="O16" s="230" t="s">
        <v>479</v>
      </c>
      <c r="P16" s="233">
        <v>0.7</v>
      </c>
      <c r="Q16" s="233">
        <v>0.3</v>
      </c>
    </row>
    <row r="17" spans="3:17" x14ac:dyDescent="0.25">
      <c r="C17" s="225" t="s">
        <v>450</v>
      </c>
      <c r="D17" s="226"/>
      <c r="E17" s="224">
        <f>HLOOKUP(C17,$AH$2:$BU$3,2,0)</f>
        <v>620</v>
      </c>
      <c r="F17" s="99">
        <f t="shared" ref="F17:F51" si="0">D17*E17</f>
        <v>0</v>
      </c>
      <c r="G17" s="163"/>
      <c r="H17" s="144"/>
      <c r="I17" s="132" t="e">
        <f>VLOOKUP(H17,Presupuesto!$B$11:$C$565,2,0)</f>
        <v>#N/A</v>
      </c>
      <c r="J17" s="223" t="s">
        <v>1471</v>
      </c>
      <c r="K17" s="100" t="s">
        <v>403</v>
      </c>
      <c r="L17" s="143"/>
      <c r="M17" s="160"/>
      <c r="N17" s="125"/>
      <c r="O17" s="99">
        <f t="shared" ref="O17:O51" si="1">M17*N17</f>
        <v>0</v>
      </c>
      <c r="P17" s="99">
        <f>$O17*P$16</f>
        <v>0</v>
      </c>
      <c r="Q17" s="99">
        <f t="shared" ref="Q17:Q51" si="2">$O17*Q$16</f>
        <v>0</v>
      </c>
    </row>
    <row r="18" spans="3:17" x14ac:dyDescent="0.25">
      <c r="C18" s="143"/>
      <c r="D18" s="160"/>
      <c r="E18" s="125"/>
      <c r="F18" s="99">
        <f t="shared" si="0"/>
        <v>0</v>
      </c>
      <c r="G18" s="163"/>
      <c r="H18" s="144"/>
      <c r="I18" s="132" t="e">
        <f>VLOOKUP(H18,Presupuesto!$B$11:$C$565,2,0)</f>
        <v>#N/A</v>
      </c>
      <c r="J18" s="100" t="str">
        <f>$J$17</f>
        <v>Posgrado</v>
      </c>
      <c r="K18" s="100" t="s">
        <v>421</v>
      </c>
      <c r="L18" s="143"/>
      <c r="M18" s="160"/>
      <c r="N18" s="125"/>
      <c r="O18" s="99">
        <f t="shared" si="1"/>
        <v>0</v>
      </c>
      <c r="P18" s="99">
        <f t="shared" ref="P18:P37" si="3">$O18*P$16</f>
        <v>0</v>
      </c>
      <c r="Q18" s="99">
        <f t="shared" si="2"/>
        <v>0</v>
      </c>
    </row>
    <row r="19" spans="3:17" x14ac:dyDescent="0.25">
      <c r="C19" s="143"/>
      <c r="D19" s="160"/>
      <c r="E19" s="125"/>
      <c r="F19" s="99">
        <f t="shared" si="0"/>
        <v>0</v>
      </c>
      <c r="G19" s="163"/>
      <c r="H19" s="144"/>
      <c r="I19" s="132" t="e">
        <f>VLOOKUP(H19,Presupuesto!$B$11:$C$565,2,0)</f>
        <v>#N/A</v>
      </c>
      <c r="J19" s="100" t="str">
        <f t="shared" ref="J19:J50" si="4">$J$17</f>
        <v>Posgrado</v>
      </c>
      <c r="K19" s="100" t="s">
        <v>421</v>
      </c>
      <c r="L19" s="143"/>
      <c r="M19" s="160"/>
      <c r="N19" s="125"/>
      <c r="O19" s="99">
        <f t="shared" si="1"/>
        <v>0</v>
      </c>
      <c r="P19" s="99">
        <f t="shared" si="3"/>
        <v>0</v>
      </c>
      <c r="Q19" s="99">
        <f t="shared" si="2"/>
        <v>0</v>
      </c>
    </row>
    <row r="20" spans="3:17" x14ac:dyDescent="0.25">
      <c r="C20" s="143"/>
      <c r="D20" s="160"/>
      <c r="E20" s="125"/>
      <c r="F20" s="99">
        <f t="shared" si="0"/>
        <v>0</v>
      </c>
      <c r="G20" s="163"/>
      <c r="H20" s="144"/>
      <c r="I20" s="132" t="e">
        <f>VLOOKUP(H20,Presupuesto!$B$11:$C$565,2,0)</f>
        <v>#N/A</v>
      </c>
      <c r="J20" s="100" t="str">
        <f t="shared" si="4"/>
        <v>Posgrado</v>
      </c>
      <c r="K20" s="100" t="s">
        <v>421</v>
      </c>
      <c r="L20" s="143"/>
      <c r="M20" s="160"/>
      <c r="N20" s="125"/>
      <c r="O20" s="99">
        <f t="shared" si="1"/>
        <v>0</v>
      </c>
      <c r="P20" s="99">
        <f t="shared" si="3"/>
        <v>0</v>
      </c>
      <c r="Q20" s="99">
        <f t="shared" si="2"/>
        <v>0</v>
      </c>
    </row>
    <row r="21" spans="3:17" x14ac:dyDescent="0.25">
      <c r="C21" s="143"/>
      <c r="D21" s="160"/>
      <c r="E21" s="125"/>
      <c r="F21" s="99">
        <f t="shared" si="0"/>
        <v>0</v>
      </c>
      <c r="G21" s="163"/>
      <c r="H21" s="144"/>
      <c r="I21" s="132" t="e">
        <f>VLOOKUP(H21,Presupuesto!$B$11:$C$565,2,0)</f>
        <v>#N/A</v>
      </c>
      <c r="J21" s="100" t="str">
        <f t="shared" si="4"/>
        <v>Posgrado</v>
      </c>
      <c r="K21" s="100" t="s">
        <v>421</v>
      </c>
      <c r="L21" s="143"/>
      <c r="M21" s="160"/>
      <c r="N21" s="125"/>
      <c r="O21" s="99">
        <f t="shared" si="1"/>
        <v>0</v>
      </c>
      <c r="P21" s="99">
        <f t="shared" si="3"/>
        <v>0</v>
      </c>
      <c r="Q21" s="99">
        <f t="shared" si="2"/>
        <v>0</v>
      </c>
    </row>
    <row r="22" spans="3:17" x14ac:dyDescent="0.25">
      <c r="C22" s="143"/>
      <c r="D22" s="160"/>
      <c r="E22" s="125"/>
      <c r="F22" s="99">
        <f t="shared" si="0"/>
        <v>0</v>
      </c>
      <c r="G22" s="163"/>
      <c r="H22" s="144"/>
      <c r="I22" s="132" t="e">
        <f>VLOOKUP(H22,Presupuesto!$B$11:$C$565,2,0)</f>
        <v>#N/A</v>
      </c>
      <c r="J22" s="100" t="str">
        <f t="shared" si="4"/>
        <v>Posgrado</v>
      </c>
      <c r="K22" s="100" t="s">
        <v>410</v>
      </c>
      <c r="L22" s="143"/>
      <c r="M22" s="160"/>
      <c r="N22" s="125"/>
      <c r="O22" s="99">
        <f t="shared" si="1"/>
        <v>0</v>
      </c>
      <c r="P22" s="99">
        <f t="shared" si="3"/>
        <v>0</v>
      </c>
      <c r="Q22" s="99">
        <f t="shared" si="2"/>
        <v>0</v>
      </c>
    </row>
    <row r="23" spans="3:17" x14ac:dyDescent="0.25">
      <c r="C23" s="143"/>
      <c r="D23" s="160"/>
      <c r="E23" s="125"/>
      <c r="F23" s="99">
        <f t="shared" si="0"/>
        <v>0</v>
      </c>
      <c r="G23" s="163"/>
      <c r="H23" s="144"/>
      <c r="I23" s="132" t="e">
        <f>VLOOKUP(H23,Presupuesto!$B$11:$C$565,2,0)</f>
        <v>#N/A</v>
      </c>
      <c r="J23" s="100" t="str">
        <f t="shared" si="4"/>
        <v>Posgrado</v>
      </c>
      <c r="K23" s="100" t="s">
        <v>421</v>
      </c>
      <c r="L23" s="143"/>
      <c r="M23" s="160"/>
      <c r="N23" s="125"/>
      <c r="O23" s="99">
        <f t="shared" si="1"/>
        <v>0</v>
      </c>
      <c r="P23" s="99">
        <f t="shared" si="3"/>
        <v>0</v>
      </c>
      <c r="Q23" s="99">
        <f t="shared" si="2"/>
        <v>0</v>
      </c>
    </row>
    <row r="24" spans="3:17" x14ac:dyDescent="0.25">
      <c r="C24" s="143"/>
      <c r="D24" s="160"/>
      <c r="E24" s="125"/>
      <c r="F24" s="99">
        <f t="shared" si="0"/>
        <v>0</v>
      </c>
      <c r="G24" s="163"/>
      <c r="H24" s="144"/>
      <c r="I24" s="132" t="e">
        <f>VLOOKUP(H24,Presupuesto!$B$11:$C$565,2,0)</f>
        <v>#N/A</v>
      </c>
      <c r="J24" s="100" t="str">
        <f t="shared" si="4"/>
        <v>Posgrado</v>
      </c>
      <c r="K24" s="100" t="s">
        <v>421</v>
      </c>
      <c r="L24" s="143"/>
      <c r="M24" s="160"/>
      <c r="N24" s="125"/>
      <c r="O24" s="99">
        <f t="shared" si="1"/>
        <v>0</v>
      </c>
      <c r="P24" s="99">
        <f t="shared" si="3"/>
        <v>0</v>
      </c>
      <c r="Q24" s="99">
        <f t="shared" si="2"/>
        <v>0</v>
      </c>
    </row>
    <row r="25" spans="3:17" x14ac:dyDescent="0.25">
      <c r="C25" s="143"/>
      <c r="D25" s="160"/>
      <c r="E25" s="125"/>
      <c r="F25" s="99">
        <f t="shared" si="0"/>
        <v>0</v>
      </c>
      <c r="G25" s="163"/>
      <c r="H25" s="144"/>
      <c r="I25" s="132" t="e">
        <f>VLOOKUP(H25,Presupuesto!$B$11:$C$565,2,0)</f>
        <v>#N/A</v>
      </c>
      <c r="J25" s="100" t="str">
        <f t="shared" si="4"/>
        <v>Posgrado</v>
      </c>
      <c r="K25" s="100" t="s">
        <v>421</v>
      </c>
      <c r="L25" s="143"/>
      <c r="M25" s="160"/>
      <c r="N25" s="125"/>
      <c r="O25" s="99">
        <f t="shared" si="1"/>
        <v>0</v>
      </c>
      <c r="P25" s="99">
        <f t="shared" si="3"/>
        <v>0</v>
      </c>
      <c r="Q25" s="99">
        <f t="shared" si="2"/>
        <v>0</v>
      </c>
    </row>
    <row r="26" spans="3:17" x14ac:dyDescent="0.25">
      <c r="C26" s="143"/>
      <c r="D26" s="160"/>
      <c r="E26" s="125"/>
      <c r="F26" s="99">
        <f t="shared" si="0"/>
        <v>0</v>
      </c>
      <c r="G26" s="163"/>
      <c r="H26" s="144"/>
      <c r="I26" s="132" t="e">
        <f>VLOOKUP(H26,Presupuesto!$B$11:$C$565,2,0)</f>
        <v>#N/A</v>
      </c>
      <c r="J26" s="100" t="str">
        <f t="shared" si="4"/>
        <v>Posgrado</v>
      </c>
      <c r="K26" s="100" t="s">
        <v>421</v>
      </c>
      <c r="L26" s="143"/>
      <c r="M26" s="160"/>
      <c r="N26" s="125"/>
      <c r="O26" s="99">
        <f t="shared" si="1"/>
        <v>0</v>
      </c>
      <c r="P26" s="99">
        <f t="shared" si="3"/>
        <v>0</v>
      </c>
      <c r="Q26" s="99">
        <f t="shared" si="2"/>
        <v>0</v>
      </c>
    </row>
    <row r="27" spans="3:17" x14ac:dyDescent="0.25">
      <c r="C27" s="143"/>
      <c r="D27" s="160"/>
      <c r="E27" s="125"/>
      <c r="F27" s="99">
        <f t="shared" si="0"/>
        <v>0</v>
      </c>
      <c r="G27" s="163"/>
      <c r="H27" s="144"/>
      <c r="I27" s="132" t="e">
        <f>VLOOKUP(H27,Presupuesto!$B$11:$C$565,2,0)</f>
        <v>#N/A</v>
      </c>
      <c r="J27" s="100" t="str">
        <f t="shared" si="4"/>
        <v>Posgrado</v>
      </c>
      <c r="K27" s="100" t="s">
        <v>421</v>
      </c>
      <c r="L27" s="143"/>
      <c r="M27" s="160"/>
      <c r="N27" s="125"/>
      <c r="O27" s="99">
        <f t="shared" si="1"/>
        <v>0</v>
      </c>
      <c r="P27" s="99">
        <f t="shared" si="3"/>
        <v>0</v>
      </c>
      <c r="Q27" s="99">
        <f t="shared" si="2"/>
        <v>0</v>
      </c>
    </row>
    <row r="28" spans="3:17" x14ac:dyDescent="0.25">
      <c r="C28" s="143"/>
      <c r="D28" s="160"/>
      <c r="E28" s="125"/>
      <c r="F28" s="99">
        <f t="shared" si="0"/>
        <v>0</v>
      </c>
      <c r="G28" s="163"/>
      <c r="H28" s="144"/>
      <c r="I28" s="132" t="e">
        <f>VLOOKUP(H28,Presupuesto!$B$11:$C$565,2,0)</f>
        <v>#N/A</v>
      </c>
      <c r="J28" s="100" t="str">
        <f t="shared" si="4"/>
        <v>Posgrado</v>
      </c>
      <c r="K28" s="100" t="s">
        <v>421</v>
      </c>
      <c r="L28" s="143"/>
      <c r="M28" s="160"/>
      <c r="N28" s="125"/>
      <c r="O28" s="99">
        <f t="shared" si="1"/>
        <v>0</v>
      </c>
      <c r="P28" s="99">
        <f t="shared" si="3"/>
        <v>0</v>
      </c>
      <c r="Q28" s="99">
        <f t="shared" si="2"/>
        <v>0</v>
      </c>
    </row>
    <row r="29" spans="3:17" x14ac:dyDescent="0.25">
      <c r="C29" s="143"/>
      <c r="D29" s="160"/>
      <c r="E29" s="125"/>
      <c r="F29" s="99">
        <f t="shared" si="0"/>
        <v>0</v>
      </c>
      <c r="G29" s="163"/>
      <c r="H29" s="144"/>
      <c r="I29" s="132" t="e">
        <f>VLOOKUP(H29,Presupuesto!$B$11:$C$565,2,0)</f>
        <v>#N/A</v>
      </c>
      <c r="J29" s="100" t="str">
        <f t="shared" si="4"/>
        <v>Posgrado</v>
      </c>
      <c r="K29" s="100" t="s">
        <v>421</v>
      </c>
      <c r="L29" s="143"/>
      <c r="M29" s="160"/>
      <c r="N29" s="125"/>
      <c r="O29" s="99">
        <f t="shared" si="1"/>
        <v>0</v>
      </c>
      <c r="P29" s="99">
        <f t="shared" si="3"/>
        <v>0</v>
      </c>
      <c r="Q29" s="99">
        <f t="shared" si="2"/>
        <v>0</v>
      </c>
    </row>
    <row r="30" spans="3:17" x14ac:dyDescent="0.25">
      <c r="C30" s="143"/>
      <c r="D30" s="160"/>
      <c r="E30" s="125"/>
      <c r="F30" s="99">
        <f t="shared" si="0"/>
        <v>0</v>
      </c>
      <c r="G30" s="163"/>
      <c r="H30" s="144"/>
      <c r="I30" s="132" t="e">
        <f>VLOOKUP(H30,Presupuesto!$B$11:$C$565,2,0)</f>
        <v>#N/A</v>
      </c>
      <c r="J30" s="100" t="str">
        <f t="shared" si="4"/>
        <v>Posgrado</v>
      </c>
      <c r="K30" s="100" t="s">
        <v>421</v>
      </c>
      <c r="L30" s="143"/>
      <c r="M30" s="160"/>
      <c r="N30" s="125"/>
      <c r="O30" s="99">
        <f t="shared" si="1"/>
        <v>0</v>
      </c>
      <c r="P30" s="99">
        <f t="shared" si="3"/>
        <v>0</v>
      </c>
      <c r="Q30" s="99">
        <f t="shared" si="2"/>
        <v>0</v>
      </c>
    </row>
    <row r="31" spans="3:17" x14ac:dyDescent="0.25">
      <c r="C31" s="143"/>
      <c r="D31" s="160"/>
      <c r="E31" s="125"/>
      <c r="F31" s="99">
        <f t="shared" si="0"/>
        <v>0</v>
      </c>
      <c r="G31" s="163"/>
      <c r="H31" s="144"/>
      <c r="I31" s="132" t="e">
        <f>VLOOKUP(H31,Presupuesto!$B$11:$C$565,2,0)</f>
        <v>#N/A</v>
      </c>
      <c r="J31" s="100" t="str">
        <f t="shared" si="4"/>
        <v>Posgrado</v>
      </c>
      <c r="K31" s="100" t="s">
        <v>421</v>
      </c>
      <c r="L31" s="143"/>
      <c r="M31" s="160"/>
      <c r="N31" s="125"/>
      <c r="O31" s="99">
        <f t="shared" si="1"/>
        <v>0</v>
      </c>
      <c r="P31" s="99">
        <f t="shared" si="3"/>
        <v>0</v>
      </c>
      <c r="Q31" s="99">
        <f t="shared" si="2"/>
        <v>0</v>
      </c>
    </row>
    <row r="32" spans="3:17" x14ac:dyDescent="0.25">
      <c r="C32" s="143"/>
      <c r="D32" s="160"/>
      <c r="E32" s="125"/>
      <c r="F32" s="99">
        <f t="shared" si="0"/>
        <v>0</v>
      </c>
      <c r="G32" s="163"/>
      <c r="H32" s="144"/>
      <c r="I32" s="132" t="e">
        <f>VLOOKUP(H32,Presupuesto!$B$11:$C$565,2,0)</f>
        <v>#N/A</v>
      </c>
      <c r="J32" s="100" t="str">
        <f t="shared" si="4"/>
        <v>Posgrado</v>
      </c>
      <c r="K32" s="100" t="s">
        <v>421</v>
      </c>
      <c r="L32" s="143"/>
      <c r="M32" s="160"/>
      <c r="N32" s="125"/>
      <c r="O32" s="99">
        <f t="shared" si="1"/>
        <v>0</v>
      </c>
      <c r="P32" s="99">
        <f t="shared" si="3"/>
        <v>0</v>
      </c>
      <c r="Q32" s="99">
        <f t="shared" si="2"/>
        <v>0</v>
      </c>
    </row>
    <row r="33" spans="3:17" x14ac:dyDescent="0.25">
      <c r="C33" s="143"/>
      <c r="D33" s="160"/>
      <c r="E33" s="125"/>
      <c r="F33" s="99">
        <f t="shared" si="0"/>
        <v>0</v>
      </c>
      <c r="G33" s="163"/>
      <c r="H33" s="144"/>
      <c r="I33" s="132" t="e">
        <f>VLOOKUP(H33,Presupuesto!$B$11:$C$565,2,0)</f>
        <v>#N/A</v>
      </c>
      <c r="J33" s="100" t="str">
        <f t="shared" si="4"/>
        <v>Posgrado</v>
      </c>
      <c r="K33" s="100" t="s">
        <v>421</v>
      </c>
      <c r="L33" s="143"/>
      <c r="M33" s="160"/>
      <c r="N33" s="125"/>
      <c r="O33" s="99">
        <f t="shared" si="1"/>
        <v>0</v>
      </c>
      <c r="P33" s="99">
        <f t="shared" si="3"/>
        <v>0</v>
      </c>
      <c r="Q33" s="99">
        <f t="shared" si="2"/>
        <v>0</v>
      </c>
    </row>
    <row r="34" spans="3:17" x14ac:dyDescent="0.25">
      <c r="C34" s="143"/>
      <c r="D34" s="160"/>
      <c r="E34" s="125"/>
      <c r="F34" s="99">
        <f t="shared" si="0"/>
        <v>0</v>
      </c>
      <c r="G34" s="163"/>
      <c r="H34" s="144"/>
      <c r="I34" s="132" t="e">
        <f>VLOOKUP(H34,Presupuesto!$B$11:$C$565,2,0)</f>
        <v>#N/A</v>
      </c>
      <c r="J34" s="100" t="str">
        <f t="shared" si="4"/>
        <v>Posgrado</v>
      </c>
      <c r="K34" s="100" t="s">
        <v>421</v>
      </c>
      <c r="L34" s="143"/>
      <c r="M34" s="160"/>
      <c r="N34" s="125"/>
      <c r="O34" s="99">
        <f t="shared" si="1"/>
        <v>0</v>
      </c>
      <c r="P34" s="99">
        <f t="shared" si="3"/>
        <v>0</v>
      </c>
      <c r="Q34" s="99">
        <f t="shared" si="2"/>
        <v>0</v>
      </c>
    </row>
    <row r="35" spans="3:17" x14ac:dyDescent="0.25">
      <c r="C35" s="143"/>
      <c r="D35" s="160"/>
      <c r="E35" s="125"/>
      <c r="F35" s="99">
        <f t="shared" si="0"/>
        <v>0</v>
      </c>
      <c r="G35" s="163"/>
      <c r="H35" s="144"/>
      <c r="I35" s="132" t="e">
        <f>VLOOKUP(H35,Presupuesto!$B$11:$C$565,2,0)</f>
        <v>#N/A</v>
      </c>
      <c r="J35" s="100" t="str">
        <f t="shared" si="4"/>
        <v>Posgrado</v>
      </c>
      <c r="K35" s="100" t="s">
        <v>421</v>
      </c>
      <c r="L35" s="143"/>
      <c r="M35" s="160"/>
      <c r="N35" s="125"/>
      <c r="O35" s="99">
        <f t="shared" si="1"/>
        <v>0</v>
      </c>
      <c r="P35" s="99">
        <f t="shared" si="3"/>
        <v>0</v>
      </c>
      <c r="Q35" s="99">
        <f t="shared" si="2"/>
        <v>0</v>
      </c>
    </row>
    <row r="36" spans="3:17" x14ac:dyDescent="0.25">
      <c r="C36" s="143"/>
      <c r="D36" s="160"/>
      <c r="E36" s="125"/>
      <c r="F36" s="99">
        <f t="shared" si="0"/>
        <v>0</v>
      </c>
      <c r="G36" s="163"/>
      <c r="H36" s="144"/>
      <c r="I36" s="132" t="e">
        <f>VLOOKUP(H36,Presupuesto!$B$11:$C$565,2,0)</f>
        <v>#N/A</v>
      </c>
      <c r="J36" s="100" t="str">
        <f t="shared" si="4"/>
        <v>Posgrado</v>
      </c>
      <c r="K36" s="100" t="s">
        <v>421</v>
      </c>
      <c r="L36" s="143"/>
      <c r="M36" s="160"/>
      <c r="N36" s="125"/>
      <c r="O36" s="99">
        <f t="shared" si="1"/>
        <v>0</v>
      </c>
      <c r="P36" s="99">
        <f t="shared" si="3"/>
        <v>0</v>
      </c>
      <c r="Q36" s="99">
        <f t="shared" si="2"/>
        <v>0</v>
      </c>
    </row>
    <row r="37" spans="3:17" x14ac:dyDescent="0.25">
      <c r="C37" s="143"/>
      <c r="D37" s="160"/>
      <c r="E37" s="125"/>
      <c r="F37" s="99">
        <f t="shared" si="0"/>
        <v>0</v>
      </c>
      <c r="G37" s="163"/>
      <c r="H37" s="144"/>
      <c r="I37" s="132" t="e">
        <f>VLOOKUP(H37,Presupuesto!$B$11:$C$565,2,0)</f>
        <v>#N/A</v>
      </c>
      <c r="J37" s="100" t="str">
        <f t="shared" si="4"/>
        <v>Posgrado</v>
      </c>
      <c r="K37" s="100" t="s">
        <v>421</v>
      </c>
      <c r="L37" s="143"/>
      <c r="M37" s="160"/>
      <c r="N37" s="125"/>
      <c r="O37" s="99">
        <f t="shared" si="1"/>
        <v>0</v>
      </c>
      <c r="P37" s="99">
        <f t="shared" si="3"/>
        <v>0</v>
      </c>
      <c r="Q37" s="99">
        <f t="shared" si="2"/>
        <v>0</v>
      </c>
    </row>
    <row r="38" spans="3:17" x14ac:dyDescent="0.25">
      <c r="C38" s="143"/>
      <c r="D38" s="160"/>
      <c r="E38" s="125"/>
      <c r="F38" s="99">
        <f t="shared" si="0"/>
        <v>0</v>
      </c>
      <c r="G38" s="163"/>
      <c r="H38" s="144"/>
      <c r="I38" s="132" t="e">
        <f>VLOOKUP(H38,Presupuesto!$B$11:$C$565,2,0)</f>
        <v>#N/A</v>
      </c>
      <c r="J38" s="100" t="str">
        <f t="shared" si="4"/>
        <v>Posgrado</v>
      </c>
      <c r="K38" s="100" t="s">
        <v>421</v>
      </c>
      <c r="L38" s="143"/>
      <c r="M38" s="160"/>
      <c r="N38" s="125"/>
      <c r="O38" s="99">
        <f t="shared" si="1"/>
        <v>0</v>
      </c>
      <c r="P38" s="99">
        <f t="shared" ref="P38:P51" si="5">$O38*P$16</f>
        <v>0</v>
      </c>
      <c r="Q38" s="99">
        <f t="shared" si="2"/>
        <v>0</v>
      </c>
    </row>
    <row r="39" spans="3:17" x14ac:dyDescent="0.25">
      <c r="C39" s="145"/>
      <c r="D39" s="153"/>
      <c r="E39" s="120"/>
      <c r="F39" s="99">
        <f t="shared" si="0"/>
        <v>0</v>
      </c>
      <c r="G39" s="163"/>
      <c r="H39" s="146"/>
      <c r="I39" s="132" t="e">
        <f>VLOOKUP(H39,Presupuesto!$B$11:$C$565,2,0)</f>
        <v>#N/A</v>
      </c>
      <c r="J39" s="100" t="str">
        <f t="shared" si="4"/>
        <v>Posgrado</v>
      </c>
      <c r="K39" s="100" t="s">
        <v>421</v>
      </c>
      <c r="L39" s="145"/>
      <c r="M39" s="153"/>
      <c r="N39" s="120"/>
      <c r="O39" s="99">
        <f t="shared" si="1"/>
        <v>0</v>
      </c>
      <c r="P39" s="99">
        <f t="shared" si="5"/>
        <v>0</v>
      </c>
      <c r="Q39" s="99">
        <f t="shared" si="2"/>
        <v>0</v>
      </c>
    </row>
    <row r="40" spans="3:17" x14ac:dyDescent="0.25">
      <c r="C40" s="145"/>
      <c r="D40" s="153"/>
      <c r="E40" s="120"/>
      <c r="F40" s="99">
        <f t="shared" si="0"/>
        <v>0</v>
      </c>
      <c r="G40" s="163"/>
      <c r="H40" s="146"/>
      <c r="I40" s="132" t="e">
        <f>VLOOKUP(H40,Presupuesto!$B$11:$C$565,2,0)</f>
        <v>#N/A</v>
      </c>
      <c r="J40" s="100" t="str">
        <f t="shared" si="4"/>
        <v>Posgrado</v>
      </c>
      <c r="K40" s="100" t="s">
        <v>421</v>
      </c>
      <c r="L40" s="145"/>
      <c r="M40" s="153"/>
      <c r="N40" s="120"/>
      <c r="O40" s="99">
        <f t="shared" si="1"/>
        <v>0</v>
      </c>
      <c r="P40" s="99">
        <f t="shared" si="5"/>
        <v>0</v>
      </c>
      <c r="Q40" s="99">
        <f t="shared" si="2"/>
        <v>0</v>
      </c>
    </row>
    <row r="41" spans="3:17" x14ac:dyDescent="0.25">
      <c r="C41" s="145"/>
      <c r="D41" s="153"/>
      <c r="E41" s="120"/>
      <c r="F41" s="99">
        <f t="shared" si="0"/>
        <v>0</v>
      </c>
      <c r="G41" s="163"/>
      <c r="H41" s="146"/>
      <c r="I41" s="132" t="e">
        <f>VLOOKUP(H41,Presupuesto!$B$11:$C$565,2,0)</f>
        <v>#N/A</v>
      </c>
      <c r="J41" s="100" t="str">
        <f t="shared" si="4"/>
        <v>Posgrado</v>
      </c>
      <c r="K41" s="100" t="s">
        <v>421</v>
      </c>
      <c r="L41" s="145"/>
      <c r="M41" s="153"/>
      <c r="N41" s="120"/>
      <c r="O41" s="99">
        <f t="shared" si="1"/>
        <v>0</v>
      </c>
      <c r="P41" s="99">
        <f t="shared" si="5"/>
        <v>0</v>
      </c>
      <c r="Q41" s="99">
        <f t="shared" si="2"/>
        <v>0</v>
      </c>
    </row>
    <row r="42" spans="3:17" x14ac:dyDescent="0.25">
      <c r="C42" s="145"/>
      <c r="D42" s="153"/>
      <c r="E42" s="120"/>
      <c r="F42" s="99">
        <f t="shared" si="0"/>
        <v>0</v>
      </c>
      <c r="G42" s="163"/>
      <c r="H42" s="146"/>
      <c r="I42" s="132" t="e">
        <f>VLOOKUP(H42,Presupuesto!$B$11:$C$565,2,0)</f>
        <v>#N/A</v>
      </c>
      <c r="J42" s="100" t="str">
        <f t="shared" si="4"/>
        <v>Posgrado</v>
      </c>
      <c r="K42" s="100" t="s">
        <v>421</v>
      </c>
      <c r="L42" s="145"/>
      <c r="M42" s="153"/>
      <c r="N42" s="120"/>
      <c r="O42" s="99">
        <f t="shared" si="1"/>
        <v>0</v>
      </c>
      <c r="P42" s="99">
        <f t="shared" si="5"/>
        <v>0</v>
      </c>
      <c r="Q42" s="99">
        <f t="shared" si="2"/>
        <v>0</v>
      </c>
    </row>
    <row r="43" spans="3:17" x14ac:dyDescent="0.25">
      <c r="C43" s="145"/>
      <c r="D43" s="153"/>
      <c r="E43" s="120"/>
      <c r="F43" s="99">
        <f t="shared" si="0"/>
        <v>0</v>
      </c>
      <c r="G43" s="163"/>
      <c r="H43" s="146"/>
      <c r="I43" s="132" t="e">
        <f>VLOOKUP(H43,Presupuesto!$B$11:$C$565,2,0)</f>
        <v>#N/A</v>
      </c>
      <c r="J43" s="100" t="str">
        <f t="shared" si="4"/>
        <v>Posgrado</v>
      </c>
      <c r="K43" s="100" t="s">
        <v>421</v>
      </c>
      <c r="L43" s="145"/>
      <c r="M43" s="153"/>
      <c r="N43" s="120"/>
      <c r="O43" s="99">
        <f t="shared" si="1"/>
        <v>0</v>
      </c>
      <c r="P43" s="99">
        <f t="shared" si="5"/>
        <v>0</v>
      </c>
      <c r="Q43" s="99">
        <f t="shared" si="2"/>
        <v>0</v>
      </c>
    </row>
    <row r="44" spans="3:17" x14ac:dyDescent="0.25">
      <c r="C44" s="145"/>
      <c r="D44" s="153"/>
      <c r="E44" s="120"/>
      <c r="F44" s="99">
        <f t="shared" si="0"/>
        <v>0</v>
      </c>
      <c r="G44" s="163"/>
      <c r="H44" s="146"/>
      <c r="I44" s="132" t="e">
        <f>VLOOKUP(H44,Presupuesto!$B$11:$C$565,2,0)</f>
        <v>#N/A</v>
      </c>
      <c r="J44" s="100" t="str">
        <f t="shared" si="4"/>
        <v>Posgrado</v>
      </c>
      <c r="K44" s="100" t="s">
        <v>421</v>
      </c>
      <c r="L44" s="145"/>
      <c r="M44" s="153"/>
      <c r="N44" s="120"/>
      <c r="O44" s="99">
        <f t="shared" si="1"/>
        <v>0</v>
      </c>
      <c r="P44" s="99">
        <f t="shared" si="5"/>
        <v>0</v>
      </c>
      <c r="Q44" s="99">
        <f t="shared" si="2"/>
        <v>0</v>
      </c>
    </row>
    <row r="45" spans="3:17" x14ac:dyDescent="0.25">
      <c r="C45" s="145"/>
      <c r="D45" s="153"/>
      <c r="E45" s="120"/>
      <c r="F45" s="99">
        <f t="shared" si="0"/>
        <v>0</v>
      </c>
      <c r="G45" s="163"/>
      <c r="H45" s="146"/>
      <c r="I45" s="132" t="e">
        <f>VLOOKUP(H45,Presupuesto!$B$11:$C$565,2,0)</f>
        <v>#N/A</v>
      </c>
      <c r="J45" s="100" t="str">
        <f t="shared" si="4"/>
        <v>Posgrado</v>
      </c>
      <c r="K45" s="100" t="s">
        <v>421</v>
      </c>
      <c r="L45" s="145"/>
      <c r="M45" s="153"/>
      <c r="N45" s="120"/>
      <c r="O45" s="99">
        <f t="shared" si="1"/>
        <v>0</v>
      </c>
      <c r="P45" s="99">
        <f t="shared" si="5"/>
        <v>0</v>
      </c>
      <c r="Q45" s="99">
        <f t="shared" si="2"/>
        <v>0</v>
      </c>
    </row>
    <row r="46" spans="3:17" x14ac:dyDescent="0.25">
      <c r="C46" s="145"/>
      <c r="D46" s="153"/>
      <c r="E46" s="120"/>
      <c r="F46" s="99">
        <f t="shared" si="0"/>
        <v>0</v>
      </c>
      <c r="G46" s="163"/>
      <c r="H46" s="146"/>
      <c r="I46" s="132" t="e">
        <f>VLOOKUP(H46,Presupuesto!$B$11:$C$565,2,0)</f>
        <v>#N/A</v>
      </c>
      <c r="J46" s="100" t="str">
        <f t="shared" si="4"/>
        <v>Posgrado</v>
      </c>
      <c r="K46" s="100" t="s">
        <v>421</v>
      </c>
      <c r="L46" s="145"/>
      <c r="M46" s="153"/>
      <c r="N46" s="120"/>
      <c r="O46" s="99">
        <f t="shared" si="1"/>
        <v>0</v>
      </c>
      <c r="P46" s="99">
        <f t="shared" si="5"/>
        <v>0</v>
      </c>
      <c r="Q46" s="99">
        <f t="shared" si="2"/>
        <v>0</v>
      </c>
    </row>
    <row r="47" spans="3:17" x14ac:dyDescent="0.25">
      <c r="C47" s="147"/>
      <c r="D47" s="153"/>
      <c r="E47" s="120"/>
      <c r="F47" s="99">
        <f t="shared" si="0"/>
        <v>0</v>
      </c>
      <c r="G47" s="163"/>
      <c r="H47" s="148"/>
      <c r="I47" s="132" t="e">
        <f>VLOOKUP(H47,Presupuesto!$B$11:$C$565,2,0)</f>
        <v>#N/A</v>
      </c>
      <c r="J47" s="100" t="str">
        <f t="shared" si="4"/>
        <v>Posgrado</v>
      </c>
      <c r="K47" s="100" t="s">
        <v>412</v>
      </c>
      <c r="L47" s="147"/>
      <c r="M47" s="153"/>
      <c r="N47" s="120"/>
      <c r="O47" s="99">
        <f t="shared" si="1"/>
        <v>0</v>
      </c>
      <c r="P47" s="99">
        <f t="shared" si="5"/>
        <v>0</v>
      </c>
      <c r="Q47" s="99">
        <f t="shared" si="2"/>
        <v>0</v>
      </c>
    </row>
    <row r="48" spans="3:17" x14ac:dyDescent="0.25">
      <c r="C48" s="147"/>
      <c r="D48" s="153"/>
      <c r="E48" s="120"/>
      <c r="F48" s="99">
        <f t="shared" si="0"/>
        <v>0</v>
      </c>
      <c r="G48" s="163"/>
      <c r="H48" s="148"/>
      <c r="I48" s="132" t="e">
        <f>VLOOKUP(H48,Presupuesto!$B$11:$C$565,2,0)</f>
        <v>#N/A</v>
      </c>
      <c r="J48" s="100" t="str">
        <f t="shared" si="4"/>
        <v>Posgrado</v>
      </c>
      <c r="K48" s="100" t="s">
        <v>421</v>
      </c>
      <c r="L48" s="147"/>
      <c r="M48" s="153"/>
      <c r="N48" s="120"/>
      <c r="O48" s="99">
        <f t="shared" si="1"/>
        <v>0</v>
      </c>
      <c r="P48" s="99">
        <f t="shared" si="5"/>
        <v>0</v>
      </c>
      <c r="Q48" s="99">
        <f t="shared" si="2"/>
        <v>0</v>
      </c>
    </row>
    <row r="49" spans="3:17" x14ac:dyDescent="0.25">
      <c r="C49" s="147"/>
      <c r="D49" s="153"/>
      <c r="E49" s="120"/>
      <c r="F49" s="99">
        <f t="shared" si="0"/>
        <v>0</v>
      </c>
      <c r="G49" s="163"/>
      <c r="H49" s="148"/>
      <c r="I49" s="132" t="e">
        <f>VLOOKUP(H49,Presupuesto!$B$11:$C$565,2,0)</f>
        <v>#N/A</v>
      </c>
      <c r="J49" s="100" t="str">
        <f t="shared" si="4"/>
        <v>Posgrado</v>
      </c>
      <c r="K49" s="100" t="s">
        <v>421</v>
      </c>
      <c r="L49" s="147"/>
      <c r="M49" s="153"/>
      <c r="N49" s="120"/>
      <c r="O49" s="99">
        <f t="shared" si="1"/>
        <v>0</v>
      </c>
      <c r="P49" s="99">
        <f t="shared" si="5"/>
        <v>0</v>
      </c>
      <c r="Q49" s="99">
        <f t="shared" si="2"/>
        <v>0</v>
      </c>
    </row>
    <row r="50" spans="3:17" x14ac:dyDescent="0.25">
      <c r="C50" s="147"/>
      <c r="D50" s="153"/>
      <c r="E50" s="120"/>
      <c r="F50" s="99">
        <f t="shared" si="0"/>
        <v>0</v>
      </c>
      <c r="G50" s="163"/>
      <c r="H50" s="148"/>
      <c r="I50" s="132" t="e">
        <f>VLOOKUP(H50,Presupuesto!$B$11:$C$565,2,0)</f>
        <v>#N/A</v>
      </c>
      <c r="J50" s="100" t="str">
        <f t="shared" si="4"/>
        <v>Posgrado</v>
      </c>
      <c r="K50" s="100" t="s">
        <v>421</v>
      </c>
      <c r="L50" s="147"/>
      <c r="M50" s="153"/>
      <c r="N50" s="120"/>
      <c r="O50" s="99">
        <f t="shared" si="1"/>
        <v>0</v>
      </c>
      <c r="P50" s="99">
        <f t="shared" si="5"/>
        <v>0</v>
      </c>
      <c r="Q50" s="99">
        <f t="shared" si="2"/>
        <v>0</v>
      </c>
    </row>
    <row r="51" spans="3:17" ht="15.75" thickBot="1" x14ac:dyDescent="0.3">
      <c r="C51" s="149"/>
      <c r="D51" s="161"/>
      <c r="E51" s="105"/>
      <c r="F51" s="107">
        <f t="shared" si="0"/>
        <v>0</v>
      </c>
      <c r="G51" s="164"/>
      <c r="H51" s="150"/>
      <c r="I51" s="134" t="e">
        <f>VLOOKUP(H51,Presupuesto!$B$11:$C$565,2,0)</f>
        <v>#N/A</v>
      </c>
      <c r="J51" s="108" t="str">
        <f t="shared" ref="J51" si="6">$J$20</f>
        <v>Posgrado</v>
      </c>
      <c r="K51" s="126" t="s">
        <v>403</v>
      </c>
      <c r="L51" s="149"/>
      <c r="M51" s="161"/>
      <c r="N51" s="105"/>
      <c r="O51" s="107">
        <f t="shared" si="1"/>
        <v>0</v>
      </c>
      <c r="P51" s="107">
        <f t="shared" si="5"/>
        <v>0</v>
      </c>
      <c r="Q51" s="107">
        <f t="shared" si="2"/>
        <v>0</v>
      </c>
    </row>
    <row r="52" spans="3:17" x14ac:dyDescent="0.25">
      <c r="G52" s="87"/>
    </row>
    <row r="53" spans="3:17" ht="15.75" thickBot="1" x14ac:dyDescent="0.3">
      <c r="G53" s="87"/>
    </row>
    <row r="54" spans="3:17" ht="15.75" thickBot="1" x14ac:dyDescent="0.3">
      <c r="C54" s="159" t="s">
        <v>53</v>
      </c>
      <c r="D54" s="412">
        <f>SUM(F61:F95)</f>
        <v>0</v>
      </c>
      <c r="G54" s="79"/>
      <c r="H54" s="70"/>
      <c r="I54" s="70"/>
    </row>
    <row r="55" spans="3:17" x14ac:dyDescent="0.25">
      <c r="G55" s="79"/>
      <c r="H55" s="70"/>
      <c r="I55" s="70"/>
    </row>
    <row r="56" spans="3:17" x14ac:dyDescent="0.25">
      <c r="F56" s="70"/>
      <c r="G56" s="79"/>
      <c r="H56" s="70"/>
      <c r="I56" s="70"/>
    </row>
    <row r="57" spans="3:17" ht="15.75" x14ac:dyDescent="0.25">
      <c r="C57" s="311" t="s">
        <v>401</v>
      </c>
      <c r="D57" s="208"/>
      <c r="F57" s="70"/>
      <c r="G57" s="79"/>
      <c r="H57" s="70"/>
      <c r="I57" s="70"/>
    </row>
    <row r="58" spans="3:17" ht="18.75" x14ac:dyDescent="0.25">
      <c r="C58" s="213" t="e">
        <f>IFERROR(VLOOKUP(D57,'Desarrollo e Innov. Curricular'!$E:$F,2,FALSE),IFERROR(VLOOKUP(D57,'Investigación Científica'!$E:$F,2,FALSE),IFERROR(VLOOKUP(D57,'Vinculación Univ. Sociedad'!$E:$F,2,FALSE),IFERROR(VLOOKUP(D57,'Docencia y Profesorado Universi'!$E:$F,2,FALSE),IFERROR(VLOOKUP(D57,'Estudiantes y Graduados'!$E:$F,2,FALSE),IFERROR(VLOOKUP(D57,'Gestion Administrativa'!$E:$F,2,FALSE),IFERROR(VLOOKUP(D57,'Gestión Académica'!$E:$F,2,FALSE),IFERROR(VLOOKUP(D57,'Aseguramiento de la Calidad y M'!$E:$F,2,FALSE),IFERROR(VLOOKUP(D57,'Gestión del Conocimiento'!$E:$F,2,FALSE),IFERROR(VLOOKUP(D57,'Gobernabilidad y Procesos...'!$E:$F,2,FALSE),IFERROR(VLOOKUP(D57,'Gestión del Talento Humano'!$E:$F,2,FALSE),IFERROR(VLOOKUP(D57,'Internacionalización de la E.S.'!$E:$F,2,FALSE),IFERROR(VLOOKUP(D57,Posgrado!$E:$F,2,FALSE),IFERROR(VLOOKUP(D57,'Cultura de Innovación Insti...'!$E:$F,2,FALSE),VLOOKUP(D57,'Lo Esencial de la Reforma Univ.'!$E:$F,2,0)))))))))))))))</f>
        <v>#N/A</v>
      </c>
      <c r="D58" s="31"/>
      <c r="F58" s="70"/>
      <c r="G58" s="79"/>
      <c r="H58" s="70"/>
      <c r="I58" s="70"/>
    </row>
    <row r="59" spans="3:17" ht="42.75" thickBot="1" x14ac:dyDescent="0.3">
      <c r="F59" s="95"/>
      <c r="G59" s="76"/>
      <c r="H59" s="76"/>
      <c r="I59" s="76"/>
      <c r="L59" s="231"/>
      <c r="M59" s="232"/>
      <c r="N59" s="231"/>
      <c r="O59" s="231"/>
      <c r="P59" s="234" t="s">
        <v>480</v>
      </c>
      <c r="Q59" s="234" t="s">
        <v>481</v>
      </c>
    </row>
    <row r="60" spans="3:17" ht="30.75" thickBot="1" x14ac:dyDescent="0.3">
      <c r="C60" s="131" t="s">
        <v>44</v>
      </c>
      <c r="D60" s="131" t="s">
        <v>55</v>
      </c>
      <c r="E60" s="138" t="s">
        <v>57</v>
      </c>
      <c r="F60" s="137" t="s">
        <v>27</v>
      </c>
      <c r="G60" s="135" t="s">
        <v>140</v>
      </c>
      <c r="H60" s="138" t="s">
        <v>46</v>
      </c>
      <c r="I60" s="135" t="s">
        <v>141</v>
      </c>
      <c r="J60" s="135" t="s">
        <v>419</v>
      </c>
      <c r="K60" s="135" t="s">
        <v>420</v>
      </c>
      <c r="L60" s="228" t="s">
        <v>21</v>
      </c>
      <c r="M60" s="228" t="s">
        <v>55</v>
      </c>
      <c r="N60" s="229" t="s">
        <v>478</v>
      </c>
      <c r="O60" s="230" t="s">
        <v>479</v>
      </c>
      <c r="P60" s="233">
        <v>0.7</v>
      </c>
      <c r="Q60" s="233">
        <v>0.3</v>
      </c>
    </row>
    <row r="61" spans="3:17" x14ac:dyDescent="0.25">
      <c r="C61" s="225" t="s">
        <v>450</v>
      </c>
      <c r="D61" s="226"/>
      <c r="E61" s="224">
        <f>HLOOKUP(C61,$AH$2:$BU$3,2,0)</f>
        <v>620</v>
      </c>
      <c r="F61" s="99">
        <f t="shared" ref="F61:F95" si="7">D61*E61</f>
        <v>0</v>
      </c>
      <c r="G61" s="163"/>
      <c r="H61" s="144"/>
      <c r="I61" s="132" t="e">
        <f>VLOOKUP(H61,Presupuesto!$B$11:$C$565,2,0)</f>
        <v>#N/A</v>
      </c>
      <c r="J61" s="223" t="s">
        <v>1471</v>
      </c>
      <c r="K61" s="100" t="s">
        <v>403</v>
      </c>
      <c r="L61" s="143"/>
      <c r="M61" s="160"/>
      <c r="N61" s="125"/>
      <c r="O61" s="99">
        <f t="shared" ref="O61:O95" si="8">M61*N61</f>
        <v>0</v>
      </c>
      <c r="P61" s="99">
        <f>$O61*P$16</f>
        <v>0</v>
      </c>
      <c r="Q61" s="99">
        <f t="shared" ref="Q61:Q95" si="9">$O61*Q$16</f>
        <v>0</v>
      </c>
    </row>
    <row r="62" spans="3:17" x14ac:dyDescent="0.25">
      <c r="C62" s="143"/>
      <c r="D62" s="160"/>
      <c r="E62" s="125"/>
      <c r="F62" s="99">
        <f t="shared" si="7"/>
        <v>0</v>
      </c>
      <c r="G62" s="163"/>
      <c r="H62" s="144"/>
      <c r="I62" s="132" t="e">
        <f>VLOOKUP(H62,Presupuesto!$B$11:$C$565,2,0)</f>
        <v>#N/A</v>
      </c>
      <c r="J62" s="100" t="str">
        <f>$J$61</f>
        <v>Posgrado</v>
      </c>
      <c r="K62" s="100" t="s">
        <v>421</v>
      </c>
      <c r="L62" s="143"/>
      <c r="M62" s="160"/>
      <c r="N62" s="125"/>
      <c r="O62" s="99">
        <f t="shared" si="8"/>
        <v>0</v>
      </c>
      <c r="P62" s="99">
        <f t="shared" ref="P62:P95" si="10">$O62*P$16</f>
        <v>0</v>
      </c>
      <c r="Q62" s="99">
        <f t="shared" si="9"/>
        <v>0</v>
      </c>
    </row>
    <row r="63" spans="3:17" x14ac:dyDescent="0.25">
      <c r="C63" s="143"/>
      <c r="D63" s="160"/>
      <c r="E63" s="125"/>
      <c r="F63" s="99">
        <f t="shared" si="7"/>
        <v>0</v>
      </c>
      <c r="G63" s="163"/>
      <c r="H63" s="144"/>
      <c r="I63" s="132" t="e">
        <f>VLOOKUP(H63,Presupuesto!$B$11:$C$565,2,0)</f>
        <v>#N/A</v>
      </c>
      <c r="J63" s="100" t="str">
        <f t="shared" ref="J63:J95" si="11">$J$61</f>
        <v>Posgrado</v>
      </c>
      <c r="K63" s="100" t="s">
        <v>421</v>
      </c>
      <c r="L63" s="143"/>
      <c r="M63" s="160"/>
      <c r="N63" s="125"/>
      <c r="O63" s="99">
        <f t="shared" si="8"/>
        <v>0</v>
      </c>
      <c r="P63" s="99">
        <f t="shared" si="10"/>
        <v>0</v>
      </c>
      <c r="Q63" s="99">
        <f t="shared" si="9"/>
        <v>0</v>
      </c>
    </row>
    <row r="64" spans="3:17" x14ac:dyDescent="0.25">
      <c r="C64" s="143"/>
      <c r="D64" s="160"/>
      <c r="E64" s="125"/>
      <c r="F64" s="99">
        <f t="shared" si="7"/>
        <v>0</v>
      </c>
      <c r="G64" s="163"/>
      <c r="H64" s="144"/>
      <c r="I64" s="132" t="e">
        <f>VLOOKUP(H64,Presupuesto!$B$11:$C$565,2,0)</f>
        <v>#N/A</v>
      </c>
      <c r="J64" s="100" t="str">
        <f t="shared" si="11"/>
        <v>Posgrado</v>
      </c>
      <c r="K64" s="100" t="s">
        <v>421</v>
      </c>
      <c r="L64" s="143"/>
      <c r="M64" s="160"/>
      <c r="N64" s="125"/>
      <c r="O64" s="99">
        <f t="shared" si="8"/>
        <v>0</v>
      </c>
      <c r="P64" s="99">
        <f t="shared" si="10"/>
        <v>0</v>
      </c>
      <c r="Q64" s="99">
        <f t="shared" si="9"/>
        <v>0</v>
      </c>
    </row>
    <row r="65" spans="3:17" x14ac:dyDescent="0.25">
      <c r="C65" s="143"/>
      <c r="D65" s="160"/>
      <c r="E65" s="125"/>
      <c r="F65" s="99">
        <f t="shared" si="7"/>
        <v>0</v>
      </c>
      <c r="G65" s="163"/>
      <c r="H65" s="144"/>
      <c r="I65" s="132" t="e">
        <f>VLOOKUP(H65,Presupuesto!$B$11:$C$565,2,0)</f>
        <v>#N/A</v>
      </c>
      <c r="J65" s="100" t="str">
        <f t="shared" si="11"/>
        <v>Posgrado</v>
      </c>
      <c r="K65" s="100" t="s">
        <v>421</v>
      </c>
      <c r="L65" s="143"/>
      <c r="M65" s="160"/>
      <c r="N65" s="125"/>
      <c r="O65" s="99">
        <f t="shared" si="8"/>
        <v>0</v>
      </c>
      <c r="P65" s="99">
        <f t="shared" si="10"/>
        <v>0</v>
      </c>
      <c r="Q65" s="99">
        <f t="shared" si="9"/>
        <v>0</v>
      </c>
    </row>
    <row r="66" spans="3:17" x14ac:dyDescent="0.25">
      <c r="C66" s="143"/>
      <c r="D66" s="160"/>
      <c r="E66" s="125"/>
      <c r="F66" s="99">
        <f t="shared" si="7"/>
        <v>0</v>
      </c>
      <c r="G66" s="163"/>
      <c r="H66" s="144"/>
      <c r="I66" s="132" t="e">
        <f>VLOOKUP(H66,Presupuesto!$B$11:$C$565,2,0)</f>
        <v>#N/A</v>
      </c>
      <c r="J66" s="100" t="str">
        <f t="shared" si="11"/>
        <v>Posgrado</v>
      </c>
      <c r="K66" s="100" t="s">
        <v>410</v>
      </c>
      <c r="L66" s="143"/>
      <c r="M66" s="160"/>
      <c r="N66" s="125"/>
      <c r="O66" s="99">
        <f t="shared" si="8"/>
        <v>0</v>
      </c>
      <c r="P66" s="99">
        <f t="shared" si="10"/>
        <v>0</v>
      </c>
      <c r="Q66" s="99">
        <f t="shared" si="9"/>
        <v>0</v>
      </c>
    </row>
    <row r="67" spans="3:17" x14ac:dyDescent="0.25">
      <c r="C67" s="143"/>
      <c r="D67" s="160"/>
      <c r="E67" s="125"/>
      <c r="F67" s="99">
        <f t="shared" si="7"/>
        <v>0</v>
      </c>
      <c r="G67" s="163"/>
      <c r="H67" s="144"/>
      <c r="I67" s="132" t="e">
        <f>VLOOKUP(H67,Presupuesto!$B$11:$C$565,2,0)</f>
        <v>#N/A</v>
      </c>
      <c r="J67" s="100" t="str">
        <f t="shared" si="11"/>
        <v>Posgrado</v>
      </c>
      <c r="K67" s="100" t="s">
        <v>421</v>
      </c>
      <c r="L67" s="143"/>
      <c r="M67" s="160"/>
      <c r="N67" s="125"/>
      <c r="O67" s="99">
        <f t="shared" si="8"/>
        <v>0</v>
      </c>
      <c r="P67" s="99">
        <f t="shared" si="10"/>
        <v>0</v>
      </c>
      <c r="Q67" s="99">
        <f t="shared" si="9"/>
        <v>0</v>
      </c>
    </row>
    <row r="68" spans="3:17" x14ac:dyDescent="0.25">
      <c r="C68" s="143"/>
      <c r="D68" s="160"/>
      <c r="E68" s="125"/>
      <c r="F68" s="99">
        <f t="shared" si="7"/>
        <v>0</v>
      </c>
      <c r="G68" s="163"/>
      <c r="H68" s="144"/>
      <c r="I68" s="132" t="e">
        <f>VLOOKUP(H68,Presupuesto!$B$11:$C$565,2,0)</f>
        <v>#N/A</v>
      </c>
      <c r="J68" s="100" t="str">
        <f t="shared" si="11"/>
        <v>Posgrado</v>
      </c>
      <c r="K68" s="100" t="s">
        <v>421</v>
      </c>
      <c r="L68" s="143"/>
      <c r="M68" s="160"/>
      <c r="N68" s="125"/>
      <c r="O68" s="99">
        <f t="shared" si="8"/>
        <v>0</v>
      </c>
      <c r="P68" s="99">
        <f t="shared" si="10"/>
        <v>0</v>
      </c>
      <c r="Q68" s="99">
        <f t="shared" si="9"/>
        <v>0</v>
      </c>
    </row>
    <row r="69" spans="3:17" x14ac:dyDescent="0.25">
      <c r="C69" s="143"/>
      <c r="D69" s="160"/>
      <c r="E69" s="125"/>
      <c r="F69" s="99">
        <f t="shared" si="7"/>
        <v>0</v>
      </c>
      <c r="G69" s="163"/>
      <c r="H69" s="144"/>
      <c r="I69" s="132" t="e">
        <f>VLOOKUP(H69,Presupuesto!$B$11:$C$565,2,0)</f>
        <v>#N/A</v>
      </c>
      <c r="J69" s="100" t="str">
        <f t="shared" si="11"/>
        <v>Posgrado</v>
      </c>
      <c r="K69" s="100" t="s">
        <v>421</v>
      </c>
      <c r="L69" s="143"/>
      <c r="M69" s="160"/>
      <c r="N69" s="125"/>
      <c r="O69" s="99">
        <f t="shared" si="8"/>
        <v>0</v>
      </c>
      <c r="P69" s="99">
        <f t="shared" si="10"/>
        <v>0</v>
      </c>
      <c r="Q69" s="99">
        <f t="shared" si="9"/>
        <v>0</v>
      </c>
    </row>
    <row r="70" spans="3:17" x14ac:dyDescent="0.25">
      <c r="C70" s="143"/>
      <c r="D70" s="160"/>
      <c r="E70" s="125"/>
      <c r="F70" s="99">
        <f t="shared" si="7"/>
        <v>0</v>
      </c>
      <c r="G70" s="163"/>
      <c r="H70" s="144"/>
      <c r="I70" s="132" t="e">
        <f>VLOOKUP(H70,Presupuesto!$B$11:$C$565,2,0)</f>
        <v>#N/A</v>
      </c>
      <c r="J70" s="100" t="str">
        <f t="shared" si="11"/>
        <v>Posgrado</v>
      </c>
      <c r="K70" s="100" t="s">
        <v>421</v>
      </c>
      <c r="L70" s="143"/>
      <c r="M70" s="160"/>
      <c r="N70" s="125"/>
      <c r="O70" s="99">
        <f t="shared" si="8"/>
        <v>0</v>
      </c>
      <c r="P70" s="99">
        <f t="shared" si="10"/>
        <v>0</v>
      </c>
      <c r="Q70" s="99">
        <f t="shared" si="9"/>
        <v>0</v>
      </c>
    </row>
    <row r="71" spans="3:17" x14ac:dyDescent="0.25">
      <c r="C71" s="143"/>
      <c r="D71" s="160"/>
      <c r="E71" s="125"/>
      <c r="F71" s="99">
        <f t="shared" si="7"/>
        <v>0</v>
      </c>
      <c r="G71" s="163"/>
      <c r="H71" s="144"/>
      <c r="I71" s="132" t="e">
        <f>VLOOKUP(H71,Presupuesto!$B$11:$C$565,2,0)</f>
        <v>#N/A</v>
      </c>
      <c r="J71" s="100" t="str">
        <f t="shared" si="11"/>
        <v>Posgrado</v>
      </c>
      <c r="K71" s="100" t="s">
        <v>421</v>
      </c>
      <c r="L71" s="143"/>
      <c r="M71" s="160"/>
      <c r="N71" s="125"/>
      <c r="O71" s="99">
        <f t="shared" si="8"/>
        <v>0</v>
      </c>
      <c r="P71" s="99">
        <f t="shared" si="10"/>
        <v>0</v>
      </c>
      <c r="Q71" s="99">
        <f t="shared" si="9"/>
        <v>0</v>
      </c>
    </row>
    <row r="72" spans="3:17" x14ac:dyDescent="0.25">
      <c r="C72" s="143"/>
      <c r="D72" s="160"/>
      <c r="E72" s="125"/>
      <c r="F72" s="99">
        <f t="shared" si="7"/>
        <v>0</v>
      </c>
      <c r="G72" s="163"/>
      <c r="H72" s="144"/>
      <c r="I72" s="132" t="e">
        <f>VLOOKUP(H72,Presupuesto!$B$11:$C$565,2,0)</f>
        <v>#N/A</v>
      </c>
      <c r="J72" s="100" t="str">
        <f t="shared" si="11"/>
        <v>Posgrado</v>
      </c>
      <c r="K72" s="100" t="s">
        <v>421</v>
      </c>
      <c r="L72" s="143"/>
      <c r="M72" s="160"/>
      <c r="N72" s="125"/>
      <c r="O72" s="99">
        <f t="shared" si="8"/>
        <v>0</v>
      </c>
      <c r="P72" s="99">
        <f t="shared" si="10"/>
        <v>0</v>
      </c>
      <c r="Q72" s="99">
        <f t="shared" si="9"/>
        <v>0</v>
      </c>
    </row>
    <row r="73" spans="3:17" x14ac:dyDescent="0.25">
      <c r="C73" s="143"/>
      <c r="D73" s="160"/>
      <c r="E73" s="125"/>
      <c r="F73" s="99">
        <f t="shared" si="7"/>
        <v>0</v>
      </c>
      <c r="G73" s="163"/>
      <c r="H73" s="144"/>
      <c r="I73" s="132" t="e">
        <f>VLOOKUP(H73,Presupuesto!$B$11:$C$565,2,0)</f>
        <v>#N/A</v>
      </c>
      <c r="J73" s="100" t="str">
        <f t="shared" si="11"/>
        <v>Posgrado</v>
      </c>
      <c r="K73" s="100" t="s">
        <v>421</v>
      </c>
      <c r="L73" s="143"/>
      <c r="M73" s="160"/>
      <c r="N73" s="125"/>
      <c r="O73" s="99">
        <f t="shared" si="8"/>
        <v>0</v>
      </c>
      <c r="P73" s="99">
        <f t="shared" si="10"/>
        <v>0</v>
      </c>
      <c r="Q73" s="99">
        <f t="shared" si="9"/>
        <v>0</v>
      </c>
    </row>
    <row r="74" spans="3:17" x14ac:dyDescent="0.25">
      <c r="C74" s="143"/>
      <c r="D74" s="160"/>
      <c r="E74" s="125"/>
      <c r="F74" s="99">
        <f t="shared" si="7"/>
        <v>0</v>
      </c>
      <c r="G74" s="163"/>
      <c r="H74" s="144"/>
      <c r="I74" s="132" t="e">
        <f>VLOOKUP(H74,Presupuesto!$B$11:$C$565,2,0)</f>
        <v>#N/A</v>
      </c>
      <c r="J74" s="100" t="str">
        <f t="shared" si="11"/>
        <v>Posgrado</v>
      </c>
      <c r="K74" s="100" t="s">
        <v>421</v>
      </c>
      <c r="L74" s="143"/>
      <c r="M74" s="160"/>
      <c r="N74" s="125"/>
      <c r="O74" s="99">
        <f t="shared" si="8"/>
        <v>0</v>
      </c>
      <c r="P74" s="99">
        <f t="shared" si="10"/>
        <v>0</v>
      </c>
      <c r="Q74" s="99">
        <f t="shared" si="9"/>
        <v>0</v>
      </c>
    </row>
    <row r="75" spans="3:17" x14ac:dyDescent="0.25">
      <c r="C75" s="143"/>
      <c r="D75" s="160"/>
      <c r="E75" s="125"/>
      <c r="F75" s="99">
        <f t="shared" si="7"/>
        <v>0</v>
      </c>
      <c r="G75" s="163"/>
      <c r="H75" s="144"/>
      <c r="I75" s="132" t="e">
        <f>VLOOKUP(H75,Presupuesto!$B$11:$C$565,2,0)</f>
        <v>#N/A</v>
      </c>
      <c r="J75" s="100" t="str">
        <f t="shared" si="11"/>
        <v>Posgrado</v>
      </c>
      <c r="K75" s="100" t="s">
        <v>421</v>
      </c>
      <c r="L75" s="143"/>
      <c r="M75" s="160"/>
      <c r="N75" s="125"/>
      <c r="O75" s="99">
        <f t="shared" si="8"/>
        <v>0</v>
      </c>
      <c r="P75" s="99">
        <f t="shared" si="10"/>
        <v>0</v>
      </c>
      <c r="Q75" s="99">
        <f t="shared" si="9"/>
        <v>0</v>
      </c>
    </row>
    <row r="76" spans="3:17" x14ac:dyDescent="0.25">
      <c r="C76" s="143"/>
      <c r="D76" s="160"/>
      <c r="E76" s="125"/>
      <c r="F76" s="99">
        <f t="shared" si="7"/>
        <v>0</v>
      </c>
      <c r="G76" s="163"/>
      <c r="H76" s="144"/>
      <c r="I76" s="132" t="e">
        <f>VLOOKUP(H76,Presupuesto!$B$11:$C$565,2,0)</f>
        <v>#N/A</v>
      </c>
      <c r="J76" s="100" t="str">
        <f t="shared" si="11"/>
        <v>Posgrado</v>
      </c>
      <c r="K76" s="100" t="s">
        <v>421</v>
      </c>
      <c r="L76" s="143"/>
      <c r="M76" s="160"/>
      <c r="N76" s="125"/>
      <c r="O76" s="99">
        <f t="shared" si="8"/>
        <v>0</v>
      </c>
      <c r="P76" s="99">
        <f t="shared" si="10"/>
        <v>0</v>
      </c>
      <c r="Q76" s="99">
        <f t="shared" si="9"/>
        <v>0</v>
      </c>
    </row>
    <row r="77" spans="3:17" x14ac:dyDescent="0.25">
      <c r="C77" s="143"/>
      <c r="D77" s="160"/>
      <c r="E77" s="125"/>
      <c r="F77" s="99">
        <f t="shared" si="7"/>
        <v>0</v>
      </c>
      <c r="G77" s="163"/>
      <c r="H77" s="144"/>
      <c r="I77" s="132" t="e">
        <f>VLOOKUP(H77,Presupuesto!$B$11:$C$565,2,0)</f>
        <v>#N/A</v>
      </c>
      <c r="J77" s="100" t="str">
        <f t="shared" si="11"/>
        <v>Posgrado</v>
      </c>
      <c r="K77" s="100" t="s">
        <v>421</v>
      </c>
      <c r="L77" s="143"/>
      <c r="M77" s="160"/>
      <c r="N77" s="125"/>
      <c r="O77" s="99">
        <f t="shared" si="8"/>
        <v>0</v>
      </c>
      <c r="P77" s="99">
        <f t="shared" si="10"/>
        <v>0</v>
      </c>
      <c r="Q77" s="99">
        <f t="shared" si="9"/>
        <v>0</v>
      </c>
    </row>
    <row r="78" spans="3:17" x14ac:dyDescent="0.25">
      <c r="C78" s="143"/>
      <c r="D78" s="160"/>
      <c r="E78" s="125"/>
      <c r="F78" s="99">
        <f t="shared" si="7"/>
        <v>0</v>
      </c>
      <c r="G78" s="163"/>
      <c r="H78" s="144"/>
      <c r="I78" s="132" t="e">
        <f>VLOOKUP(H78,Presupuesto!$B$11:$C$565,2,0)</f>
        <v>#N/A</v>
      </c>
      <c r="J78" s="100" t="str">
        <f t="shared" si="11"/>
        <v>Posgrado</v>
      </c>
      <c r="K78" s="100" t="s">
        <v>421</v>
      </c>
      <c r="L78" s="143"/>
      <c r="M78" s="160"/>
      <c r="N78" s="125"/>
      <c r="O78" s="99">
        <f t="shared" si="8"/>
        <v>0</v>
      </c>
      <c r="P78" s="99">
        <f t="shared" si="10"/>
        <v>0</v>
      </c>
      <c r="Q78" s="99">
        <f t="shared" si="9"/>
        <v>0</v>
      </c>
    </row>
    <row r="79" spans="3:17" x14ac:dyDescent="0.25">
      <c r="C79" s="143"/>
      <c r="D79" s="160"/>
      <c r="E79" s="125"/>
      <c r="F79" s="99">
        <f t="shared" si="7"/>
        <v>0</v>
      </c>
      <c r="G79" s="163"/>
      <c r="H79" s="144"/>
      <c r="I79" s="132" t="e">
        <f>VLOOKUP(H79,Presupuesto!$B$11:$C$565,2,0)</f>
        <v>#N/A</v>
      </c>
      <c r="J79" s="100" t="str">
        <f t="shared" si="11"/>
        <v>Posgrado</v>
      </c>
      <c r="K79" s="100" t="s">
        <v>421</v>
      </c>
      <c r="L79" s="143"/>
      <c r="M79" s="160"/>
      <c r="N79" s="125"/>
      <c r="O79" s="99">
        <f t="shared" si="8"/>
        <v>0</v>
      </c>
      <c r="P79" s="99">
        <f t="shared" si="10"/>
        <v>0</v>
      </c>
      <c r="Q79" s="99">
        <f t="shared" si="9"/>
        <v>0</v>
      </c>
    </row>
    <row r="80" spans="3:17" x14ac:dyDescent="0.25">
      <c r="C80" s="143"/>
      <c r="D80" s="160"/>
      <c r="E80" s="125"/>
      <c r="F80" s="99">
        <f t="shared" si="7"/>
        <v>0</v>
      </c>
      <c r="G80" s="163"/>
      <c r="H80" s="144"/>
      <c r="I80" s="132" t="e">
        <f>VLOOKUP(H80,Presupuesto!$B$11:$C$565,2,0)</f>
        <v>#N/A</v>
      </c>
      <c r="J80" s="100" t="str">
        <f t="shared" si="11"/>
        <v>Posgrado</v>
      </c>
      <c r="K80" s="100" t="s">
        <v>421</v>
      </c>
      <c r="L80" s="143"/>
      <c r="M80" s="160"/>
      <c r="N80" s="125"/>
      <c r="O80" s="99">
        <f t="shared" si="8"/>
        <v>0</v>
      </c>
      <c r="P80" s="99">
        <f t="shared" si="10"/>
        <v>0</v>
      </c>
      <c r="Q80" s="99">
        <f t="shared" si="9"/>
        <v>0</v>
      </c>
    </row>
    <row r="81" spans="3:17" x14ac:dyDescent="0.25">
      <c r="C81" s="143"/>
      <c r="D81" s="160"/>
      <c r="E81" s="125"/>
      <c r="F81" s="99">
        <f t="shared" si="7"/>
        <v>0</v>
      </c>
      <c r="G81" s="163"/>
      <c r="H81" s="144"/>
      <c r="I81" s="132" t="e">
        <f>VLOOKUP(H81,Presupuesto!$B$11:$C$565,2,0)</f>
        <v>#N/A</v>
      </c>
      <c r="J81" s="100" t="str">
        <f t="shared" si="11"/>
        <v>Posgrado</v>
      </c>
      <c r="K81" s="100" t="s">
        <v>421</v>
      </c>
      <c r="L81" s="143"/>
      <c r="M81" s="160"/>
      <c r="N81" s="125"/>
      <c r="O81" s="99">
        <f t="shared" si="8"/>
        <v>0</v>
      </c>
      <c r="P81" s="99">
        <f t="shared" si="10"/>
        <v>0</v>
      </c>
      <c r="Q81" s="99">
        <f t="shared" si="9"/>
        <v>0</v>
      </c>
    </row>
    <row r="82" spans="3:17" x14ac:dyDescent="0.25">
      <c r="C82" s="143"/>
      <c r="D82" s="160"/>
      <c r="E82" s="125"/>
      <c r="F82" s="99">
        <f t="shared" si="7"/>
        <v>0</v>
      </c>
      <c r="G82" s="163"/>
      <c r="H82" s="144"/>
      <c r="I82" s="132" t="e">
        <f>VLOOKUP(H82,Presupuesto!$B$11:$C$565,2,0)</f>
        <v>#N/A</v>
      </c>
      <c r="J82" s="100" t="str">
        <f t="shared" si="11"/>
        <v>Posgrado</v>
      </c>
      <c r="K82" s="100" t="s">
        <v>421</v>
      </c>
      <c r="L82" s="143"/>
      <c r="M82" s="160"/>
      <c r="N82" s="125"/>
      <c r="O82" s="99">
        <f t="shared" si="8"/>
        <v>0</v>
      </c>
      <c r="P82" s="99">
        <f t="shared" si="10"/>
        <v>0</v>
      </c>
      <c r="Q82" s="99">
        <f t="shared" si="9"/>
        <v>0</v>
      </c>
    </row>
    <row r="83" spans="3:17" x14ac:dyDescent="0.25">
      <c r="C83" s="145"/>
      <c r="D83" s="153"/>
      <c r="E83" s="120"/>
      <c r="F83" s="99">
        <f t="shared" si="7"/>
        <v>0</v>
      </c>
      <c r="G83" s="163"/>
      <c r="H83" s="146"/>
      <c r="I83" s="132" t="e">
        <f>VLOOKUP(H83,Presupuesto!$B$11:$C$565,2,0)</f>
        <v>#N/A</v>
      </c>
      <c r="J83" s="100" t="str">
        <f t="shared" si="11"/>
        <v>Posgrado</v>
      </c>
      <c r="K83" s="100" t="s">
        <v>421</v>
      </c>
      <c r="L83" s="145"/>
      <c r="M83" s="153"/>
      <c r="N83" s="120"/>
      <c r="O83" s="99">
        <f t="shared" si="8"/>
        <v>0</v>
      </c>
      <c r="P83" s="99">
        <f t="shared" si="10"/>
        <v>0</v>
      </c>
      <c r="Q83" s="99">
        <f t="shared" si="9"/>
        <v>0</v>
      </c>
    </row>
    <row r="84" spans="3:17" x14ac:dyDescent="0.25">
      <c r="C84" s="145"/>
      <c r="D84" s="153"/>
      <c r="E84" s="120"/>
      <c r="F84" s="99">
        <f t="shared" si="7"/>
        <v>0</v>
      </c>
      <c r="G84" s="163"/>
      <c r="H84" s="146"/>
      <c r="I84" s="132" t="e">
        <f>VLOOKUP(H84,Presupuesto!$B$11:$C$565,2,0)</f>
        <v>#N/A</v>
      </c>
      <c r="J84" s="100" t="str">
        <f t="shared" si="11"/>
        <v>Posgrado</v>
      </c>
      <c r="K84" s="100" t="s">
        <v>421</v>
      </c>
      <c r="L84" s="145"/>
      <c r="M84" s="153"/>
      <c r="N84" s="120"/>
      <c r="O84" s="99">
        <f t="shared" si="8"/>
        <v>0</v>
      </c>
      <c r="P84" s="99">
        <f t="shared" si="10"/>
        <v>0</v>
      </c>
      <c r="Q84" s="99">
        <f t="shared" si="9"/>
        <v>0</v>
      </c>
    </row>
    <row r="85" spans="3:17" x14ac:dyDescent="0.25">
      <c r="C85" s="145"/>
      <c r="D85" s="153"/>
      <c r="E85" s="120"/>
      <c r="F85" s="99">
        <f t="shared" si="7"/>
        <v>0</v>
      </c>
      <c r="G85" s="163"/>
      <c r="H85" s="146"/>
      <c r="I85" s="132" t="e">
        <f>VLOOKUP(H85,Presupuesto!$B$11:$C$565,2,0)</f>
        <v>#N/A</v>
      </c>
      <c r="J85" s="100" t="str">
        <f t="shared" si="11"/>
        <v>Posgrado</v>
      </c>
      <c r="K85" s="100" t="s">
        <v>421</v>
      </c>
      <c r="L85" s="145"/>
      <c r="M85" s="153"/>
      <c r="N85" s="120"/>
      <c r="O85" s="99">
        <f t="shared" si="8"/>
        <v>0</v>
      </c>
      <c r="P85" s="99">
        <f t="shared" si="10"/>
        <v>0</v>
      </c>
      <c r="Q85" s="99">
        <f t="shared" si="9"/>
        <v>0</v>
      </c>
    </row>
    <row r="86" spans="3:17" x14ac:dyDescent="0.25">
      <c r="C86" s="145"/>
      <c r="D86" s="153"/>
      <c r="E86" s="120"/>
      <c r="F86" s="99">
        <f t="shared" si="7"/>
        <v>0</v>
      </c>
      <c r="G86" s="163"/>
      <c r="H86" s="146"/>
      <c r="I86" s="132" t="e">
        <f>VLOOKUP(H86,Presupuesto!$B$11:$C$565,2,0)</f>
        <v>#N/A</v>
      </c>
      <c r="J86" s="100" t="str">
        <f t="shared" si="11"/>
        <v>Posgrado</v>
      </c>
      <c r="K86" s="100" t="s">
        <v>421</v>
      </c>
      <c r="L86" s="145"/>
      <c r="M86" s="153"/>
      <c r="N86" s="120"/>
      <c r="O86" s="99">
        <f t="shared" si="8"/>
        <v>0</v>
      </c>
      <c r="P86" s="99">
        <f t="shared" si="10"/>
        <v>0</v>
      </c>
      <c r="Q86" s="99">
        <f t="shared" si="9"/>
        <v>0</v>
      </c>
    </row>
    <row r="87" spans="3:17" x14ac:dyDescent="0.25">
      <c r="C87" s="145"/>
      <c r="D87" s="153"/>
      <c r="E87" s="120"/>
      <c r="F87" s="99">
        <f t="shared" si="7"/>
        <v>0</v>
      </c>
      <c r="G87" s="163"/>
      <c r="H87" s="146"/>
      <c r="I87" s="132" t="e">
        <f>VLOOKUP(H87,Presupuesto!$B$11:$C$565,2,0)</f>
        <v>#N/A</v>
      </c>
      <c r="J87" s="100" t="str">
        <f t="shared" si="11"/>
        <v>Posgrado</v>
      </c>
      <c r="K87" s="100" t="s">
        <v>421</v>
      </c>
      <c r="L87" s="145"/>
      <c r="M87" s="153"/>
      <c r="N87" s="120"/>
      <c r="O87" s="99">
        <f t="shared" si="8"/>
        <v>0</v>
      </c>
      <c r="P87" s="99">
        <f t="shared" si="10"/>
        <v>0</v>
      </c>
      <c r="Q87" s="99">
        <f t="shared" si="9"/>
        <v>0</v>
      </c>
    </row>
    <row r="88" spans="3:17" x14ac:dyDescent="0.25">
      <c r="C88" s="145"/>
      <c r="D88" s="153"/>
      <c r="E88" s="120"/>
      <c r="F88" s="99">
        <f t="shared" si="7"/>
        <v>0</v>
      </c>
      <c r="G88" s="163"/>
      <c r="H88" s="146"/>
      <c r="I88" s="132" t="e">
        <f>VLOOKUP(H88,Presupuesto!$B$11:$C$565,2,0)</f>
        <v>#N/A</v>
      </c>
      <c r="J88" s="100" t="str">
        <f t="shared" si="11"/>
        <v>Posgrado</v>
      </c>
      <c r="K88" s="100" t="s">
        <v>421</v>
      </c>
      <c r="L88" s="145"/>
      <c r="M88" s="153"/>
      <c r="N88" s="120"/>
      <c r="O88" s="99">
        <f t="shared" si="8"/>
        <v>0</v>
      </c>
      <c r="P88" s="99">
        <f t="shared" si="10"/>
        <v>0</v>
      </c>
      <c r="Q88" s="99">
        <f t="shared" si="9"/>
        <v>0</v>
      </c>
    </row>
    <row r="89" spans="3:17" x14ac:dyDescent="0.25">
      <c r="C89" s="145"/>
      <c r="D89" s="153"/>
      <c r="E89" s="120"/>
      <c r="F89" s="99">
        <f t="shared" si="7"/>
        <v>0</v>
      </c>
      <c r="G89" s="163"/>
      <c r="H89" s="146"/>
      <c r="I89" s="132" t="e">
        <f>VLOOKUP(H89,Presupuesto!$B$11:$C$565,2,0)</f>
        <v>#N/A</v>
      </c>
      <c r="J89" s="100" t="str">
        <f t="shared" si="11"/>
        <v>Posgrado</v>
      </c>
      <c r="K89" s="100" t="s">
        <v>421</v>
      </c>
      <c r="L89" s="145"/>
      <c r="M89" s="153"/>
      <c r="N89" s="120"/>
      <c r="O89" s="99">
        <f t="shared" si="8"/>
        <v>0</v>
      </c>
      <c r="P89" s="99">
        <f t="shared" si="10"/>
        <v>0</v>
      </c>
      <c r="Q89" s="99">
        <f t="shared" si="9"/>
        <v>0</v>
      </c>
    </row>
    <row r="90" spans="3:17" x14ac:dyDescent="0.25">
      <c r="C90" s="145"/>
      <c r="D90" s="153"/>
      <c r="E90" s="120"/>
      <c r="F90" s="99">
        <f t="shared" si="7"/>
        <v>0</v>
      </c>
      <c r="G90" s="163"/>
      <c r="H90" s="146"/>
      <c r="I90" s="132" t="e">
        <f>VLOOKUP(H90,Presupuesto!$B$11:$C$565,2,0)</f>
        <v>#N/A</v>
      </c>
      <c r="J90" s="100" t="str">
        <f t="shared" si="11"/>
        <v>Posgrado</v>
      </c>
      <c r="K90" s="100" t="s">
        <v>421</v>
      </c>
      <c r="L90" s="145"/>
      <c r="M90" s="153"/>
      <c r="N90" s="120"/>
      <c r="O90" s="99">
        <f t="shared" si="8"/>
        <v>0</v>
      </c>
      <c r="P90" s="99">
        <f t="shared" si="10"/>
        <v>0</v>
      </c>
      <c r="Q90" s="99">
        <f t="shared" si="9"/>
        <v>0</v>
      </c>
    </row>
    <row r="91" spans="3:17" x14ac:dyDescent="0.25">
      <c r="C91" s="147"/>
      <c r="D91" s="153"/>
      <c r="E91" s="120"/>
      <c r="F91" s="99">
        <f t="shared" si="7"/>
        <v>0</v>
      </c>
      <c r="G91" s="163"/>
      <c r="H91" s="148"/>
      <c r="I91" s="132" t="e">
        <f>VLOOKUP(H91,Presupuesto!$B$11:$C$565,2,0)</f>
        <v>#N/A</v>
      </c>
      <c r="J91" s="100" t="str">
        <f t="shared" si="11"/>
        <v>Posgrado</v>
      </c>
      <c r="K91" s="100" t="s">
        <v>412</v>
      </c>
      <c r="L91" s="147"/>
      <c r="M91" s="153"/>
      <c r="N91" s="120"/>
      <c r="O91" s="99">
        <f t="shared" si="8"/>
        <v>0</v>
      </c>
      <c r="P91" s="99">
        <f t="shared" si="10"/>
        <v>0</v>
      </c>
      <c r="Q91" s="99">
        <f t="shared" si="9"/>
        <v>0</v>
      </c>
    </row>
    <row r="92" spans="3:17" x14ac:dyDescent="0.25">
      <c r="C92" s="147"/>
      <c r="D92" s="153"/>
      <c r="E92" s="120"/>
      <c r="F92" s="99">
        <f t="shared" si="7"/>
        <v>0</v>
      </c>
      <c r="G92" s="163"/>
      <c r="H92" s="148"/>
      <c r="I92" s="132" t="e">
        <f>VLOOKUP(H92,Presupuesto!$B$11:$C$565,2,0)</f>
        <v>#N/A</v>
      </c>
      <c r="J92" s="100" t="str">
        <f t="shared" si="11"/>
        <v>Posgrado</v>
      </c>
      <c r="K92" s="100" t="s">
        <v>421</v>
      </c>
      <c r="L92" s="147"/>
      <c r="M92" s="153"/>
      <c r="N92" s="120"/>
      <c r="O92" s="99">
        <f t="shared" si="8"/>
        <v>0</v>
      </c>
      <c r="P92" s="99">
        <f t="shared" si="10"/>
        <v>0</v>
      </c>
      <c r="Q92" s="99">
        <f t="shared" si="9"/>
        <v>0</v>
      </c>
    </row>
    <row r="93" spans="3:17" x14ac:dyDescent="0.25">
      <c r="C93" s="147"/>
      <c r="D93" s="153"/>
      <c r="E93" s="120"/>
      <c r="F93" s="99">
        <f t="shared" si="7"/>
        <v>0</v>
      </c>
      <c r="G93" s="163"/>
      <c r="H93" s="148"/>
      <c r="I93" s="132" t="e">
        <f>VLOOKUP(H93,Presupuesto!$B$11:$C$565,2,0)</f>
        <v>#N/A</v>
      </c>
      <c r="J93" s="100" t="str">
        <f t="shared" si="11"/>
        <v>Posgrado</v>
      </c>
      <c r="K93" s="100" t="s">
        <v>421</v>
      </c>
      <c r="L93" s="147"/>
      <c r="M93" s="153"/>
      <c r="N93" s="120"/>
      <c r="O93" s="99">
        <f t="shared" si="8"/>
        <v>0</v>
      </c>
      <c r="P93" s="99">
        <f t="shared" si="10"/>
        <v>0</v>
      </c>
      <c r="Q93" s="99">
        <f t="shared" si="9"/>
        <v>0</v>
      </c>
    </row>
    <row r="94" spans="3:17" x14ac:dyDescent="0.25">
      <c r="C94" s="147"/>
      <c r="D94" s="153"/>
      <c r="E94" s="120"/>
      <c r="F94" s="99">
        <f t="shared" si="7"/>
        <v>0</v>
      </c>
      <c r="G94" s="163"/>
      <c r="H94" s="148"/>
      <c r="I94" s="132" t="e">
        <f>VLOOKUP(H94,Presupuesto!$B$11:$C$565,2,0)</f>
        <v>#N/A</v>
      </c>
      <c r="J94" s="100" t="str">
        <f t="shared" si="11"/>
        <v>Posgrado</v>
      </c>
      <c r="K94" s="100" t="s">
        <v>421</v>
      </c>
      <c r="L94" s="147"/>
      <c r="M94" s="153"/>
      <c r="N94" s="120"/>
      <c r="O94" s="99">
        <f t="shared" si="8"/>
        <v>0</v>
      </c>
      <c r="P94" s="99">
        <f t="shared" si="10"/>
        <v>0</v>
      </c>
      <c r="Q94" s="99">
        <f t="shared" si="9"/>
        <v>0</v>
      </c>
    </row>
    <row r="95" spans="3:17" ht="15.75" thickBot="1" x14ac:dyDescent="0.3">
      <c r="C95" s="149"/>
      <c r="D95" s="161"/>
      <c r="E95" s="105"/>
      <c r="F95" s="107">
        <f t="shared" si="7"/>
        <v>0</v>
      </c>
      <c r="G95" s="164"/>
      <c r="H95" s="150"/>
      <c r="I95" s="134" t="e">
        <f>VLOOKUP(H95,Presupuesto!$B$11:$C$565,2,0)</f>
        <v>#N/A</v>
      </c>
      <c r="J95" s="108" t="str">
        <f t="shared" si="11"/>
        <v>Posgrado</v>
      </c>
      <c r="K95" s="126" t="s">
        <v>403</v>
      </c>
      <c r="L95" s="149"/>
      <c r="M95" s="161"/>
      <c r="N95" s="105"/>
      <c r="O95" s="107">
        <f t="shared" si="8"/>
        <v>0</v>
      </c>
      <c r="P95" s="107">
        <f t="shared" si="10"/>
        <v>0</v>
      </c>
      <c r="Q95" s="107">
        <f t="shared" si="9"/>
        <v>0</v>
      </c>
    </row>
    <row r="96" spans="3:17" x14ac:dyDescent="0.25">
      <c r="G96" s="87"/>
    </row>
    <row r="97" spans="3:17" ht="15.75" thickBot="1" x14ac:dyDescent="0.3">
      <c r="G97" s="87"/>
    </row>
    <row r="98" spans="3:17" ht="15.75" thickBot="1" x14ac:dyDescent="0.3">
      <c r="C98" s="159" t="s">
        <v>53</v>
      </c>
      <c r="D98" s="412">
        <f>SUM(F105:F139)</f>
        <v>0</v>
      </c>
      <c r="G98" s="79"/>
      <c r="H98" s="70"/>
      <c r="I98" s="70"/>
    </row>
    <row r="99" spans="3:17" x14ac:dyDescent="0.25">
      <c r="G99" s="79"/>
      <c r="H99" s="70"/>
      <c r="I99" s="70"/>
    </row>
    <row r="100" spans="3:17" x14ac:dyDescent="0.25">
      <c r="F100" s="70"/>
      <c r="G100" s="79"/>
      <c r="H100" s="70"/>
      <c r="I100" s="70"/>
    </row>
    <row r="101" spans="3:17" ht="15.75" x14ac:dyDescent="0.25">
      <c r="C101" s="311" t="s">
        <v>401</v>
      </c>
      <c r="D101" s="208"/>
      <c r="F101" s="70"/>
      <c r="G101" s="79"/>
      <c r="H101" s="70"/>
      <c r="I101" s="70"/>
    </row>
    <row r="102" spans="3:17" ht="18.75" x14ac:dyDescent="0.25">
      <c r="C102" s="213" t="e">
        <f>IFERROR(VLOOKUP(D101,'Desarrollo e Innov. Curricular'!$E:$F,2,FALSE),IFERROR(VLOOKUP(D101,'Investigación Científica'!$E:$F,2,FALSE),IFERROR(VLOOKUP(D101,'Vinculación Univ. Sociedad'!$E:$F,2,FALSE),IFERROR(VLOOKUP(D101,'Docencia y Profesorado Universi'!$E:$F,2,FALSE),IFERROR(VLOOKUP(D101,'Estudiantes y Graduados'!$E:$F,2,FALSE),IFERROR(VLOOKUP(D101,'Gestion Administrativa'!$E:$F,2,FALSE),IFERROR(VLOOKUP(D101,'Gestión Académica'!$E:$F,2,FALSE),IFERROR(VLOOKUP(D101,'Aseguramiento de la Calidad y M'!$E:$F,2,FALSE),IFERROR(VLOOKUP(D101,'Gestión del Conocimiento'!$E:$F,2,FALSE),IFERROR(VLOOKUP(D101,'Gobernabilidad y Procesos...'!$E:$F,2,FALSE),IFERROR(VLOOKUP(D101,'Gestión del Talento Humano'!$E:$F,2,FALSE),IFERROR(VLOOKUP(D101,'Internacionalización de la E.S.'!$E:$F,2,FALSE),IFERROR(VLOOKUP(D101,Posgrado!$E:$F,2,FALSE),IFERROR(VLOOKUP(D101,'Cultura de Innovación Insti...'!$E:$F,2,FALSE),VLOOKUP(D101,'Lo Esencial de la Reforma Univ.'!$E:$F,2,0)))))))))))))))</f>
        <v>#N/A</v>
      </c>
      <c r="D102" s="31"/>
      <c r="F102" s="70"/>
      <c r="G102" s="79"/>
      <c r="H102" s="70"/>
      <c r="I102" s="70"/>
    </row>
    <row r="103" spans="3:17" ht="42.75" thickBot="1" x14ac:dyDescent="0.3">
      <c r="F103" s="95"/>
      <c r="G103" s="76"/>
      <c r="H103" s="76"/>
      <c r="I103" s="76"/>
      <c r="L103" s="231"/>
      <c r="M103" s="232"/>
      <c r="N103" s="231"/>
      <c r="O103" s="231"/>
      <c r="P103" s="234" t="s">
        <v>480</v>
      </c>
      <c r="Q103" s="234" t="s">
        <v>481</v>
      </c>
    </row>
    <row r="104" spans="3:17" ht="30.75" thickBot="1" x14ac:dyDescent="0.3">
      <c r="C104" s="131" t="s">
        <v>44</v>
      </c>
      <c r="D104" s="131" t="s">
        <v>55</v>
      </c>
      <c r="E104" s="138" t="s">
        <v>57</v>
      </c>
      <c r="F104" s="137" t="s">
        <v>27</v>
      </c>
      <c r="G104" s="135" t="s">
        <v>140</v>
      </c>
      <c r="H104" s="138" t="s">
        <v>46</v>
      </c>
      <c r="I104" s="135" t="s">
        <v>141</v>
      </c>
      <c r="J104" s="135" t="s">
        <v>419</v>
      </c>
      <c r="K104" s="135" t="s">
        <v>420</v>
      </c>
      <c r="L104" s="228" t="s">
        <v>21</v>
      </c>
      <c r="M104" s="228" t="s">
        <v>55</v>
      </c>
      <c r="N104" s="229" t="s">
        <v>478</v>
      </c>
      <c r="O104" s="230" t="s">
        <v>479</v>
      </c>
      <c r="P104" s="233">
        <v>0.7</v>
      </c>
      <c r="Q104" s="233">
        <v>0.3</v>
      </c>
    </row>
    <row r="105" spans="3:17" x14ac:dyDescent="0.25">
      <c r="C105" s="225" t="s">
        <v>450</v>
      </c>
      <c r="D105" s="226"/>
      <c r="E105" s="224">
        <f>HLOOKUP(C105,$AH$2:$BU$3,2,0)</f>
        <v>620</v>
      </c>
      <c r="F105" s="99">
        <f t="shared" ref="F105:F139" si="12">D105*E105</f>
        <v>0</v>
      </c>
      <c r="G105" s="163"/>
      <c r="H105" s="144"/>
      <c r="I105" s="132" t="e">
        <f>VLOOKUP(H105,Presupuesto!$B$11:$C$565,2,0)</f>
        <v>#N/A</v>
      </c>
      <c r="J105" s="223" t="s">
        <v>1471</v>
      </c>
      <c r="K105" s="100" t="s">
        <v>403</v>
      </c>
      <c r="L105" s="143"/>
      <c r="M105" s="160"/>
      <c r="N105" s="125"/>
      <c r="O105" s="99">
        <f t="shared" ref="O105:O139" si="13">M105*N105</f>
        <v>0</v>
      </c>
      <c r="P105" s="99">
        <f>$O105*P$16</f>
        <v>0</v>
      </c>
      <c r="Q105" s="99">
        <f t="shared" ref="Q105:Q139" si="14">$O105*Q$16</f>
        <v>0</v>
      </c>
    </row>
    <row r="106" spans="3:17" x14ac:dyDescent="0.25">
      <c r="C106" s="143"/>
      <c r="D106" s="160"/>
      <c r="E106" s="125"/>
      <c r="F106" s="99">
        <f t="shared" si="12"/>
        <v>0</v>
      </c>
      <c r="G106" s="163"/>
      <c r="H106" s="144"/>
      <c r="I106" s="132" t="e">
        <f>VLOOKUP(H106,Presupuesto!$B$11:$C$565,2,0)</f>
        <v>#N/A</v>
      </c>
      <c r="J106" s="100" t="str">
        <f>$J$105</f>
        <v>Posgrado</v>
      </c>
      <c r="K106" s="100" t="s">
        <v>421</v>
      </c>
      <c r="L106" s="143"/>
      <c r="M106" s="160"/>
      <c r="N106" s="125"/>
      <c r="O106" s="99">
        <f t="shared" si="13"/>
        <v>0</v>
      </c>
      <c r="P106" s="99">
        <f t="shared" ref="P106:P139" si="15">$O106*P$16</f>
        <v>0</v>
      </c>
      <c r="Q106" s="99">
        <f t="shared" si="14"/>
        <v>0</v>
      </c>
    </row>
    <row r="107" spans="3:17" x14ac:dyDescent="0.25">
      <c r="C107" s="143"/>
      <c r="D107" s="160"/>
      <c r="E107" s="125"/>
      <c r="F107" s="99">
        <f t="shared" si="12"/>
        <v>0</v>
      </c>
      <c r="G107" s="163"/>
      <c r="H107" s="144"/>
      <c r="I107" s="132" t="e">
        <f>VLOOKUP(H107,Presupuesto!$B$11:$C$565,2,0)</f>
        <v>#N/A</v>
      </c>
      <c r="J107" s="100" t="str">
        <f t="shared" ref="J107:J139" si="16">$J$105</f>
        <v>Posgrado</v>
      </c>
      <c r="K107" s="100" t="s">
        <v>421</v>
      </c>
      <c r="L107" s="143"/>
      <c r="M107" s="160"/>
      <c r="N107" s="125"/>
      <c r="O107" s="99">
        <f t="shared" si="13"/>
        <v>0</v>
      </c>
      <c r="P107" s="99">
        <f t="shared" si="15"/>
        <v>0</v>
      </c>
      <c r="Q107" s="99">
        <f t="shared" si="14"/>
        <v>0</v>
      </c>
    </row>
    <row r="108" spans="3:17" x14ac:dyDescent="0.25">
      <c r="C108" s="143"/>
      <c r="D108" s="160"/>
      <c r="E108" s="125"/>
      <c r="F108" s="99">
        <f t="shared" si="12"/>
        <v>0</v>
      </c>
      <c r="G108" s="163"/>
      <c r="H108" s="144"/>
      <c r="I108" s="132" t="e">
        <f>VLOOKUP(H108,Presupuesto!$B$11:$C$565,2,0)</f>
        <v>#N/A</v>
      </c>
      <c r="J108" s="100" t="str">
        <f t="shared" si="16"/>
        <v>Posgrado</v>
      </c>
      <c r="K108" s="100" t="s">
        <v>421</v>
      </c>
      <c r="L108" s="143"/>
      <c r="M108" s="160"/>
      <c r="N108" s="125"/>
      <c r="O108" s="99">
        <f t="shared" si="13"/>
        <v>0</v>
      </c>
      <c r="P108" s="99">
        <f t="shared" si="15"/>
        <v>0</v>
      </c>
      <c r="Q108" s="99">
        <f t="shared" si="14"/>
        <v>0</v>
      </c>
    </row>
    <row r="109" spans="3:17" x14ac:dyDescent="0.25">
      <c r="C109" s="143"/>
      <c r="D109" s="160"/>
      <c r="E109" s="125"/>
      <c r="F109" s="99">
        <f t="shared" si="12"/>
        <v>0</v>
      </c>
      <c r="G109" s="163"/>
      <c r="H109" s="144"/>
      <c r="I109" s="132" t="e">
        <f>VLOOKUP(H109,Presupuesto!$B$11:$C$565,2,0)</f>
        <v>#N/A</v>
      </c>
      <c r="J109" s="100" t="str">
        <f t="shared" si="16"/>
        <v>Posgrado</v>
      </c>
      <c r="K109" s="100" t="s">
        <v>421</v>
      </c>
      <c r="L109" s="143"/>
      <c r="M109" s="160"/>
      <c r="N109" s="125"/>
      <c r="O109" s="99">
        <f t="shared" si="13"/>
        <v>0</v>
      </c>
      <c r="P109" s="99">
        <f t="shared" si="15"/>
        <v>0</v>
      </c>
      <c r="Q109" s="99">
        <f t="shared" si="14"/>
        <v>0</v>
      </c>
    </row>
    <row r="110" spans="3:17" x14ac:dyDescent="0.25">
      <c r="C110" s="143"/>
      <c r="D110" s="160"/>
      <c r="E110" s="125"/>
      <c r="F110" s="99">
        <f t="shared" si="12"/>
        <v>0</v>
      </c>
      <c r="G110" s="163"/>
      <c r="H110" s="144"/>
      <c r="I110" s="132" t="e">
        <f>VLOOKUP(H110,Presupuesto!$B$11:$C$565,2,0)</f>
        <v>#N/A</v>
      </c>
      <c r="J110" s="100" t="str">
        <f t="shared" si="16"/>
        <v>Posgrado</v>
      </c>
      <c r="K110" s="100" t="s">
        <v>410</v>
      </c>
      <c r="L110" s="143"/>
      <c r="M110" s="160"/>
      <c r="N110" s="125"/>
      <c r="O110" s="99">
        <f t="shared" si="13"/>
        <v>0</v>
      </c>
      <c r="P110" s="99">
        <f t="shared" si="15"/>
        <v>0</v>
      </c>
      <c r="Q110" s="99">
        <f t="shared" si="14"/>
        <v>0</v>
      </c>
    </row>
    <row r="111" spans="3:17" x14ac:dyDescent="0.25">
      <c r="C111" s="143"/>
      <c r="D111" s="160"/>
      <c r="E111" s="125"/>
      <c r="F111" s="99">
        <f t="shared" si="12"/>
        <v>0</v>
      </c>
      <c r="G111" s="163"/>
      <c r="H111" s="144"/>
      <c r="I111" s="132" t="e">
        <f>VLOOKUP(H111,Presupuesto!$B$11:$C$565,2,0)</f>
        <v>#N/A</v>
      </c>
      <c r="J111" s="100" t="str">
        <f t="shared" si="16"/>
        <v>Posgrado</v>
      </c>
      <c r="K111" s="100" t="s">
        <v>421</v>
      </c>
      <c r="L111" s="143"/>
      <c r="M111" s="160"/>
      <c r="N111" s="125"/>
      <c r="O111" s="99">
        <f t="shared" si="13"/>
        <v>0</v>
      </c>
      <c r="P111" s="99">
        <f t="shared" si="15"/>
        <v>0</v>
      </c>
      <c r="Q111" s="99">
        <f t="shared" si="14"/>
        <v>0</v>
      </c>
    </row>
    <row r="112" spans="3:17" x14ac:dyDescent="0.25">
      <c r="C112" s="143"/>
      <c r="D112" s="160"/>
      <c r="E112" s="125"/>
      <c r="F112" s="99">
        <f t="shared" si="12"/>
        <v>0</v>
      </c>
      <c r="G112" s="163"/>
      <c r="H112" s="144"/>
      <c r="I112" s="132" t="e">
        <f>VLOOKUP(H112,Presupuesto!$B$11:$C$565,2,0)</f>
        <v>#N/A</v>
      </c>
      <c r="J112" s="100" t="str">
        <f t="shared" si="16"/>
        <v>Posgrado</v>
      </c>
      <c r="K112" s="100" t="s">
        <v>421</v>
      </c>
      <c r="L112" s="143"/>
      <c r="M112" s="160"/>
      <c r="N112" s="125"/>
      <c r="O112" s="99">
        <f t="shared" si="13"/>
        <v>0</v>
      </c>
      <c r="P112" s="99">
        <f t="shared" si="15"/>
        <v>0</v>
      </c>
      <c r="Q112" s="99">
        <f t="shared" si="14"/>
        <v>0</v>
      </c>
    </row>
    <row r="113" spans="3:17" x14ac:dyDescent="0.25">
      <c r="C113" s="143"/>
      <c r="D113" s="160"/>
      <c r="E113" s="125"/>
      <c r="F113" s="99">
        <f t="shared" si="12"/>
        <v>0</v>
      </c>
      <c r="G113" s="163"/>
      <c r="H113" s="144"/>
      <c r="I113" s="132" t="e">
        <f>VLOOKUP(H113,Presupuesto!$B$11:$C$565,2,0)</f>
        <v>#N/A</v>
      </c>
      <c r="J113" s="100" t="str">
        <f t="shared" si="16"/>
        <v>Posgrado</v>
      </c>
      <c r="K113" s="100" t="s">
        <v>421</v>
      </c>
      <c r="L113" s="143"/>
      <c r="M113" s="160"/>
      <c r="N113" s="125"/>
      <c r="O113" s="99">
        <f t="shared" si="13"/>
        <v>0</v>
      </c>
      <c r="P113" s="99">
        <f t="shared" si="15"/>
        <v>0</v>
      </c>
      <c r="Q113" s="99">
        <f t="shared" si="14"/>
        <v>0</v>
      </c>
    </row>
    <row r="114" spans="3:17" x14ac:dyDescent="0.25">
      <c r="C114" s="143"/>
      <c r="D114" s="160"/>
      <c r="E114" s="125"/>
      <c r="F114" s="99">
        <f t="shared" si="12"/>
        <v>0</v>
      </c>
      <c r="G114" s="163"/>
      <c r="H114" s="144"/>
      <c r="I114" s="132" t="e">
        <f>VLOOKUP(H114,Presupuesto!$B$11:$C$565,2,0)</f>
        <v>#N/A</v>
      </c>
      <c r="J114" s="100" t="str">
        <f t="shared" si="16"/>
        <v>Posgrado</v>
      </c>
      <c r="K114" s="100" t="s">
        <v>421</v>
      </c>
      <c r="L114" s="143"/>
      <c r="M114" s="160"/>
      <c r="N114" s="125"/>
      <c r="O114" s="99">
        <f t="shared" si="13"/>
        <v>0</v>
      </c>
      <c r="P114" s="99">
        <f t="shared" si="15"/>
        <v>0</v>
      </c>
      <c r="Q114" s="99">
        <f t="shared" si="14"/>
        <v>0</v>
      </c>
    </row>
    <row r="115" spans="3:17" x14ac:dyDescent="0.25">
      <c r="C115" s="143"/>
      <c r="D115" s="160"/>
      <c r="E115" s="125"/>
      <c r="F115" s="99">
        <f t="shared" si="12"/>
        <v>0</v>
      </c>
      <c r="G115" s="163"/>
      <c r="H115" s="144"/>
      <c r="I115" s="132" t="e">
        <f>VLOOKUP(H115,Presupuesto!$B$11:$C$565,2,0)</f>
        <v>#N/A</v>
      </c>
      <c r="J115" s="100" t="str">
        <f t="shared" si="16"/>
        <v>Posgrado</v>
      </c>
      <c r="K115" s="100" t="s">
        <v>421</v>
      </c>
      <c r="L115" s="143"/>
      <c r="M115" s="160"/>
      <c r="N115" s="125"/>
      <c r="O115" s="99">
        <f t="shared" si="13"/>
        <v>0</v>
      </c>
      <c r="P115" s="99">
        <f t="shared" si="15"/>
        <v>0</v>
      </c>
      <c r="Q115" s="99">
        <f t="shared" si="14"/>
        <v>0</v>
      </c>
    </row>
    <row r="116" spans="3:17" x14ac:dyDescent="0.25">
      <c r="C116" s="143"/>
      <c r="D116" s="160"/>
      <c r="E116" s="125"/>
      <c r="F116" s="99">
        <f t="shared" si="12"/>
        <v>0</v>
      </c>
      <c r="G116" s="163"/>
      <c r="H116" s="144"/>
      <c r="I116" s="132" t="e">
        <f>VLOOKUP(H116,Presupuesto!$B$11:$C$565,2,0)</f>
        <v>#N/A</v>
      </c>
      <c r="J116" s="100" t="str">
        <f t="shared" si="16"/>
        <v>Posgrado</v>
      </c>
      <c r="K116" s="100" t="s">
        <v>421</v>
      </c>
      <c r="L116" s="143"/>
      <c r="M116" s="160"/>
      <c r="N116" s="125"/>
      <c r="O116" s="99">
        <f t="shared" si="13"/>
        <v>0</v>
      </c>
      <c r="P116" s="99">
        <f t="shared" si="15"/>
        <v>0</v>
      </c>
      <c r="Q116" s="99">
        <f t="shared" si="14"/>
        <v>0</v>
      </c>
    </row>
    <row r="117" spans="3:17" x14ac:dyDescent="0.25">
      <c r="C117" s="143"/>
      <c r="D117" s="160"/>
      <c r="E117" s="125"/>
      <c r="F117" s="99">
        <f t="shared" si="12"/>
        <v>0</v>
      </c>
      <c r="G117" s="163"/>
      <c r="H117" s="144"/>
      <c r="I117" s="132" t="e">
        <f>VLOOKUP(H117,Presupuesto!$B$11:$C$565,2,0)</f>
        <v>#N/A</v>
      </c>
      <c r="J117" s="100" t="str">
        <f t="shared" si="16"/>
        <v>Posgrado</v>
      </c>
      <c r="K117" s="100" t="s">
        <v>421</v>
      </c>
      <c r="L117" s="143"/>
      <c r="M117" s="160"/>
      <c r="N117" s="125"/>
      <c r="O117" s="99">
        <f t="shared" si="13"/>
        <v>0</v>
      </c>
      <c r="P117" s="99">
        <f t="shared" si="15"/>
        <v>0</v>
      </c>
      <c r="Q117" s="99">
        <f t="shared" si="14"/>
        <v>0</v>
      </c>
    </row>
    <row r="118" spans="3:17" x14ac:dyDescent="0.25">
      <c r="C118" s="143"/>
      <c r="D118" s="160"/>
      <c r="E118" s="125"/>
      <c r="F118" s="99">
        <f t="shared" si="12"/>
        <v>0</v>
      </c>
      <c r="G118" s="163"/>
      <c r="H118" s="144"/>
      <c r="I118" s="132" t="e">
        <f>VLOOKUP(H118,Presupuesto!$B$11:$C$565,2,0)</f>
        <v>#N/A</v>
      </c>
      <c r="J118" s="100" t="str">
        <f t="shared" si="16"/>
        <v>Posgrado</v>
      </c>
      <c r="K118" s="100" t="s">
        <v>421</v>
      </c>
      <c r="L118" s="143"/>
      <c r="M118" s="160"/>
      <c r="N118" s="125"/>
      <c r="O118" s="99">
        <f t="shared" si="13"/>
        <v>0</v>
      </c>
      <c r="P118" s="99">
        <f t="shared" si="15"/>
        <v>0</v>
      </c>
      <c r="Q118" s="99">
        <f t="shared" si="14"/>
        <v>0</v>
      </c>
    </row>
    <row r="119" spans="3:17" x14ac:dyDescent="0.25">
      <c r="C119" s="143"/>
      <c r="D119" s="160"/>
      <c r="E119" s="125"/>
      <c r="F119" s="99">
        <f t="shared" si="12"/>
        <v>0</v>
      </c>
      <c r="G119" s="163"/>
      <c r="H119" s="144"/>
      <c r="I119" s="132" t="e">
        <f>VLOOKUP(H119,Presupuesto!$B$11:$C$565,2,0)</f>
        <v>#N/A</v>
      </c>
      <c r="J119" s="100" t="str">
        <f t="shared" si="16"/>
        <v>Posgrado</v>
      </c>
      <c r="K119" s="100" t="s">
        <v>421</v>
      </c>
      <c r="L119" s="143"/>
      <c r="M119" s="160"/>
      <c r="N119" s="125"/>
      <c r="O119" s="99">
        <f t="shared" si="13"/>
        <v>0</v>
      </c>
      <c r="P119" s="99">
        <f t="shared" si="15"/>
        <v>0</v>
      </c>
      <c r="Q119" s="99">
        <f t="shared" si="14"/>
        <v>0</v>
      </c>
    </row>
    <row r="120" spans="3:17" x14ac:dyDescent="0.25">
      <c r="C120" s="143"/>
      <c r="D120" s="160"/>
      <c r="E120" s="125"/>
      <c r="F120" s="99">
        <f t="shared" si="12"/>
        <v>0</v>
      </c>
      <c r="G120" s="163"/>
      <c r="H120" s="144"/>
      <c r="I120" s="132" t="e">
        <f>VLOOKUP(H120,Presupuesto!$B$11:$C$565,2,0)</f>
        <v>#N/A</v>
      </c>
      <c r="J120" s="100" t="str">
        <f t="shared" si="16"/>
        <v>Posgrado</v>
      </c>
      <c r="K120" s="100" t="s">
        <v>421</v>
      </c>
      <c r="L120" s="143"/>
      <c r="M120" s="160"/>
      <c r="N120" s="125"/>
      <c r="O120" s="99">
        <f t="shared" si="13"/>
        <v>0</v>
      </c>
      <c r="P120" s="99">
        <f t="shared" si="15"/>
        <v>0</v>
      </c>
      <c r="Q120" s="99">
        <f t="shared" si="14"/>
        <v>0</v>
      </c>
    </row>
    <row r="121" spans="3:17" x14ac:dyDescent="0.25">
      <c r="C121" s="143"/>
      <c r="D121" s="160"/>
      <c r="E121" s="125"/>
      <c r="F121" s="99">
        <f t="shared" si="12"/>
        <v>0</v>
      </c>
      <c r="G121" s="163"/>
      <c r="H121" s="144"/>
      <c r="I121" s="132" t="e">
        <f>VLOOKUP(H121,Presupuesto!$B$11:$C$565,2,0)</f>
        <v>#N/A</v>
      </c>
      <c r="J121" s="100" t="str">
        <f t="shared" si="16"/>
        <v>Posgrado</v>
      </c>
      <c r="K121" s="100" t="s">
        <v>421</v>
      </c>
      <c r="L121" s="143"/>
      <c r="M121" s="160"/>
      <c r="N121" s="125"/>
      <c r="O121" s="99">
        <f t="shared" si="13"/>
        <v>0</v>
      </c>
      <c r="P121" s="99">
        <f t="shared" si="15"/>
        <v>0</v>
      </c>
      <c r="Q121" s="99">
        <f t="shared" si="14"/>
        <v>0</v>
      </c>
    </row>
    <row r="122" spans="3:17" x14ac:dyDescent="0.25">
      <c r="C122" s="143"/>
      <c r="D122" s="160"/>
      <c r="E122" s="125"/>
      <c r="F122" s="99">
        <f t="shared" si="12"/>
        <v>0</v>
      </c>
      <c r="G122" s="163"/>
      <c r="H122" s="144"/>
      <c r="I122" s="132" t="e">
        <f>VLOOKUP(H122,Presupuesto!$B$11:$C$565,2,0)</f>
        <v>#N/A</v>
      </c>
      <c r="J122" s="100" t="str">
        <f t="shared" si="16"/>
        <v>Posgrado</v>
      </c>
      <c r="K122" s="100" t="s">
        <v>421</v>
      </c>
      <c r="L122" s="143"/>
      <c r="M122" s="160"/>
      <c r="N122" s="125"/>
      <c r="O122" s="99">
        <f t="shared" si="13"/>
        <v>0</v>
      </c>
      <c r="P122" s="99">
        <f t="shared" si="15"/>
        <v>0</v>
      </c>
      <c r="Q122" s="99">
        <f t="shared" si="14"/>
        <v>0</v>
      </c>
    </row>
    <row r="123" spans="3:17" x14ac:dyDescent="0.25">
      <c r="C123" s="143"/>
      <c r="D123" s="160"/>
      <c r="E123" s="125"/>
      <c r="F123" s="99">
        <f t="shared" si="12"/>
        <v>0</v>
      </c>
      <c r="G123" s="163"/>
      <c r="H123" s="144"/>
      <c r="I123" s="132" t="e">
        <f>VLOOKUP(H123,Presupuesto!$B$11:$C$565,2,0)</f>
        <v>#N/A</v>
      </c>
      <c r="J123" s="100" t="str">
        <f t="shared" si="16"/>
        <v>Posgrado</v>
      </c>
      <c r="K123" s="100" t="s">
        <v>421</v>
      </c>
      <c r="L123" s="143"/>
      <c r="M123" s="160"/>
      <c r="N123" s="125"/>
      <c r="O123" s="99">
        <f t="shared" si="13"/>
        <v>0</v>
      </c>
      <c r="P123" s="99">
        <f t="shared" si="15"/>
        <v>0</v>
      </c>
      <c r="Q123" s="99">
        <f t="shared" si="14"/>
        <v>0</v>
      </c>
    </row>
    <row r="124" spans="3:17" x14ac:dyDescent="0.25">
      <c r="C124" s="143"/>
      <c r="D124" s="160"/>
      <c r="E124" s="125"/>
      <c r="F124" s="99">
        <f t="shared" si="12"/>
        <v>0</v>
      </c>
      <c r="G124" s="163"/>
      <c r="H124" s="144"/>
      <c r="I124" s="132" t="e">
        <f>VLOOKUP(H124,Presupuesto!$B$11:$C$565,2,0)</f>
        <v>#N/A</v>
      </c>
      <c r="J124" s="100" t="str">
        <f t="shared" si="16"/>
        <v>Posgrado</v>
      </c>
      <c r="K124" s="100" t="s">
        <v>421</v>
      </c>
      <c r="L124" s="143"/>
      <c r="M124" s="160"/>
      <c r="N124" s="125"/>
      <c r="O124" s="99">
        <f t="shared" si="13"/>
        <v>0</v>
      </c>
      <c r="P124" s="99">
        <f t="shared" si="15"/>
        <v>0</v>
      </c>
      <c r="Q124" s="99">
        <f t="shared" si="14"/>
        <v>0</v>
      </c>
    </row>
    <row r="125" spans="3:17" x14ac:dyDescent="0.25">
      <c r="C125" s="143"/>
      <c r="D125" s="160"/>
      <c r="E125" s="125"/>
      <c r="F125" s="99">
        <f t="shared" si="12"/>
        <v>0</v>
      </c>
      <c r="G125" s="163"/>
      <c r="H125" s="144"/>
      <c r="I125" s="132" t="e">
        <f>VLOOKUP(H125,Presupuesto!$B$11:$C$565,2,0)</f>
        <v>#N/A</v>
      </c>
      <c r="J125" s="100" t="str">
        <f t="shared" si="16"/>
        <v>Posgrado</v>
      </c>
      <c r="K125" s="100" t="s">
        <v>421</v>
      </c>
      <c r="L125" s="143"/>
      <c r="M125" s="160"/>
      <c r="N125" s="125"/>
      <c r="O125" s="99">
        <f t="shared" si="13"/>
        <v>0</v>
      </c>
      <c r="P125" s="99">
        <f t="shared" si="15"/>
        <v>0</v>
      </c>
      <c r="Q125" s="99">
        <f t="shared" si="14"/>
        <v>0</v>
      </c>
    </row>
    <row r="126" spans="3:17" x14ac:dyDescent="0.25">
      <c r="C126" s="143"/>
      <c r="D126" s="160"/>
      <c r="E126" s="125"/>
      <c r="F126" s="99">
        <f t="shared" si="12"/>
        <v>0</v>
      </c>
      <c r="G126" s="163"/>
      <c r="H126" s="144"/>
      <c r="I126" s="132" t="e">
        <f>VLOOKUP(H126,Presupuesto!$B$11:$C$565,2,0)</f>
        <v>#N/A</v>
      </c>
      <c r="J126" s="100" t="str">
        <f t="shared" si="16"/>
        <v>Posgrado</v>
      </c>
      <c r="K126" s="100" t="s">
        <v>421</v>
      </c>
      <c r="L126" s="143"/>
      <c r="M126" s="160"/>
      <c r="N126" s="125"/>
      <c r="O126" s="99">
        <f t="shared" si="13"/>
        <v>0</v>
      </c>
      <c r="P126" s="99">
        <f t="shared" si="15"/>
        <v>0</v>
      </c>
      <c r="Q126" s="99">
        <f t="shared" si="14"/>
        <v>0</v>
      </c>
    </row>
    <row r="127" spans="3:17" x14ac:dyDescent="0.25">
      <c r="C127" s="145"/>
      <c r="D127" s="153"/>
      <c r="E127" s="120"/>
      <c r="F127" s="99">
        <f t="shared" si="12"/>
        <v>0</v>
      </c>
      <c r="G127" s="163"/>
      <c r="H127" s="146"/>
      <c r="I127" s="132" t="e">
        <f>VLOOKUP(H127,Presupuesto!$B$11:$C$565,2,0)</f>
        <v>#N/A</v>
      </c>
      <c r="J127" s="100" t="str">
        <f t="shared" si="16"/>
        <v>Posgrado</v>
      </c>
      <c r="K127" s="100" t="s">
        <v>421</v>
      </c>
      <c r="L127" s="145"/>
      <c r="M127" s="153"/>
      <c r="N127" s="120"/>
      <c r="O127" s="99">
        <f t="shared" si="13"/>
        <v>0</v>
      </c>
      <c r="P127" s="99">
        <f t="shared" si="15"/>
        <v>0</v>
      </c>
      <c r="Q127" s="99">
        <f t="shared" si="14"/>
        <v>0</v>
      </c>
    </row>
    <row r="128" spans="3:17" x14ac:dyDescent="0.25">
      <c r="C128" s="145"/>
      <c r="D128" s="153"/>
      <c r="E128" s="120"/>
      <c r="F128" s="99">
        <f t="shared" si="12"/>
        <v>0</v>
      </c>
      <c r="G128" s="163"/>
      <c r="H128" s="146"/>
      <c r="I128" s="132" t="e">
        <f>VLOOKUP(H128,Presupuesto!$B$11:$C$565,2,0)</f>
        <v>#N/A</v>
      </c>
      <c r="J128" s="100" t="str">
        <f t="shared" si="16"/>
        <v>Posgrado</v>
      </c>
      <c r="K128" s="100" t="s">
        <v>421</v>
      </c>
      <c r="L128" s="145"/>
      <c r="M128" s="153"/>
      <c r="N128" s="120"/>
      <c r="O128" s="99">
        <f t="shared" si="13"/>
        <v>0</v>
      </c>
      <c r="P128" s="99">
        <f t="shared" si="15"/>
        <v>0</v>
      </c>
      <c r="Q128" s="99">
        <f t="shared" si="14"/>
        <v>0</v>
      </c>
    </row>
    <row r="129" spans="3:17" x14ac:dyDescent="0.25">
      <c r="C129" s="145"/>
      <c r="D129" s="153"/>
      <c r="E129" s="120"/>
      <c r="F129" s="99">
        <f t="shared" si="12"/>
        <v>0</v>
      </c>
      <c r="G129" s="163"/>
      <c r="H129" s="146"/>
      <c r="I129" s="132" t="e">
        <f>VLOOKUP(H129,Presupuesto!$B$11:$C$565,2,0)</f>
        <v>#N/A</v>
      </c>
      <c r="J129" s="100" t="str">
        <f t="shared" si="16"/>
        <v>Posgrado</v>
      </c>
      <c r="K129" s="100" t="s">
        <v>421</v>
      </c>
      <c r="L129" s="145"/>
      <c r="M129" s="153"/>
      <c r="N129" s="120"/>
      <c r="O129" s="99">
        <f t="shared" si="13"/>
        <v>0</v>
      </c>
      <c r="P129" s="99">
        <f t="shared" si="15"/>
        <v>0</v>
      </c>
      <c r="Q129" s="99">
        <f t="shared" si="14"/>
        <v>0</v>
      </c>
    </row>
    <row r="130" spans="3:17" x14ac:dyDescent="0.25">
      <c r="C130" s="145"/>
      <c r="D130" s="153"/>
      <c r="E130" s="120"/>
      <c r="F130" s="99">
        <f t="shared" si="12"/>
        <v>0</v>
      </c>
      <c r="G130" s="163"/>
      <c r="H130" s="146"/>
      <c r="I130" s="132" t="e">
        <f>VLOOKUP(H130,Presupuesto!$B$11:$C$565,2,0)</f>
        <v>#N/A</v>
      </c>
      <c r="J130" s="100" t="str">
        <f t="shared" si="16"/>
        <v>Posgrado</v>
      </c>
      <c r="K130" s="100" t="s">
        <v>421</v>
      </c>
      <c r="L130" s="145"/>
      <c r="M130" s="153"/>
      <c r="N130" s="120"/>
      <c r="O130" s="99">
        <f t="shared" si="13"/>
        <v>0</v>
      </c>
      <c r="P130" s="99">
        <f t="shared" si="15"/>
        <v>0</v>
      </c>
      <c r="Q130" s="99">
        <f t="shared" si="14"/>
        <v>0</v>
      </c>
    </row>
    <row r="131" spans="3:17" x14ac:dyDescent="0.25">
      <c r="C131" s="145"/>
      <c r="D131" s="153"/>
      <c r="E131" s="120"/>
      <c r="F131" s="99">
        <f t="shared" si="12"/>
        <v>0</v>
      </c>
      <c r="G131" s="163"/>
      <c r="H131" s="146"/>
      <c r="I131" s="132" t="e">
        <f>VLOOKUP(H131,Presupuesto!$B$11:$C$565,2,0)</f>
        <v>#N/A</v>
      </c>
      <c r="J131" s="100" t="str">
        <f t="shared" si="16"/>
        <v>Posgrado</v>
      </c>
      <c r="K131" s="100" t="s">
        <v>421</v>
      </c>
      <c r="L131" s="145"/>
      <c r="M131" s="153"/>
      <c r="N131" s="120"/>
      <c r="O131" s="99">
        <f t="shared" si="13"/>
        <v>0</v>
      </c>
      <c r="P131" s="99">
        <f t="shared" si="15"/>
        <v>0</v>
      </c>
      <c r="Q131" s="99">
        <f t="shared" si="14"/>
        <v>0</v>
      </c>
    </row>
    <row r="132" spans="3:17" x14ac:dyDescent="0.25">
      <c r="C132" s="145"/>
      <c r="D132" s="153"/>
      <c r="E132" s="120"/>
      <c r="F132" s="99">
        <f t="shared" si="12"/>
        <v>0</v>
      </c>
      <c r="G132" s="163"/>
      <c r="H132" s="146"/>
      <c r="I132" s="132" t="e">
        <f>VLOOKUP(H132,Presupuesto!$B$11:$C$565,2,0)</f>
        <v>#N/A</v>
      </c>
      <c r="J132" s="100" t="str">
        <f t="shared" si="16"/>
        <v>Posgrado</v>
      </c>
      <c r="K132" s="100" t="s">
        <v>421</v>
      </c>
      <c r="L132" s="145"/>
      <c r="M132" s="153"/>
      <c r="N132" s="120"/>
      <c r="O132" s="99">
        <f t="shared" si="13"/>
        <v>0</v>
      </c>
      <c r="P132" s="99">
        <f t="shared" si="15"/>
        <v>0</v>
      </c>
      <c r="Q132" s="99">
        <f t="shared" si="14"/>
        <v>0</v>
      </c>
    </row>
    <row r="133" spans="3:17" x14ac:dyDescent="0.25">
      <c r="C133" s="145"/>
      <c r="D133" s="153"/>
      <c r="E133" s="120"/>
      <c r="F133" s="99">
        <f t="shared" si="12"/>
        <v>0</v>
      </c>
      <c r="G133" s="163"/>
      <c r="H133" s="146"/>
      <c r="I133" s="132" t="e">
        <f>VLOOKUP(H133,Presupuesto!$B$11:$C$565,2,0)</f>
        <v>#N/A</v>
      </c>
      <c r="J133" s="100" t="str">
        <f t="shared" si="16"/>
        <v>Posgrado</v>
      </c>
      <c r="K133" s="100" t="s">
        <v>421</v>
      </c>
      <c r="L133" s="145"/>
      <c r="M133" s="153"/>
      <c r="N133" s="120"/>
      <c r="O133" s="99">
        <f t="shared" si="13"/>
        <v>0</v>
      </c>
      <c r="P133" s="99">
        <f t="shared" si="15"/>
        <v>0</v>
      </c>
      <c r="Q133" s="99">
        <f t="shared" si="14"/>
        <v>0</v>
      </c>
    </row>
    <row r="134" spans="3:17" x14ac:dyDescent="0.25">
      <c r="C134" s="145"/>
      <c r="D134" s="153"/>
      <c r="E134" s="120"/>
      <c r="F134" s="99">
        <f t="shared" si="12"/>
        <v>0</v>
      </c>
      <c r="G134" s="163"/>
      <c r="H134" s="146"/>
      <c r="I134" s="132" t="e">
        <f>VLOOKUP(H134,Presupuesto!$B$11:$C$565,2,0)</f>
        <v>#N/A</v>
      </c>
      <c r="J134" s="100" t="str">
        <f t="shared" si="16"/>
        <v>Posgrado</v>
      </c>
      <c r="K134" s="100" t="s">
        <v>421</v>
      </c>
      <c r="L134" s="145"/>
      <c r="M134" s="153"/>
      <c r="N134" s="120"/>
      <c r="O134" s="99">
        <f t="shared" si="13"/>
        <v>0</v>
      </c>
      <c r="P134" s="99">
        <f t="shared" si="15"/>
        <v>0</v>
      </c>
      <c r="Q134" s="99">
        <f t="shared" si="14"/>
        <v>0</v>
      </c>
    </row>
    <row r="135" spans="3:17" x14ac:dyDescent="0.25">
      <c r="C135" s="147"/>
      <c r="D135" s="153"/>
      <c r="E135" s="120"/>
      <c r="F135" s="99">
        <f t="shared" si="12"/>
        <v>0</v>
      </c>
      <c r="G135" s="163"/>
      <c r="H135" s="148"/>
      <c r="I135" s="132" t="e">
        <f>VLOOKUP(H135,Presupuesto!$B$11:$C$565,2,0)</f>
        <v>#N/A</v>
      </c>
      <c r="J135" s="100" t="str">
        <f t="shared" si="16"/>
        <v>Posgrado</v>
      </c>
      <c r="K135" s="100" t="s">
        <v>412</v>
      </c>
      <c r="L135" s="147"/>
      <c r="M135" s="153"/>
      <c r="N135" s="120"/>
      <c r="O135" s="99">
        <f t="shared" si="13"/>
        <v>0</v>
      </c>
      <c r="P135" s="99">
        <f t="shared" si="15"/>
        <v>0</v>
      </c>
      <c r="Q135" s="99">
        <f t="shared" si="14"/>
        <v>0</v>
      </c>
    </row>
    <row r="136" spans="3:17" x14ac:dyDescent="0.25">
      <c r="C136" s="147"/>
      <c r="D136" s="153"/>
      <c r="E136" s="120"/>
      <c r="F136" s="99">
        <f t="shared" si="12"/>
        <v>0</v>
      </c>
      <c r="G136" s="163"/>
      <c r="H136" s="148"/>
      <c r="I136" s="132" t="e">
        <f>VLOOKUP(H136,Presupuesto!$B$11:$C$565,2,0)</f>
        <v>#N/A</v>
      </c>
      <c r="J136" s="100" t="str">
        <f t="shared" si="16"/>
        <v>Posgrado</v>
      </c>
      <c r="K136" s="100" t="s">
        <v>421</v>
      </c>
      <c r="L136" s="147"/>
      <c r="M136" s="153"/>
      <c r="N136" s="120"/>
      <c r="O136" s="99">
        <f t="shared" si="13"/>
        <v>0</v>
      </c>
      <c r="P136" s="99">
        <f t="shared" si="15"/>
        <v>0</v>
      </c>
      <c r="Q136" s="99">
        <f t="shared" si="14"/>
        <v>0</v>
      </c>
    </row>
    <row r="137" spans="3:17" x14ac:dyDescent="0.25">
      <c r="C137" s="147"/>
      <c r="D137" s="153"/>
      <c r="E137" s="120"/>
      <c r="F137" s="99">
        <f t="shared" si="12"/>
        <v>0</v>
      </c>
      <c r="G137" s="163"/>
      <c r="H137" s="148"/>
      <c r="I137" s="132" t="e">
        <f>VLOOKUP(H137,Presupuesto!$B$11:$C$565,2,0)</f>
        <v>#N/A</v>
      </c>
      <c r="J137" s="100" t="str">
        <f t="shared" si="16"/>
        <v>Posgrado</v>
      </c>
      <c r="K137" s="100" t="s">
        <v>421</v>
      </c>
      <c r="L137" s="147"/>
      <c r="M137" s="153"/>
      <c r="N137" s="120"/>
      <c r="O137" s="99">
        <f t="shared" si="13"/>
        <v>0</v>
      </c>
      <c r="P137" s="99">
        <f t="shared" si="15"/>
        <v>0</v>
      </c>
      <c r="Q137" s="99">
        <f t="shared" si="14"/>
        <v>0</v>
      </c>
    </row>
    <row r="138" spans="3:17" x14ac:dyDescent="0.25">
      <c r="C138" s="147"/>
      <c r="D138" s="153"/>
      <c r="E138" s="120"/>
      <c r="F138" s="99">
        <f t="shared" si="12"/>
        <v>0</v>
      </c>
      <c r="G138" s="163"/>
      <c r="H138" s="148"/>
      <c r="I138" s="132" t="e">
        <f>VLOOKUP(H138,Presupuesto!$B$11:$C$565,2,0)</f>
        <v>#N/A</v>
      </c>
      <c r="J138" s="100" t="str">
        <f t="shared" si="16"/>
        <v>Posgrado</v>
      </c>
      <c r="K138" s="100" t="s">
        <v>421</v>
      </c>
      <c r="L138" s="147"/>
      <c r="M138" s="153"/>
      <c r="N138" s="120"/>
      <c r="O138" s="99">
        <f t="shared" si="13"/>
        <v>0</v>
      </c>
      <c r="P138" s="99">
        <f t="shared" si="15"/>
        <v>0</v>
      </c>
      <c r="Q138" s="99">
        <f t="shared" si="14"/>
        <v>0</v>
      </c>
    </row>
    <row r="139" spans="3:17" ht="15.75" thickBot="1" x14ac:dyDescent="0.3">
      <c r="C139" s="149"/>
      <c r="D139" s="161"/>
      <c r="E139" s="105"/>
      <c r="F139" s="107">
        <f t="shared" si="12"/>
        <v>0</v>
      </c>
      <c r="G139" s="164"/>
      <c r="H139" s="150"/>
      <c r="I139" s="134" t="e">
        <f>VLOOKUP(H139,Presupuesto!$B$11:$C$565,2,0)</f>
        <v>#N/A</v>
      </c>
      <c r="J139" s="108" t="str">
        <f t="shared" si="16"/>
        <v>Posgrado</v>
      </c>
      <c r="K139" s="126" t="s">
        <v>403</v>
      </c>
      <c r="L139" s="149"/>
      <c r="M139" s="161"/>
      <c r="N139" s="105"/>
      <c r="O139" s="107">
        <f t="shared" si="13"/>
        <v>0</v>
      </c>
      <c r="P139" s="107">
        <f t="shared" si="15"/>
        <v>0</v>
      </c>
      <c r="Q139" s="107">
        <f t="shared" si="14"/>
        <v>0</v>
      </c>
    </row>
    <row r="141" spans="3:17" ht="15.75" thickBot="1" x14ac:dyDescent="0.3"/>
    <row r="142" spans="3:17" ht="15.75" thickBot="1" x14ac:dyDescent="0.3">
      <c r="C142" s="159" t="s">
        <v>53</v>
      </c>
      <c r="D142" s="412">
        <f>SUM(F149:F183)</f>
        <v>0</v>
      </c>
      <c r="G142" s="79"/>
      <c r="H142" s="70"/>
      <c r="I142" s="70"/>
    </row>
    <row r="143" spans="3:17" x14ac:dyDescent="0.25">
      <c r="G143" s="79"/>
      <c r="H143" s="70"/>
      <c r="I143" s="70"/>
    </row>
    <row r="144" spans="3:17" x14ac:dyDescent="0.25">
      <c r="F144" s="70"/>
      <c r="G144" s="79"/>
      <c r="H144" s="70"/>
      <c r="I144" s="70"/>
    </row>
    <row r="145" spans="3:17" ht="15.75" x14ac:dyDescent="0.25">
      <c r="C145" s="311" t="s">
        <v>401</v>
      </c>
      <c r="D145" s="208"/>
      <c r="F145" s="70"/>
      <c r="G145" s="79"/>
      <c r="H145" s="70"/>
      <c r="I145" s="70"/>
    </row>
    <row r="146" spans="3:17" ht="18.75" x14ac:dyDescent="0.25">
      <c r="C146" s="213" t="e">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#N/A</v>
      </c>
      <c r="D146" s="31"/>
      <c r="F146" s="70"/>
      <c r="G146" s="79"/>
      <c r="H146" s="70"/>
      <c r="I146" s="70"/>
    </row>
    <row r="147" spans="3:17" ht="42.75" thickBot="1" x14ac:dyDescent="0.3">
      <c r="F147" s="95"/>
      <c r="G147" s="76"/>
      <c r="H147" s="76"/>
      <c r="I147" s="76"/>
      <c r="L147" s="231"/>
      <c r="M147" s="232"/>
      <c r="N147" s="231"/>
      <c r="O147" s="231"/>
      <c r="P147" s="234" t="s">
        <v>480</v>
      </c>
      <c r="Q147" s="234" t="s">
        <v>481</v>
      </c>
    </row>
    <row r="148" spans="3:17" ht="30.75" thickBot="1" x14ac:dyDescent="0.3">
      <c r="C148" s="131" t="s">
        <v>44</v>
      </c>
      <c r="D148" s="131" t="s">
        <v>55</v>
      </c>
      <c r="E148" s="138" t="s">
        <v>57</v>
      </c>
      <c r="F148" s="137" t="s">
        <v>27</v>
      </c>
      <c r="G148" s="135" t="s">
        <v>140</v>
      </c>
      <c r="H148" s="138" t="s">
        <v>46</v>
      </c>
      <c r="I148" s="135" t="s">
        <v>141</v>
      </c>
      <c r="J148" s="135" t="s">
        <v>419</v>
      </c>
      <c r="K148" s="135" t="s">
        <v>420</v>
      </c>
      <c r="L148" s="228" t="s">
        <v>21</v>
      </c>
      <c r="M148" s="228" t="s">
        <v>55</v>
      </c>
      <c r="N148" s="229" t="s">
        <v>478</v>
      </c>
      <c r="O148" s="230" t="s">
        <v>479</v>
      </c>
      <c r="P148" s="233">
        <v>0.7</v>
      </c>
      <c r="Q148" s="233">
        <v>0.3</v>
      </c>
    </row>
    <row r="149" spans="3:17" x14ac:dyDescent="0.25">
      <c r="C149" s="225" t="s">
        <v>450</v>
      </c>
      <c r="D149" s="226"/>
      <c r="E149" s="224">
        <f>HLOOKUP(C149,$AH$2:$BU$3,2,0)</f>
        <v>620</v>
      </c>
      <c r="F149" s="99">
        <f t="shared" ref="F149:F183" si="17">D149*E149</f>
        <v>0</v>
      </c>
      <c r="G149" s="163"/>
      <c r="H149" s="144"/>
      <c r="I149" s="132" t="e">
        <f>VLOOKUP(H149,Presupuesto!$B$11:$C$565,2,0)</f>
        <v>#N/A</v>
      </c>
      <c r="J149" s="223" t="s">
        <v>1471</v>
      </c>
      <c r="K149" s="100" t="s">
        <v>403</v>
      </c>
      <c r="L149" s="143"/>
      <c r="M149" s="160"/>
      <c r="N149" s="125"/>
      <c r="O149" s="99">
        <f t="shared" ref="O149:O183" si="18">M149*N149</f>
        <v>0</v>
      </c>
      <c r="P149" s="99">
        <f>$O149*P$16</f>
        <v>0</v>
      </c>
      <c r="Q149" s="99">
        <f t="shared" ref="Q149:Q183" si="19">$O149*Q$16</f>
        <v>0</v>
      </c>
    </row>
    <row r="150" spans="3:17" x14ac:dyDescent="0.25">
      <c r="C150" s="143"/>
      <c r="D150" s="160"/>
      <c r="E150" s="125"/>
      <c r="F150" s="99">
        <f t="shared" si="17"/>
        <v>0</v>
      </c>
      <c r="G150" s="163"/>
      <c r="H150" s="144"/>
      <c r="I150" s="132" t="e">
        <f>VLOOKUP(H150,Presupuesto!$B$11:$C$565,2,0)</f>
        <v>#N/A</v>
      </c>
      <c r="J150" s="100" t="str">
        <f>$J$149</f>
        <v>Posgrado</v>
      </c>
      <c r="K150" s="100" t="s">
        <v>421</v>
      </c>
      <c r="L150" s="143"/>
      <c r="M150" s="160"/>
      <c r="N150" s="125"/>
      <c r="O150" s="99">
        <f t="shared" si="18"/>
        <v>0</v>
      </c>
      <c r="P150" s="99">
        <f t="shared" ref="P150:P183" si="20">$O150*P$16</f>
        <v>0</v>
      </c>
      <c r="Q150" s="99">
        <f t="shared" si="19"/>
        <v>0</v>
      </c>
    </row>
    <row r="151" spans="3:17" x14ac:dyDescent="0.25">
      <c r="C151" s="143"/>
      <c r="D151" s="160"/>
      <c r="E151" s="125"/>
      <c r="F151" s="99">
        <f t="shared" si="17"/>
        <v>0</v>
      </c>
      <c r="G151" s="163"/>
      <c r="H151" s="144"/>
      <c r="I151" s="132" t="e">
        <f>VLOOKUP(H151,Presupuesto!$B$11:$C$565,2,0)</f>
        <v>#N/A</v>
      </c>
      <c r="J151" s="100" t="str">
        <f t="shared" ref="J151:J183" si="21">$J$149</f>
        <v>Posgrado</v>
      </c>
      <c r="K151" s="100" t="s">
        <v>421</v>
      </c>
      <c r="L151" s="143"/>
      <c r="M151" s="160"/>
      <c r="N151" s="125"/>
      <c r="O151" s="99">
        <f t="shared" si="18"/>
        <v>0</v>
      </c>
      <c r="P151" s="99">
        <f t="shared" si="20"/>
        <v>0</v>
      </c>
      <c r="Q151" s="99">
        <f t="shared" si="19"/>
        <v>0</v>
      </c>
    </row>
    <row r="152" spans="3:17" x14ac:dyDescent="0.25">
      <c r="C152" s="143"/>
      <c r="D152" s="160"/>
      <c r="E152" s="125"/>
      <c r="F152" s="99">
        <f t="shared" si="17"/>
        <v>0</v>
      </c>
      <c r="G152" s="163"/>
      <c r="H152" s="144"/>
      <c r="I152" s="132" t="e">
        <f>VLOOKUP(H152,Presupuesto!$B$11:$C$565,2,0)</f>
        <v>#N/A</v>
      </c>
      <c r="J152" s="100" t="str">
        <f t="shared" si="21"/>
        <v>Posgrado</v>
      </c>
      <c r="K152" s="100" t="s">
        <v>421</v>
      </c>
      <c r="L152" s="143"/>
      <c r="M152" s="160"/>
      <c r="N152" s="125"/>
      <c r="O152" s="99">
        <f t="shared" si="18"/>
        <v>0</v>
      </c>
      <c r="P152" s="99">
        <f t="shared" si="20"/>
        <v>0</v>
      </c>
      <c r="Q152" s="99">
        <f t="shared" si="19"/>
        <v>0</v>
      </c>
    </row>
    <row r="153" spans="3:17" x14ac:dyDescent="0.25">
      <c r="C153" s="143"/>
      <c r="D153" s="160"/>
      <c r="E153" s="125"/>
      <c r="F153" s="99">
        <f t="shared" si="17"/>
        <v>0</v>
      </c>
      <c r="G153" s="163"/>
      <c r="H153" s="144"/>
      <c r="I153" s="132" t="e">
        <f>VLOOKUP(H153,Presupuesto!$B$11:$C$565,2,0)</f>
        <v>#N/A</v>
      </c>
      <c r="J153" s="100" t="str">
        <f t="shared" si="21"/>
        <v>Posgrado</v>
      </c>
      <c r="K153" s="100" t="s">
        <v>421</v>
      </c>
      <c r="L153" s="143"/>
      <c r="M153" s="160"/>
      <c r="N153" s="125"/>
      <c r="O153" s="99">
        <f t="shared" si="18"/>
        <v>0</v>
      </c>
      <c r="P153" s="99">
        <f t="shared" si="20"/>
        <v>0</v>
      </c>
      <c r="Q153" s="99">
        <f t="shared" si="19"/>
        <v>0</v>
      </c>
    </row>
    <row r="154" spans="3:17" x14ac:dyDescent="0.25">
      <c r="C154" s="143"/>
      <c r="D154" s="160"/>
      <c r="E154" s="125"/>
      <c r="F154" s="99">
        <f t="shared" si="17"/>
        <v>0</v>
      </c>
      <c r="G154" s="163"/>
      <c r="H154" s="144"/>
      <c r="I154" s="132" t="e">
        <f>VLOOKUP(H154,Presupuesto!$B$11:$C$565,2,0)</f>
        <v>#N/A</v>
      </c>
      <c r="J154" s="100" t="str">
        <f t="shared" si="21"/>
        <v>Posgrado</v>
      </c>
      <c r="K154" s="100" t="s">
        <v>410</v>
      </c>
      <c r="L154" s="143"/>
      <c r="M154" s="160"/>
      <c r="N154" s="125"/>
      <c r="O154" s="99">
        <f t="shared" si="18"/>
        <v>0</v>
      </c>
      <c r="P154" s="99">
        <f t="shared" si="20"/>
        <v>0</v>
      </c>
      <c r="Q154" s="99">
        <f t="shared" si="19"/>
        <v>0</v>
      </c>
    </row>
    <row r="155" spans="3:17" x14ac:dyDescent="0.25">
      <c r="C155" s="143"/>
      <c r="D155" s="160"/>
      <c r="E155" s="125"/>
      <c r="F155" s="99">
        <f t="shared" si="17"/>
        <v>0</v>
      </c>
      <c r="G155" s="163"/>
      <c r="H155" s="144"/>
      <c r="I155" s="132" t="e">
        <f>VLOOKUP(H155,Presupuesto!$B$11:$C$565,2,0)</f>
        <v>#N/A</v>
      </c>
      <c r="J155" s="100" t="str">
        <f t="shared" si="21"/>
        <v>Posgrado</v>
      </c>
      <c r="K155" s="100" t="s">
        <v>421</v>
      </c>
      <c r="L155" s="143"/>
      <c r="M155" s="160"/>
      <c r="N155" s="125"/>
      <c r="O155" s="99">
        <f t="shared" si="18"/>
        <v>0</v>
      </c>
      <c r="P155" s="99">
        <f t="shared" si="20"/>
        <v>0</v>
      </c>
      <c r="Q155" s="99">
        <f t="shared" si="19"/>
        <v>0</v>
      </c>
    </row>
    <row r="156" spans="3:17" x14ac:dyDescent="0.25">
      <c r="C156" s="143"/>
      <c r="D156" s="160"/>
      <c r="E156" s="125"/>
      <c r="F156" s="99">
        <f t="shared" si="17"/>
        <v>0</v>
      </c>
      <c r="G156" s="163"/>
      <c r="H156" s="144"/>
      <c r="I156" s="132" t="e">
        <f>VLOOKUP(H156,Presupuesto!$B$11:$C$565,2,0)</f>
        <v>#N/A</v>
      </c>
      <c r="J156" s="100" t="str">
        <f t="shared" si="21"/>
        <v>Posgrado</v>
      </c>
      <c r="K156" s="100" t="s">
        <v>421</v>
      </c>
      <c r="L156" s="143"/>
      <c r="M156" s="160"/>
      <c r="N156" s="125"/>
      <c r="O156" s="99">
        <f t="shared" si="18"/>
        <v>0</v>
      </c>
      <c r="P156" s="99">
        <f t="shared" si="20"/>
        <v>0</v>
      </c>
      <c r="Q156" s="99">
        <f t="shared" si="19"/>
        <v>0</v>
      </c>
    </row>
    <row r="157" spans="3:17" x14ac:dyDescent="0.25">
      <c r="C157" s="143"/>
      <c r="D157" s="160"/>
      <c r="E157" s="125"/>
      <c r="F157" s="99">
        <f t="shared" si="17"/>
        <v>0</v>
      </c>
      <c r="G157" s="163"/>
      <c r="H157" s="144"/>
      <c r="I157" s="132" t="e">
        <f>VLOOKUP(H157,Presupuesto!$B$11:$C$565,2,0)</f>
        <v>#N/A</v>
      </c>
      <c r="J157" s="100" t="str">
        <f t="shared" si="21"/>
        <v>Posgrado</v>
      </c>
      <c r="K157" s="100" t="s">
        <v>421</v>
      </c>
      <c r="L157" s="143"/>
      <c r="M157" s="160"/>
      <c r="N157" s="125"/>
      <c r="O157" s="99">
        <f t="shared" si="18"/>
        <v>0</v>
      </c>
      <c r="P157" s="99">
        <f t="shared" si="20"/>
        <v>0</v>
      </c>
      <c r="Q157" s="99">
        <f t="shared" si="19"/>
        <v>0</v>
      </c>
    </row>
    <row r="158" spans="3:17" x14ac:dyDescent="0.25">
      <c r="C158" s="143"/>
      <c r="D158" s="160"/>
      <c r="E158" s="125"/>
      <c r="F158" s="99">
        <f t="shared" si="17"/>
        <v>0</v>
      </c>
      <c r="G158" s="163"/>
      <c r="H158" s="144"/>
      <c r="I158" s="132" t="e">
        <f>VLOOKUP(H158,Presupuesto!$B$11:$C$565,2,0)</f>
        <v>#N/A</v>
      </c>
      <c r="J158" s="100" t="str">
        <f t="shared" si="21"/>
        <v>Posgrado</v>
      </c>
      <c r="K158" s="100" t="s">
        <v>421</v>
      </c>
      <c r="L158" s="143"/>
      <c r="M158" s="160"/>
      <c r="N158" s="125"/>
      <c r="O158" s="99">
        <f t="shared" si="18"/>
        <v>0</v>
      </c>
      <c r="P158" s="99">
        <f t="shared" si="20"/>
        <v>0</v>
      </c>
      <c r="Q158" s="99">
        <f t="shared" si="19"/>
        <v>0</v>
      </c>
    </row>
    <row r="159" spans="3:17" x14ac:dyDescent="0.25">
      <c r="C159" s="143"/>
      <c r="D159" s="160"/>
      <c r="E159" s="125"/>
      <c r="F159" s="99">
        <f t="shared" si="17"/>
        <v>0</v>
      </c>
      <c r="G159" s="163"/>
      <c r="H159" s="144"/>
      <c r="I159" s="132" t="e">
        <f>VLOOKUP(H159,Presupuesto!$B$11:$C$565,2,0)</f>
        <v>#N/A</v>
      </c>
      <c r="J159" s="100" t="str">
        <f t="shared" si="21"/>
        <v>Posgrado</v>
      </c>
      <c r="K159" s="100" t="s">
        <v>421</v>
      </c>
      <c r="L159" s="143"/>
      <c r="M159" s="160"/>
      <c r="N159" s="125"/>
      <c r="O159" s="99">
        <f t="shared" si="18"/>
        <v>0</v>
      </c>
      <c r="P159" s="99">
        <f t="shared" si="20"/>
        <v>0</v>
      </c>
      <c r="Q159" s="99">
        <f t="shared" si="19"/>
        <v>0</v>
      </c>
    </row>
    <row r="160" spans="3:17" x14ac:dyDescent="0.25">
      <c r="C160" s="143"/>
      <c r="D160" s="160"/>
      <c r="E160" s="125"/>
      <c r="F160" s="99">
        <f t="shared" si="17"/>
        <v>0</v>
      </c>
      <c r="G160" s="163"/>
      <c r="H160" s="144"/>
      <c r="I160" s="132" t="e">
        <f>VLOOKUP(H160,Presupuesto!$B$11:$C$565,2,0)</f>
        <v>#N/A</v>
      </c>
      <c r="J160" s="100" t="str">
        <f t="shared" si="21"/>
        <v>Posgrado</v>
      </c>
      <c r="K160" s="100" t="s">
        <v>421</v>
      </c>
      <c r="L160" s="143"/>
      <c r="M160" s="160"/>
      <c r="N160" s="125"/>
      <c r="O160" s="99">
        <f t="shared" si="18"/>
        <v>0</v>
      </c>
      <c r="P160" s="99">
        <f t="shared" si="20"/>
        <v>0</v>
      </c>
      <c r="Q160" s="99">
        <f t="shared" si="19"/>
        <v>0</v>
      </c>
    </row>
    <row r="161" spans="3:17" x14ac:dyDescent="0.25">
      <c r="C161" s="143"/>
      <c r="D161" s="160"/>
      <c r="E161" s="125"/>
      <c r="F161" s="99">
        <f t="shared" si="17"/>
        <v>0</v>
      </c>
      <c r="G161" s="163"/>
      <c r="H161" s="144"/>
      <c r="I161" s="132" t="e">
        <f>VLOOKUP(H161,Presupuesto!$B$11:$C$565,2,0)</f>
        <v>#N/A</v>
      </c>
      <c r="J161" s="100" t="str">
        <f t="shared" si="21"/>
        <v>Posgrado</v>
      </c>
      <c r="K161" s="100" t="s">
        <v>421</v>
      </c>
      <c r="L161" s="143"/>
      <c r="M161" s="160"/>
      <c r="N161" s="125"/>
      <c r="O161" s="99">
        <f t="shared" si="18"/>
        <v>0</v>
      </c>
      <c r="P161" s="99">
        <f t="shared" si="20"/>
        <v>0</v>
      </c>
      <c r="Q161" s="99">
        <f t="shared" si="19"/>
        <v>0</v>
      </c>
    </row>
    <row r="162" spans="3:17" x14ac:dyDescent="0.25">
      <c r="C162" s="143"/>
      <c r="D162" s="160"/>
      <c r="E162" s="125"/>
      <c r="F162" s="99">
        <f t="shared" si="17"/>
        <v>0</v>
      </c>
      <c r="G162" s="163"/>
      <c r="H162" s="144"/>
      <c r="I162" s="132" t="e">
        <f>VLOOKUP(H162,Presupuesto!$B$11:$C$565,2,0)</f>
        <v>#N/A</v>
      </c>
      <c r="J162" s="100" t="str">
        <f t="shared" si="21"/>
        <v>Posgrado</v>
      </c>
      <c r="K162" s="100" t="s">
        <v>421</v>
      </c>
      <c r="L162" s="143"/>
      <c r="M162" s="160"/>
      <c r="N162" s="125"/>
      <c r="O162" s="99">
        <f t="shared" si="18"/>
        <v>0</v>
      </c>
      <c r="P162" s="99">
        <f t="shared" si="20"/>
        <v>0</v>
      </c>
      <c r="Q162" s="99">
        <f t="shared" si="19"/>
        <v>0</v>
      </c>
    </row>
    <row r="163" spans="3:17" x14ac:dyDescent="0.25">
      <c r="C163" s="143"/>
      <c r="D163" s="160"/>
      <c r="E163" s="125"/>
      <c r="F163" s="99">
        <f t="shared" si="17"/>
        <v>0</v>
      </c>
      <c r="G163" s="163"/>
      <c r="H163" s="144"/>
      <c r="I163" s="132" t="e">
        <f>VLOOKUP(H163,Presupuesto!$B$11:$C$565,2,0)</f>
        <v>#N/A</v>
      </c>
      <c r="J163" s="100" t="str">
        <f t="shared" si="21"/>
        <v>Posgrado</v>
      </c>
      <c r="K163" s="100" t="s">
        <v>421</v>
      </c>
      <c r="L163" s="143"/>
      <c r="M163" s="160"/>
      <c r="N163" s="125"/>
      <c r="O163" s="99">
        <f t="shared" si="18"/>
        <v>0</v>
      </c>
      <c r="P163" s="99">
        <f t="shared" si="20"/>
        <v>0</v>
      </c>
      <c r="Q163" s="99">
        <f t="shared" si="19"/>
        <v>0</v>
      </c>
    </row>
    <row r="164" spans="3:17" x14ac:dyDescent="0.25">
      <c r="C164" s="143"/>
      <c r="D164" s="160"/>
      <c r="E164" s="125"/>
      <c r="F164" s="99">
        <f t="shared" si="17"/>
        <v>0</v>
      </c>
      <c r="G164" s="163"/>
      <c r="H164" s="144"/>
      <c r="I164" s="132" t="e">
        <f>VLOOKUP(H164,Presupuesto!$B$11:$C$565,2,0)</f>
        <v>#N/A</v>
      </c>
      <c r="J164" s="100" t="str">
        <f t="shared" si="21"/>
        <v>Posgrado</v>
      </c>
      <c r="K164" s="100" t="s">
        <v>421</v>
      </c>
      <c r="L164" s="143"/>
      <c r="M164" s="160"/>
      <c r="N164" s="125"/>
      <c r="O164" s="99">
        <f t="shared" si="18"/>
        <v>0</v>
      </c>
      <c r="P164" s="99">
        <f t="shared" si="20"/>
        <v>0</v>
      </c>
      <c r="Q164" s="99">
        <f t="shared" si="19"/>
        <v>0</v>
      </c>
    </row>
    <row r="165" spans="3:17" x14ac:dyDescent="0.25">
      <c r="C165" s="143"/>
      <c r="D165" s="160"/>
      <c r="E165" s="125"/>
      <c r="F165" s="99">
        <f t="shared" si="17"/>
        <v>0</v>
      </c>
      <c r="G165" s="163"/>
      <c r="H165" s="144"/>
      <c r="I165" s="132" t="e">
        <f>VLOOKUP(H165,Presupuesto!$B$11:$C$565,2,0)</f>
        <v>#N/A</v>
      </c>
      <c r="J165" s="100" t="str">
        <f t="shared" si="21"/>
        <v>Posgrado</v>
      </c>
      <c r="K165" s="100" t="s">
        <v>421</v>
      </c>
      <c r="L165" s="143"/>
      <c r="M165" s="160"/>
      <c r="N165" s="125"/>
      <c r="O165" s="99">
        <f t="shared" si="18"/>
        <v>0</v>
      </c>
      <c r="P165" s="99">
        <f t="shared" si="20"/>
        <v>0</v>
      </c>
      <c r="Q165" s="99">
        <f t="shared" si="19"/>
        <v>0</v>
      </c>
    </row>
    <row r="166" spans="3:17" x14ac:dyDescent="0.25">
      <c r="C166" s="143"/>
      <c r="D166" s="160"/>
      <c r="E166" s="125"/>
      <c r="F166" s="99">
        <f t="shared" si="17"/>
        <v>0</v>
      </c>
      <c r="G166" s="163"/>
      <c r="H166" s="144"/>
      <c r="I166" s="132" t="e">
        <f>VLOOKUP(H166,Presupuesto!$B$11:$C$565,2,0)</f>
        <v>#N/A</v>
      </c>
      <c r="J166" s="100" t="str">
        <f t="shared" si="21"/>
        <v>Posgrado</v>
      </c>
      <c r="K166" s="100" t="s">
        <v>421</v>
      </c>
      <c r="L166" s="143"/>
      <c r="M166" s="160"/>
      <c r="N166" s="125"/>
      <c r="O166" s="99">
        <f t="shared" si="18"/>
        <v>0</v>
      </c>
      <c r="P166" s="99">
        <f t="shared" si="20"/>
        <v>0</v>
      </c>
      <c r="Q166" s="99">
        <f t="shared" si="19"/>
        <v>0</v>
      </c>
    </row>
    <row r="167" spans="3:17" x14ac:dyDescent="0.25">
      <c r="C167" s="143"/>
      <c r="D167" s="160"/>
      <c r="E167" s="125"/>
      <c r="F167" s="99">
        <f t="shared" si="17"/>
        <v>0</v>
      </c>
      <c r="G167" s="163"/>
      <c r="H167" s="144"/>
      <c r="I167" s="132" t="e">
        <f>VLOOKUP(H167,Presupuesto!$B$11:$C$565,2,0)</f>
        <v>#N/A</v>
      </c>
      <c r="J167" s="100" t="str">
        <f t="shared" si="21"/>
        <v>Posgrado</v>
      </c>
      <c r="K167" s="100" t="s">
        <v>421</v>
      </c>
      <c r="L167" s="143"/>
      <c r="M167" s="160"/>
      <c r="N167" s="125"/>
      <c r="O167" s="99">
        <f t="shared" si="18"/>
        <v>0</v>
      </c>
      <c r="P167" s="99">
        <f t="shared" si="20"/>
        <v>0</v>
      </c>
      <c r="Q167" s="99">
        <f t="shared" si="19"/>
        <v>0</v>
      </c>
    </row>
    <row r="168" spans="3:17" x14ac:dyDescent="0.25">
      <c r="C168" s="143"/>
      <c r="D168" s="160"/>
      <c r="E168" s="125"/>
      <c r="F168" s="99">
        <f t="shared" si="17"/>
        <v>0</v>
      </c>
      <c r="G168" s="163"/>
      <c r="H168" s="144"/>
      <c r="I168" s="132" t="e">
        <f>VLOOKUP(H168,Presupuesto!$B$11:$C$565,2,0)</f>
        <v>#N/A</v>
      </c>
      <c r="J168" s="100" t="str">
        <f t="shared" si="21"/>
        <v>Posgrado</v>
      </c>
      <c r="K168" s="100" t="s">
        <v>421</v>
      </c>
      <c r="L168" s="143"/>
      <c r="M168" s="160"/>
      <c r="N168" s="125"/>
      <c r="O168" s="99">
        <f t="shared" si="18"/>
        <v>0</v>
      </c>
      <c r="P168" s="99">
        <f t="shared" si="20"/>
        <v>0</v>
      </c>
      <c r="Q168" s="99">
        <f t="shared" si="19"/>
        <v>0</v>
      </c>
    </row>
    <row r="169" spans="3:17" x14ac:dyDescent="0.25">
      <c r="C169" s="143"/>
      <c r="D169" s="160"/>
      <c r="E169" s="125"/>
      <c r="F169" s="99">
        <f t="shared" si="17"/>
        <v>0</v>
      </c>
      <c r="G169" s="163"/>
      <c r="H169" s="144"/>
      <c r="I169" s="132" t="e">
        <f>VLOOKUP(H169,Presupuesto!$B$11:$C$565,2,0)</f>
        <v>#N/A</v>
      </c>
      <c r="J169" s="100" t="str">
        <f t="shared" si="21"/>
        <v>Posgrado</v>
      </c>
      <c r="K169" s="100" t="s">
        <v>421</v>
      </c>
      <c r="L169" s="143"/>
      <c r="M169" s="160"/>
      <c r="N169" s="125"/>
      <c r="O169" s="99">
        <f t="shared" si="18"/>
        <v>0</v>
      </c>
      <c r="P169" s="99">
        <f t="shared" si="20"/>
        <v>0</v>
      </c>
      <c r="Q169" s="99">
        <f t="shared" si="19"/>
        <v>0</v>
      </c>
    </row>
    <row r="170" spans="3:17" x14ac:dyDescent="0.25">
      <c r="C170" s="143"/>
      <c r="D170" s="160"/>
      <c r="E170" s="125"/>
      <c r="F170" s="99">
        <f t="shared" si="17"/>
        <v>0</v>
      </c>
      <c r="G170" s="163"/>
      <c r="H170" s="144"/>
      <c r="I170" s="132" t="e">
        <f>VLOOKUP(H170,Presupuesto!$B$11:$C$565,2,0)</f>
        <v>#N/A</v>
      </c>
      <c r="J170" s="100" t="str">
        <f t="shared" si="21"/>
        <v>Posgrado</v>
      </c>
      <c r="K170" s="100" t="s">
        <v>421</v>
      </c>
      <c r="L170" s="143"/>
      <c r="M170" s="160"/>
      <c r="N170" s="125"/>
      <c r="O170" s="99">
        <f t="shared" si="18"/>
        <v>0</v>
      </c>
      <c r="P170" s="99">
        <f t="shared" si="20"/>
        <v>0</v>
      </c>
      <c r="Q170" s="99">
        <f t="shared" si="19"/>
        <v>0</v>
      </c>
    </row>
    <row r="171" spans="3:17" x14ac:dyDescent="0.25">
      <c r="C171" s="145"/>
      <c r="D171" s="153"/>
      <c r="E171" s="120"/>
      <c r="F171" s="99">
        <f t="shared" si="17"/>
        <v>0</v>
      </c>
      <c r="G171" s="163"/>
      <c r="H171" s="146"/>
      <c r="I171" s="132" t="e">
        <f>VLOOKUP(H171,Presupuesto!$B$11:$C$565,2,0)</f>
        <v>#N/A</v>
      </c>
      <c r="J171" s="100" t="str">
        <f t="shared" si="21"/>
        <v>Posgrado</v>
      </c>
      <c r="K171" s="100" t="s">
        <v>421</v>
      </c>
      <c r="L171" s="145"/>
      <c r="M171" s="153"/>
      <c r="N171" s="120"/>
      <c r="O171" s="99">
        <f t="shared" si="18"/>
        <v>0</v>
      </c>
      <c r="P171" s="99">
        <f t="shared" si="20"/>
        <v>0</v>
      </c>
      <c r="Q171" s="99">
        <f t="shared" si="19"/>
        <v>0</v>
      </c>
    </row>
    <row r="172" spans="3:17" x14ac:dyDescent="0.25">
      <c r="C172" s="145"/>
      <c r="D172" s="153"/>
      <c r="E172" s="120"/>
      <c r="F172" s="99">
        <f t="shared" si="17"/>
        <v>0</v>
      </c>
      <c r="G172" s="163"/>
      <c r="H172" s="146"/>
      <c r="I172" s="132" t="e">
        <f>VLOOKUP(H172,Presupuesto!$B$11:$C$565,2,0)</f>
        <v>#N/A</v>
      </c>
      <c r="J172" s="100" t="str">
        <f t="shared" si="21"/>
        <v>Posgrado</v>
      </c>
      <c r="K172" s="100" t="s">
        <v>421</v>
      </c>
      <c r="L172" s="145"/>
      <c r="M172" s="153"/>
      <c r="N172" s="120"/>
      <c r="O172" s="99">
        <f t="shared" si="18"/>
        <v>0</v>
      </c>
      <c r="P172" s="99">
        <f t="shared" si="20"/>
        <v>0</v>
      </c>
      <c r="Q172" s="99">
        <f t="shared" si="19"/>
        <v>0</v>
      </c>
    </row>
    <row r="173" spans="3:17" x14ac:dyDescent="0.25">
      <c r="C173" s="145"/>
      <c r="D173" s="153"/>
      <c r="E173" s="120"/>
      <c r="F173" s="99">
        <f t="shared" si="17"/>
        <v>0</v>
      </c>
      <c r="G173" s="163"/>
      <c r="H173" s="146"/>
      <c r="I173" s="132" t="e">
        <f>VLOOKUP(H173,Presupuesto!$B$11:$C$565,2,0)</f>
        <v>#N/A</v>
      </c>
      <c r="J173" s="100" t="str">
        <f t="shared" si="21"/>
        <v>Posgrado</v>
      </c>
      <c r="K173" s="100" t="s">
        <v>421</v>
      </c>
      <c r="L173" s="145"/>
      <c r="M173" s="153"/>
      <c r="N173" s="120"/>
      <c r="O173" s="99">
        <f t="shared" si="18"/>
        <v>0</v>
      </c>
      <c r="P173" s="99">
        <f t="shared" si="20"/>
        <v>0</v>
      </c>
      <c r="Q173" s="99">
        <f t="shared" si="19"/>
        <v>0</v>
      </c>
    </row>
    <row r="174" spans="3:17" x14ac:dyDescent="0.25">
      <c r="C174" s="145"/>
      <c r="D174" s="153"/>
      <c r="E174" s="120"/>
      <c r="F174" s="99">
        <f t="shared" si="17"/>
        <v>0</v>
      </c>
      <c r="G174" s="163"/>
      <c r="H174" s="146"/>
      <c r="I174" s="132" t="e">
        <f>VLOOKUP(H174,Presupuesto!$B$11:$C$565,2,0)</f>
        <v>#N/A</v>
      </c>
      <c r="J174" s="100" t="str">
        <f t="shared" si="21"/>
        <v>Posgrado</v>
      </c>
      <c r="K174" s="100" t="s">
        <v>421</v>
      </c>
      <c r="L174" s="145"/>
      <c r="M174" s="153"/>
      <c r="N174" s="120"/>
      <c r="O174" s="99">
        <f t="shared" si="18"/>
        <v>0</v>
      </c>
      <c r="P174" s="99">
        <f t="shared" si="20"/>
        <v>0</v>
      </c>
      <c r="Q174" s="99">
        <f t="shared" si="19"/>
        <v>0</v>
      </c>
    </row>
    <row r="175" spans="3:17" x14ac:dyDescent="0.25">
      <c r="C175" s="145"/>
      <c r="D175" s="153"/>
      <c r="E175" s="120"/>
      <c r="F175" s="99">
        <f t="shared" si="17"/>
        <v>0</v>
      </c>
      <c r="G175" s="163"/>
      <c r="H175" s="146"/>
      <c r="I175" s="132" t="e">
        <f>VLOOKUP(H175,Presupuesto!$B$11:$C$565,2,0)</f>
        <v>#N/A</v>
      </c>
      <c r="J175" s="100" t="str">
        <f t="shared" si="21"/>
        <v>Posgrado</v>
      </c>
      <c r="K175" s="100" t="s">
        <v>421</v>
      </c>
      <c r="L175" s="145"/>
      <c r="M175" s="153"/>
      <c r="N175" s="120"/>
      <c r="O175" s="99">
        <f t="shared" si="18"/>
        <v>0</v>
      </c>
      <c r="P175" s="99">
        <f t="shared" si="20"/>
        <v>0</v>
      </c>
      <c r="Q175" s="99">
        <f t="shared" si="19"/>
        <v>0</v>
      </c>
    </row>
    <row r="176" spans="3:17" x14ac:dyDescent="0.25">
      <c r="C176" s="145"/>
      <c r="D176" s="153"/>
      <c r="E176" s="120"/>
      <c r="F176" s="99">
        <f t="shared" si="17"/>
        <v>0</v>
      </c>
      <c r="G176" s="163"/>
      <c r="H176" s="146"/>
      <c r="I176" s="132" t="e">
        <f>VLOOKUP(H176,Presupuesto!$B$11:$C$565,2,0)</f>
        <v>#N/A</v>
      </c>
      <c r="J176" s="100" t="str">
        <f t="shared" si="21"/>
        <v>Posgrado</v>
      </c>
      <c r="K176" s="100" t="s">
        <v>421</v>
      </c>
      <c r="L176" s="145"/>
      <c r="M176" s="153"/>
      <c r="N176" s="120"/>
      <c r="O176" s="99">
        <f t="shared" si="18"/>
        <v>0</v>
      </c>
      <c r="P176" s="99">
        <f t="shared" si="20"/>
        <v>0</v>
      </c>
      <c r="Q176" s="99">
        <f t="shared" si="19"/>
        <v>0</v>
      </c>
    </row>
    <row r="177" spans="3:17" x14ac:dyDescent="0.25">
      <c r="C177" s="145"/>
      <c r="D177" s="153"/>
      <c r="E177" s="120"/>
      <c r="F177" s="99">
        <f t="shared" si="17"/>
        <v>0</v>
      </c>
      <c r="G177" s="163"/>
      <c r="H177" s="146"/>
      <c r="I177" s="132" t="e">
        <f>VLOOKUP(H177,Presupuesto!$B$11:$C$565,2,0)</f>
        <v>#N/A</v>
      </c>
      <c r="J177" s="100" t="str">
        <f t="shared" si="21"/>
        <v>Posgrado</v>
      </c>
      <c r="K177" s="100" t="s">
        <v>421</v>
      </c>
      <c r="L177" s="145"/>
      <c r="M177" s="153"/>
      <c r="N177" s="120"/>
      <c r="O177" s="99">
        <f t="shared" si="18"/>
        <v>0</v>
      </c>
      <c r="P177" s="99">
        <f t="shared" si="20"/>
        <v>0</v>
      </c>
      <c r="Q177" s="99">
        <f t="shared" si="19"/>
        <v>0</v>
      </c>
    </row>
    <row r="178" spans="3:17" x14ac:dyDescent="0.25">
      <c r="C178" s="145"/>
      <c r="D178" s="153"/>
      <c r="E178" s="120"/>
      <c r="F178" s="99">
        <f t="shared" si="17"/>
        <v>0</v>
      </c>
      <c r="G178" s="163"/>
      <c r="H178" s="146"/>
      <c r="I178" s="132" t="e">
        <f>VLOOKUP(H178,Presupuesto!$B$11:$C$565,2,0)</f>
        <v>#N/A</v>
      </c>
      <c r="J178" s="100" t="str">
        <f t="shared" si="21"/>
        <v>Posgrado</v>
      </c>
      <c r="K178" s="100" t="s">
        <v>421</v>
      </c>
      <c r="L178" s="145"/>
      <c r="M178" s="153"/>
      <c r="N178" s="120"/>
      <c r="O178" s="99">
        <f t="shared" si="18"/>
        <v>0</v>
      </c>
      <c r="P178" s="99">
        <f t="shared" si="20"/>
        <v>0</v>
      </c>
      <c r="Q178" s="99">
        <f t="shared" si="19"/>
        <v>0</v>
      </c>
    </row>
    <row r="179" spans="3:17" x14ac:dyDescent="0.25">
      <c r="C179" s="147"/>
      <c r="D179" s="153"/>
      <c r="E179" s="120"/>
      <c r="F179" s="99">
        <f t="shared" si="17"/>
        <v>0</v>
      </c>
      <c r="G179" s="163"/>
      <c r="H179" s="148"/>
      <c r="I179" s="132" t="e">
        <f>VLOOKUP(H179,Presupuesto!$B$11:$C$565,2,0)</f>
        <v>#N/A</v>
      </c>
      <c r="J179" s="100" t="str">
        <f t="shared" si="21"/>
        <v>Posgrado</v>
      </c>
      <c r="K179" s="100" t="s">
        <v>412</v>
      </c>
      <c r="L179" s="147"/>
      <c r="M179" s="153"/>
      <c r="N179" s="120"/>
      <c r="O179" s="99">
        <f t="shared" si="18"/>
        <v>0</v>
      </c>
      <c r="P179" s="99">
        <f t="shared" si="20"/>
        <v>0</v>
      </c>
      <c r="Q179" s="99">
        <f t="shared" si="19"/>
        <v>0</v>
      </c>
    </row>
    <row r="180" spans="3:17" x14ac:dyDescent="0.25">
      <c r="C180" s="147"/>
      <c r="D180" s="153"/>
      <c r="E180" s="120"/>
      <c r="F180" s="99">
        <f t="shared" si="17"/>
        <v>0</v>
      </c>
      <c r="G180" s="163"/>
      <c r="H180" s="148"/>
      <c r="I180" s="132" t="e">
        <f>VLOOKUP(H180,Presupuesto!$B$11:$C$565,2,0)</f>
        <v>#N/A</v>
      </c>
      <c r="J180" s="100" t="str">
        <f t="shared" si="21"/>
        <v>Posgrado</v>
      </c>
      <c r="K180" s="100" t="s">
        <v>421</v>
      </c>
      <c r="L180" s="147"/>
      <c r="M180" s="153"/>
      <c r="N180" s="120"/>
      <c r="O180" s="99">
        <f t="shared" si="18"/>
        <v>0</v>
      </c>
      <c r="P180" s="99">
        <f t="shared" si="20"/>
        <v>0</v>
      </c>
      <c r="Q180" s="99">
        <f t="shared" si="19"/>
        <v>0</v>
      </c>
    </row>
    <row r="181" spans="3:17" x14ac:dyDescent="0.25">
      <c r="C181" s="147"/>
      <c r="D181" s="153"/>
      <c r="E181" s="120"/>
      <c r="F181" s="99">
        <f t="shared" si="17"/>
        <v>0</v>
      </c>
      <c r="G181" s="163"/>
      <c r="H181" s="148"/>
      <c r="I181" s="132" t="e">
        <f>VLOOKUP(H181,Presupuesto!$B$11:$C$565,2,0)</f>
        <v>#N/A</v>
      </c>
      <c r="J181" s="100" t="str">
        <f t="shared" si="21"/>
        <v>Posgrado</v>
      </c>
      <c r="K181" s="100" t="s">
        <v>421</v>
      </c>
      <c r="L181" s="147"/>
      <c r="M181" s="153"/>
      <c r="N181" s="120"/>
      <c r="O181" s="99">
        <f t="shared" si="18"/>
        <v>0</v>
      </c>
      <c r="P181" s="99">
        <f t="shared" si="20"/>
        <v>0</v>
      </c>
      <c r="Q181" s="99">
        <f t="shared" si="19"/>
        <v>0</v>
      </c>
    </row>
    <row r="182" spans="3:17" x14ac:dyDescent="0.25">
      <c r="C182" s="147"/>
      <c r="D182" s="153"/>
      <c r="E182" s="120"/>
      <c r="F182" s="99">
        <f t="shared" si="17"/>
        <v>0</v>
      </c>
      <c r="G182" s="163"/>
      <c r="H182" s="148"/>
      <c r="I182" s="132" t="e">
        <f>VLOOKUP(H182,Presupuesto!$B$11:$C$565,2,0)</f>
        <v>#N/A</v>
      </c>
      <c r="J182" s="100" t="str">
        <f t="shared" si="21"/>
        <v>Posgrado</v>
      </c>
      <c r="K182" s="100" t="s">
        <v>421</v>
      </c>
      <c r="L182" s="147"/>
      <c r="M182" s="153"/>
      <c r="N182" s="120"/>
      <c r="O182" s="99">
        <f t="shared" si="18"/>
        <v>0</v>
      </c>
      <c r="P182" s="99">
        <f t="shared" si="20"/>
        <v>0</v>
      </c>
      <c r="Q182" s="99">
        <f t="shared" si="19"/>
        <v>0</v>
      </c>
    </row>
    <row r="183" spans="3:17" ht="15.75" thickBot="1" x14ac:dyDescent="0.3">
      <c r="C183" s="149"/>
      <c r="D183" s="161"/>
      <c r="E183" s="105"/>
      <c r="F183" s="107">
        <f t="shared" si="17"/>
        <v>0</v>
      </c>
      <c r="G183" s="164"/>
      <c r="H183" s="150"/>
      <c r="I183" s="134" t="e">
        <f>VLOOKUP(H183,Presupuesto!$B$11:$C$565,2,0)</f>
        <v>#N/A</v>
      </c>
      <c r="J183" s="108" t="str">
        <f t="shared" si="21"/>
        <v>Posgrado</v>
      </c>
      <c r="K183" s="126" t="s">
        <v>403</v>
      </c>
      <c r="L183" s="149"/>
      <c r="M183" s="161"/>
      <c r="N183" s="105"/>
      <c r="O183" s="107">
        <f t="shared" si="18"/>
        <v>0</v>
      </c>
      <c r="P183" s="107">
        <f t="shared" si="20"/>
        <v>0</v>
      </c>
      <c r="Q183" s="107">
        <f t="shared" si="19"/>
        <v>0</v>
      </c>
    </row>
  </sheetData>
  <dataValidations count="5">
    <dataValidation type="list" allowBlank="1" showInputMessage="1" showErrorMessage="1" errorTitle="¡Ingreso Invalido!" error="Seleccione una opción de la lista." promptTitle="Categoria/Zona de Viáticos" prompt="Seleccione una opción de la lista" sqref="C17 C61 C105 C149">
      <formula1>$AH$2:$BU$2</formula1>
    </dataValidation>
    <dataValidation type="list" allowBlank="1" showInputMessage="1" showErrorMessage="1" errorTitle="¡Ingreso Inválido!" error="Seleccione una opción de la lista." promptTitle="Dimensión Estratégica" prompt="Seleccione una opción de la lista." sqref="J17:J51 J61:J95 J105:J139 J149:J183">
      <formula1>$A$2:$O$2</formula1>
    </dataValidation>
    <dataValidation type="list" allowBlank="1" showInputMessage="1" showErrorMessage="1" errorTitle="¡Ingreso Inválido!" error="Seleccione una opción de la lista" promptTitle="Mes Requerido" prompt="Seleccione el mes en el que requiere el recurso." sqref="K17:K51 K61:K95 K105:K139 K149:K183">
      <formula1>$U$2:$AF$2</formula1>
    </dataValidation>
    <dataValidation type="list" allowBlank="1" showInputMessage="1" showErrorMessage="1" errorTitle="¡Ingreso Inválido!" error="Seleccione una opción de la lista." promptTitle="Tipo de Presupuesto" prompt="Seleccione una opción de la lista." sqref="G17:G51 G61:G95 G105:G139 G149:G183">
      <formula1>$R$2:$S$2</formula1>
    </dataValidation>
    <dataValidation type="list" allowBlank="1" showInputMessage="1" showErrorMessage="1" errorTitle="¡Ingreso Inválido!" error="Verifique el valor ingresado." promptTitle="Ingrese el Objeto de Gasto" prompt="Ingrese el Objeto de Gasto" sqref="H17:H51 H61:H95 H105:H139 H149:H183">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7"/>
  <sheetViews>
    <sheetView topLeftCell="C1" workbookViewId="0">
      <pane ySplit="7" topLeftCell="A14" activePane="bottomLeft" state="frozen"/>
      <selection activeCell="M8" sqref="M8"/>
      <selection pane="bottomLeft" activeCell="P24" sqref="P24"/>
    </sheetView>
  </sheetViews>
  <sheetFormatPr baseColWidth="10" defaultColWidth="11.5703125" defaultRowHeight="15" x14ac:dyDescent="0.2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20" width="14.140625" style="87" customWidth="1"/>
    <col min="21" max="21" width="17" style="87" customWidth="1"/>
    <col min="22" max="16384" width="11.5703125" style="87"/>
  </cols>
  <sheetData>
    <row r="1" spans="1:21" ht="18" customHeight="1" x14ac:dyDescent="0.25">
      <c r="B1" s="210"/>
      <c r="C1" s="210"/>
      <c r="D1" s="210"/>
      <c r="E1" s="246"/>
      <c r="G1" s="211" t="s">
        <v>1355</v>
      </c>
      <c r="H1" s="210"/>
      <c r="I1" s="210"/>
      <c r="J1" s="210"/>
      <c r="K1" s="210"/>
      <c r="L1" s="210"/>
      <c r="M1" s="210"/>
      <c r="N1" s="210"/>
      <c r="O1" s="210"/>
      <c r="P1" s="210"/>
      <c r="Q1" s="210"/>
      <c r="R1" s="210"/>
      <c r="S1" s="210"/>
      <c r="T1" s="210"/>
      <c r="U1" s="210"/>
    </row>
    <row r="2" spans="1:21" ht="18" customHeight="1" x14ac:dyDescent="0.25">
      <c r="A2" s="319" t="s">
        <v>1354</v>
      </c>
      <c r="B2" s="210"/>
      <c r="C2" s="210"/>
      <c r="D2" s="210"/>
      <c r="E2" s="246"/>
      <c r="G2" s="211"/>
      <c r="H2" s="210"/>
      <c r="I2" s="210"/>
      <c r="J2" s="210"/>
      <c r="K2" s="210"/>
      <c r="L2" s="210"/>
      <c r="M2" s="210"/>
      <c r="N2" s="210"/>
      <c r="O2" s="210"/>
      <c r="P2" s="210"/>
      <c r="Q2" s="210"/>
      <c r="R2" s="210"/>
      <c r="S2" s="210"/>
      <c r="T2" s="210"/>
      <c r="U2" s="210"/>
    </row>
    <row r="3" spans="1:21" ht="18" customHeight="1" x14ac:dyDescent="0.25">
      <c r="A3" s="319" t="s">
        <v>1356</v>
      </c>
      <c r="B3" s="210"/>
      <c r="C3" s="210"/>
      <c r="D3" s="210"/>
      <c r="E3" s="246"/>
      <c r="G3" s="211"/>
      <c r="H3" s="210"/>
      <c r="I3" s="210"/>
      <c r="J3" s="210"/>
      <c r="K3" s="210"/>
      <c r="L3" s="210"/>
      <c r="M3" s="210"/>
      <c r="N3" s="210"/>
      <c r="O3" s="210"/>
      <c r="P3" s="210"/>
      <c r="Q3" s="210"/>
      <c r="R3" s="210"/>
      <c r="S3" s="210"/>
      <c r="T3" s="210"/>
      <c r="U3" s="210"/>
    </row>
    <row r="4" spans="1:21" ht="18" customHeight="1" x14ac:dyDescent="0.25">
      <c r="A4" s="319" t="s">
        <v>1385</v>
      </c>
      <c r="B4" s="210"/>
      <c r="C4" s="210"/>
      <c r="D4" s="210"/>
      <c r="E4" s="246"/>
      <c r="G4" s="211"/>
      <c r="H4" s="210"/>
      <c r="I4" s="210"/>
      <c r="J4" s="210"/>
      <c r="K4" s="210"/>
      <c r="L4" s="210"/>
      <c r="M4" s="210"/>
      <c r="N4" s="210"/>
      <c r="O4" s="210"/>
      <c r="P4" s="210"/>
      <c r="Q4" s="210"/>
      <c r="R4" s="210"/>
      <c r="S4" s="210"/>
      <c r="T4" s="210"/>
      <c r="U4" s="210"/>
    </row>
    <row r="5" spans="1:21" ht="14.45" customHeight="1" x14ac:dyDescent="0.25">
      <c r="A5" s="660" t="s">
        <v>100</v>
      </c>
      <c r="B5" s="662" t="s">
        <v>115</v>
      </c>
      <c r="C5" s="666" t="s">
        <v>89</v>
      </c>
      <c r="D5" s="666" t="s">
        <v>90</v>
      </c>
      <c r="E5" s="675" t="s">
        <v>401</v>
      </c>
      <c r="F5" s="666" t="s">
        <v>91</v>
      </c>
      <c r="G5" s="669" t="s">
        <v>103</v>
      </c>
      <c r="H5" s="671"/>
      <c r="I5" s="671"/>
      <c r="J5" s="671"/>
      <c r="K5" s="671"/>
      <c r="L5" s="671"/>
      <c r="M5" s="671"/>
      <c r="N5" s="670"/>
      <c r="O5" s="678" t="s">
        <v>104</v>
      </c>
      <c r="P5" s="679"/>
      <c r="Q5" s="662" t="s">
        <v>105</v>
      </c>
      <c r="R5" s="662" t="s">
        <v>106</v>
      </c>
      <c r="S5" s="662" t="s">
        <v>113</v>
      </c>
      <c r="T5" s="662" t="s">
        <v>112</v>
      </c>
      <c r="U5" s="672" t="s">
        <v>92</v>
      </c>
    </row>
    <row r="6" spans="1:21" ht="14.45" customHeight="1" x14ac:dyDescent="0.25">
      <c r="A6" s="660"/>
      <c r="B6" s="660"/>
      <c r="C6" s="667"/>
      <c r="D6" s="667"/>
      <c r="E6" s="676"/>
      <c r="F6" s="667"/>
      <c r="G6" s="669" t="s">
        <v>107</v>
      </c>
      <c r="H6" s="670"/>
      <c r="I6" s="669" t="s">
        <v>108</v>
      </c>
      <c r="J6" s="670"/>
      <c r="K6" s="669" t="s">
        <v>109</v>
      </c>
      <c r="L6" s="670"/>
      <c r="M6" s="669" t="s">
        <v>110</v>
      </c>
      <c r="N6" s="670"/>
      <c r="O6" s="680"/>
      <c r="P6" s="681"/>
      <c r="Q6" s="660"/>
      <c r="R6" s="660"/>
      <c r="S6" s="660"/>
      <c r="T6" s="660"/>
      <c r="U6" s="673"/>
    </row>
    <row r="7" spans="1:21" ht="25.5" x14ac:dyDescent="0.25">
      <c r="A7" s="661"/>
      <c r="B7" s="661"/>
      <c r="C7" s="668"/>
      <c r="D7" s="668"/>
      <c r="E7" s="677"/>
      <c r="F7" s="668"/>
      <c r="G7" s="250" t="s">
        <v>111</v>
      </c>
      <c r="H7" s="250" t="s">
        <v>12</v>
      </c>
      <c r="I7" s="250" t="s">
        <v>111</v>
      </c>
      <c r="J7" s="250" t="s">
        <v>12</v>
      </c>
      <c r="K7" s="250" t="s">
        <v>111</v>
      </c>
      <c r="L7" s="250" t="s">
        <v>12</v>
      </c>
      <c r="M7" s="250" t="s">
        <v>111</v>
      </c>
      <c r="N7" s="250" t="s">
        <v>12</v>
      </c>
      <c r="O7" s="250" t="s">
        <v>111</v>
      </c>
      <c r="P7" s="250" t="s">
        <v>12</v>
      </c>
      <c r="Q7" s="661"/>
      <c r="R7" s="661"/>
      <c r="S7" s="661"/>
      <c r="T7" s="661"/>
      <c r="U7" s="674"/>
    </row>
    <row r="8" spans="1:21" ht="60" x14ac:dyDescent="0.25">
      <c r="A8" s="665" t="s">
        <v>1386</v>
      </c>
      <c r="B8" s="664" t="s">
        <v>1387</v>
      </c>
      <c r="C8" s="497" t="s">
        <v>1575</v>
      </c>
      <c r="D8" s="497" t="s">
        <v>1576</v>
      </c>
      <c r="E8" s="498" t="s">
        <v>1860</v>
      </c>
      <c r="F8" s="498" t="s">
        <v>1577</v>
      </c>
      <c r="G8" s="499">
        <v>0.25</v>
      </c>
      <c r="H8" s="500"/>
      <c r="I8" s="499">
        <v>0.25</v>
      </c>
      <c r="J8" s="500"/>
      <c r="K8" s="499">
        <v>0.25</v>
      </c>
      <c r="L8" s="500"/>
      <c r="M8" s="499">
        <v>0.25</v>
      </c>
      <c r="N8" s="500"/>
      <c r="O8" s="498"/>
      <c r="P8" s="501">
        <f t="shared" ref="P8:P11" si="0">+H8+J8+L8+N8</f>
        <v>0</v>
      </c>
      <c r="Q8" s="498"/>
      <c r="R8" s="498" t="s">
        <v>1578</v>
      </c>
      <c r="S8" s="498" t="s">
        <v>1579</v>
      </c>
      <c r="T8" s="498" t="s">
        <v>1580</v>
      </c>
      <c r="U8" s="498" t="s">
        <v>1581</v>
      </c>
    </row>
    <row r="9" spans="1:21" ht="78.75" x14ac:dyDescent="0.25">
      <c r="A9" s="665"/>
      <c r="B9" s="664"/>
      <c r="C9" s="497" t="s">
        <v>1582</v>
      </c>
      <c r="D9" s="497" t="s">
        <v>1583</v>
      </c>
      <c r="E9" s="498" t="s">
        <v>1861</v>
      </c>
      <c r="F9" s="498" t="s">
        <v>1584</v>
      </c>
      <c r="G9" s="499">
        <v>0.25</v>
      </c>
      <c r="H9" s="500"/>
      <c r="I9" s="499">
        <v>0.25</v>
      </c>
      <c r="J9" s="500"/>
      <c r="K9" s="499">
        <v>0.25</v>
      </c>
      <c r="L9" s="500"/>
      <c r="M9" s="499">
        <v>0.25</v>
      </c>
      <c r="N9" s="500"/>
      <c r="O9" s="498"/>
      <c r="P9" s="501">
        <f t="shared" si="0"/>
        <v>0</v>
      </c>
      <c r="Q9" s="498"/>
      <c r="R9" s="498" t="s">
        <v>1585</v>
      </c>
      <c r="S9" s="498" t="s">
        <v>1579</v>
      </c>
      <c r="T9" s="498" t="s">
        <v>1586</v>
      </c>
      <c r="U9" s="498" t="s">
        <v>1587</v>
      </c>
    </row>
    <row r="10" spans="1:21" ht="47.25" x14ac:dyDescent="0.25">
      <c r="A10" s="665"/>
      <c r="B10" s="664"/>
      <c r="C10" s="658" t="s">
        <v>1588</v>
      </c>
      <c r="D10" s="658" t="s">
        <v>1589</v>
      </c>
      <c r="E10" s="498" t="s">
        <v>1862</v>
      </c>
      <c r="F10" s="498" t="s">
        <v>1590</v>
      </c>
      <c r="G10" s="499">
        <v>1</v>
      </c>
      <c r="H10" s="500"/>
      <c r="I10" s="499">
        <v>0</v>
      </c>
      <c r="J10" s="500"/>
      <c r="K10" s="499">
        <v>0</v>
      </c>
      <c r="L10" s="500"/>
      <c r="M10" s="499">
        <v>0</v>
      </c>
      <c r="N10" s="500"/>
      <c r="O10" s="498"/>
      <c r="P10" s="501">
        <f t="shared" si="0"/>
        <v>0</v>
      </c>
      <c r="Q10" s="498"/>
      <c r="R10" s="498" t="s">
        <v>1591</v>
      </c>
      <c r="S10" s="498" t="s">
        <v>1592</v>
      </c>
      <c r="T10" s="498" t="s">
        <v>1593</v>
      </c>
      <c r="U10" s="498" t="s">
        <v>1594</v>
      </c>
    </row>
    <row r="11" spans="1:21" ht="47.25" x14ac:dyDescent="0.25">
      <c r="A11" s="665"/>
      <c r="B11" s="664"/>
      <c r="C11" s="658"/>
      <c r="D11" s="658"/>
      <c r="E11" s="498" t="s">
        <v>1863</v>
      </c>
      <c r="F11" s="498" t="s">
        <v>1595</v>
      </c>
      <c r="G11" s="499">
        <v>0.25</v>
      </c>
      <c r="H11" s="500"/>
      <c r="I11" s="499">
        <v>0.25</v>
      </c>
      <c r="J11" s="500"/>
      <c r="K11" s="499">
        <v>0.25</v>
      </c>
      <c r="L11" s="500"/>
      <c r="M11" s="499">
        <v>0.25</v>
      </c>
      <c r="N11" s="500"/>
      <c r="O11" s="498"/>
      <c r="P11" s="501">
        <f t="shared" si="0"/>
        <v>0</v>
      </c>
      <c r="Q11" s="498"/>
      <c r="R11" s="87" t="s">
        <v>1596</v>
      </c>
      <c r="S11" s="498" t="s">
        <v>1597</v>
      </c>
      <c r="T11" s="498" t="s">
        <v>1593</v>
      </c>
      <c r="U11" s="498" t="s">
        <v>1598</v>
      </c>
    </row>
    <row r="12" spans="1:21" ht="63" x14ac:dyDescent="0.25">
      <c r="A12" s="665"/>
      <c r="B12" s="664"/>
      <c r="C12" s="658"/>
      <c r="D12" s="658"/>
      <c r="E12" s="498" t="s">
        <v>1849</v>
      </c>
      <c r="F12" s="498" t="s">
        <v>1599</v>
      </c>
      <c r="G12" s="502">
        <v>2</v>
      </c>
      <c r="H12" s="500">
        <f>'1. TALLERES SEMINARIOS'!D123/4</f>
        <v>6000</v>
      </c>
      <c r="I12" s="502">
        <v>2</v>
      </c>
      <c r="J12" s="500">
        <f>'1. TALLERES SEMINARIOS'!D123/4</f>
        <v>6000</v>
      </c>
      <c r="K12" s="502">
        <v>2</v>
      </c>
      <c r="L12" s="500">
        <f>'1. TALLERES SEMINARIOS'!D123/4</f>
        <v>6000</v>
      </c>
      <c r="M12" s="502">
        <v>2</v>
      </c>
      <c r="N12" s="500">
        <f>'1. TALLERES SEMINARIOS'!D123/4</f>
        <v>6000</v>
      </c>
      <c r="O12" s="498"/>
      <c r="P12" s="501">
        <f>+H12+J12+L12+N12</f>
        <v>24000</v>
      </c>
      <c r="Q12" s="498"/>
      <c r="R12" s="498" t="s">
        <v>1600</v>
      </c>
      <c r="S12" s="498" t="s">
        <v>1597</v>
      </c>
      <c r="T12" s="498" t="s">
        <v>1593</v>
      </c>
      <c r="U12" s="498" t="s">
        <v>1601</v>
      </c>
    </row>
    <row r="13" spans="1:21" ht="78.75" x14ac:dyDescent="0.25">
      <c r="A13" s="665"/>
      <c r="B13" s="664"/>
      <c r="C13" s="658"/>
      <c r="D13" s="658"/>
      <c r="E13" s="498" t="s">
        <v>1850</v>
      </c>
      <c r="F13" s="498" t="s">
        <v>1602</v>
      </c>
      <c r="G13" s="499">
        <v>0</v>
      </c>
      <c r="H13" s="500"/>
      <c r="I13" s="499">
        <v>0</v>
      </c>
      <c r="J13" s="500"/>
      <c r="K13" s="499">
        <v>1</v>
      </c>
      <c r="L13" s="500">
        <f>'1. TALLERES SEMINARIOS'!D142</f>
        <v>3000</v>
      </c>
      <c r="M13" s="499">
        <v>0</v>
      </c>
      <c r="N13" s="393"/>
      <c r="O13" s="498"/>
      <c r="P13" s="501">
        <f t="shared" ref="P13:P23" si="1">+H13+J13+L13+N13</f>
        <v>3000</v>
      </c>
      <c r="Q13" s="498"/>
      <c r="R13" s="498" t="s">
        <v>1603</v>
      </c>
      <c r="S13" s="498" t="s">
        <v>1604</v>
      </c>
      <c r="T13" s="498" t="s">
        <v>1605</v>
      </c>
      <c r="U13" s="498" t="s">
        <v>1606</v>
      </c>
    </row>
    <row r="14" spans="1:21" ht="157.5" x14ac:dyDescent="0.25">
      <c r="A14" s="665"/>
      <c r="B14" s="664"/>
      <c r="C14" s="605" t="s">
        <v>1920</v>
      </c>
      <c r="D14" s="605" t="s">
        <v>1921</v>
      </c>
      <c r="E14" s="606" t="s">
        <v>1922</v>
      </c>
      <c r="F14" s="606" t="s">
        <v>1923</v>
      </c>
      <c r="G14" s="607">
        <v>0.25</v>
      </c>
      <c r="H14" s="608"/>
      <c r="I14" s="607">
        <v>0.25</v>
      </c>
      <c r="J14" s="608"/>
      <c r="K14" s="607">
        <v>0.25</v>
      </c>
      <c r="L14" s="608"/>
      <c r="M14" s="607">
        <v>0.25</v>
      </c>
      <c r="N14" s="608"/>
      <c r="O14" s="606"/>
      <c r="P14" s="609">
        <v>0</v>
      </c>
      <c r="Q14" s="606">
        <v>482</v>
      </c>
      <c r="R14" s="606" t="s">
        <v>1924</v>
      </c>
      <c r="S14" s="606" t="s">
        <v>1925</v>
      </c>
      <c r="T14" s="606" t="s">
        <v>1926</v>
      </c>
      <c r="U14" s="606" t="s">
        <v>1927</v>
      </c>
    </row>
    <row r="15" spans="1:21" ht="15.75" x14ac:dyDescent="0.25">
      <c r="A15" s="665"/>
      <c r="B15" s="664"/>
      <c r="C15" s="497"/>
      <c r="D15" s="497"/>
      <c r="E15" s="498"/>
      <c r="F15" s="498"/>
      <c r="G15" s="499"/>
      <c r="H15" s="500"/>
      <c r="I15" s="499"/>
      <c r="J15" s="500"/>
      <c r="K15" s="499"/>
      <c r="L15" s="500"/>
      <c r="M15" s="499"/>
      <c r="N15" s="500"/>
      <c r="O15" s="498"/>
      <c r="P15" s="501">
        <f t="shared" si="1"/>
        <v>0</v>
      </c>
      <c r="Q15" s="498"/>
      <c r="R15" s="498"/>
      <c r="S15" s="498"/>
      <c r="T15" s="498"/>
      <c r="U15" s="498"/>
    </row>
    <row r="16" spans="1:21" ht="15.75" x14ac:dyDescent="0.25">
      <c r="A16" s="665"/>
      <c r="B16" s="664"/>
      <c r="C16" s="497"/>
      <c r="D16" s="497"/>
      <c r="E16" s="498"/>
      <c r="F16" s="498"/>
      <c r="G16" s="499"/>
      <c r="H16" s="500"/>
      <c r="I16" s="499"/>
      <c r="J16" s="500"/>
      <c r="K16" s="499"/>
      <c r="L16" s="500"/>
      <c r="M16" s="499"/>
      <c r="N16" s="500"/>
      <c r="O16" s="498"/>
      <c r="P16" s="501">
        <f t="shared" si="1"/>
        <v>0</v>
      </c>
      <c r="Q16" s="503"/>
      <c r="R16" s="498"/>
      <c r="S16" s="498"/>
      <c r="T16" s="498"/>
      <c r="U16" s="498"/>
    </row>
    <row r="17" spans="1:21" ht="15.75" x14ac:dyDescent="0.25">
      <c r="A17" s="665"/>
      <c r="B17" s="664"/>
      <c r="C17" s="497"/>
      <c r="D17" s="497"/>
      <c r="E17" s="498"/>
      <c r="F17" s="498"/>
      <c r="G17" s="499"/>
      <c r="H17" s="500"/>
      <c r="I17" s="499"/>
      <c r="J17" s="500"/>
      <c r="K17" s="499"/>
      <c r="L17" s="500"/>
      <c r="M17" s="499"/>
      <c r="N17" s="500"/>
      <c r="O17" s="498"/>
      <c r="P17" s="501">
        <f t="shared" si="1"/>
        <v>0</v>
      </c>
      <c r="Q17" s="503"/>
      <c r="R17" s="498"/>
      <c r="S17" s="498"/>
      <c r="T17" s="498"/>
      <c r="U17" s="498"/>
    </row>
    <row r="18" spans="1:21" ht="15.75" customHeight="1" x14ac:dyDescent="0.25">
      <c r="A18" s="663" t="s">
        <v>1388</v>
      </c>
      <c r="B18" s="663" t="s">
        <v>1387</v>
      </c>
      <c r="C18" s="659" t="s">
        <v>1607</v>
      </c>
      <c r="D18" s="658" t="s">
        <v>1608</v>
      </c>
      <c r="E18" s="498" t="s">
        <v>1864</v>
      </c>
      <c r="F18" s="498" t="s">
        <v>1609</v>
      </c>
      <c r="G18" s="499">
        <v>1</v>
      </c>
      <c r="H18" s="504"/>
      <c r="I18" s="499">
        <v>0</v>
      </c>
      <c r="J18" s="498"/>
      <c r="K18" s="499">
        <v>0</v>
      </c>
      <c r="L18" s="504"/>
      <c r="M18" s="499">
        <v>0</v>
      </c>
      <c r="N18" s="498"/>
      <c r="O18" s="498"/>
      <c r="P18" s="501">
        <f t="shared" si="1"/>
        <v>0</v>
      </c>
      <c r="Q18" s="498"/>
      <c r="R18" s="498" t="s">
        <v>1610</v>
      </c>
      <c r="S18" s="498" t="s">
        <v>1611</v>
      </c>
      <c r="T18" s="498" t="s">
        <v>1612</v>
      </c>
      <c r="U18" s="498" t="s">
        <v>1613</v>
      </c>
    </row>
    <row r="19" spans="1:21" ht="78.75" x14ac:dyDescent="0.25">
      <c r="A19" s="663"/>
      <c r="B19" s="663"/>
      <c r="C19" s="659"/>
      <c r="D19" s="658"/>
      <c r="E19" s="498" t="s">
        <v>1865</v>
      </c>
      <c r="F19" s="498" t="s">
        <v>1614</v>
      </c>
      <c r="G19" s="499">
        <v>0.5</v>
      </c>
      <c r="H19" s="504"/>
      <c r="I19" s="499">
        <v>0.5</v>
      </c>
      <c r="J19" s="498"/>
      <c r="K19" s="499">
        <v>0</v>
      </c>
      <c r="L19" s="504"/>
      <c r="M19" s="499">
        <v>0</v>
      </c>
      <c r="N19" s="498"/>
      <c r="O19" s="498"/>
      <c r="P19" s="501">
        <f t="shared" si="1"/>
        <v>0</v>
      </c>
      <c r="Q19" s="498"/>
      <c r="R19" s="498" t="s">
        <v>1615</v>
      </c>
      <c r="S19" s="498" t="s">
        <v>1616</v>
      </c>
      <c r="T19" s="498" t="s">
        <v>1612</v>
      </c>
      <c r="U19" s="498" t="s">
        <v>1617</v>
      </c>
    </row>
    <row r="20" spans="1:21" ht="63" x14ac:dyDescent="0.25">
      <c r="A20" s="663"/>
      <c r="B20" s="663"/>
      <c r="C20" s="659"/>
      <c r="D20" s="658"/>
      <c r="E20" s="498" t="s">
        <v>1866</v>
      </c>
      <c r="F20" s="498" t="s">
        <v>1618</v>
      </c>
      <c r="G20" s="499">
        <v>0</v>
      </c>
      <c r="H20" s="504"/>
      <c r="I20" s="499">
        <v>0</v>
      </c>
      <c r="J20" s="498"/>
      <c r="K20" s="499">
        <v>1</v>
      </c>
      <c r="L20" s="504"/>
      <c r="M20" s="499">
        <v>0</v>
      </c>
      <c r="N20" s="498"/>
      <c r="O20" s="498"/>
      <c r="P20" s="501">
        <f t="shared" si="1"/>
        <v>0</v>
      </c>
      <c r="Q20" s="498"/>
      <c r="R20" s="498" t="s">
        <v>1619</v>
      </c>
      <c r="S20" s="498" t="s">
        <v>1620</v>
      </c>
      <c r="T20" s="498" t="s">
        <v>1612</v>
      </c>
      <c r="U20" s="498" t="s">
        <v>1617</v>
      </c>
    </row>
    <row r="21" spans="1:21" ht="15.75" x14ac:dyDescent="0.25">
      <c r="A21" s="663"/>
      <c r="B21" s="663"/>
      <c r="C21" s="505"/>
      <c r="D21" s="497"/>
      <c r="E21" s="498"/>
      <c r="F21" s="498"/>
      <c r="G21" s="498"/>
      <c r="H21" s="504"/>
      <c r="I21" s="498"/>
      <c r="J21" s="498"/>
      <c r="K21" s="498"/>
      <c r="L21" s="504"/>
      <c r="M21" s="498"/>
      <c r="N21" s="498"/>
      <c r="O21" s="498"/>
      <c r="P21" s="501">
        <f t="shared" si="1"/>
        <v>0</v>
      </c>
      <c r="Q21" s="498"/>
      <c r="R21" s="498"/>
      <c r="S21" s="498"/>
      <c r="T21" s="498"/>
      <c r="U21" s="498"/>
    </row>
    <row r="22" spans="1:21" ht="15.75" x14ac:dyDescent="0.25">
      <c r="A22" s="663"/>
      <c r="B22" s="663"/>
      <c r="C22" s="505"/>
      <c r="D22" s="497"/>
      <c r="E22" s="498"/>
      <c r="F22" s="498"/>
      <c r="G22" s="498"/>
      <c r="H22" s="504"/>
      <c r="I22" s="498"/>
      <c r="J22" s="498"/>
      <c r="K22" s="498"/>
      <c r="L22" s="504"/>
      <c r="M22" s="498"/>
      <c r="N22" s="498"/>
      <c r="O22" s="498"/>
      <c r="P22" s="501">
        <f t="shared" si="1"/>
        <v>0</v>
      </c>
      <c r="Q22" s="498"/>
      <c r="R22" s="498"/>
      <c r="S22" s="498"/>
      <c r="T22" s="498"/>
      <c r="U22" s="498"/>
    </row>
    <row r="23" spans="1:21" ht="15.75" x14ac:dyDescent="0.25">
      <c r="A23" s="663"/>
      <c r="B23" s="663"/>
      <c r="C23" s="505"/>
      <c r="D23" s="497"/>
      <c r="E23" s="498"/>
      <c r="F23" s="498"/>
      <c r="G23" s="498"/>
      <c r="H23" s="504"/>
      <c r="I23" s="498"/>
      <c r="J23" s="498"/>
      <c r="K23" s="498"/>
      <c r="L23" s="504"/>
      <c r="M23" s="498"/>
      <c r="N23" s="498"/>
      <c r="O23" s="498"/>
      <c r="P23" s="501">
        <f t="shared" si="1"/>
        <v>0</v>
      </c>
      <c r="Q23" s="498"/>
      <c r="R23" s="498"/>
      <c r="S23" s="498"/>
      <c r="T23" s="498"/>
      <c r="U23" s="498"/>
    </row>
    <row r="24" spans="1:21" ht="15.6" customHeight="1" x14ac:dyDescent="0.25">
      <c r="A24" s="297"/>
      <c r="B24" s="298"/>
      <c r="C24" s="297" t="s">
        <v>1363</v>
      </c>
      <c r="D24" s="298"/>
      <c r="E24" s="298"/>
      <c r="F24" s="299"/>
      <c r="G24" s="236">
        <f t="shared" ref="G24:P24" si="2">SUM(G8:G23)</f>
        <v>5.5</v>
      </c>
      <c r="H24" s="236">
        <f t="shared" si="2"/>
        <v>6000</v>
      </c>
      <c r="I24" s="236">
        <f t="shared" si="2"/>
        <v>3.5</v>
      </c>
      <c r="J24" s="236">
        <f t="shared" si="2"/>
        <v>6000</v>
      </c>
      <c r="K24" s="236">
        <f t="shared" si="2"/>
        <v>5</v>
      </c>
      <c r="L24" s="236">
        <f t="shared" si="2"/>
        <v>9000</v>
      </c>
      <c r="M24" s="236">
        <f t="shared" si="2"/>
        <v>3</v>
      </c>
      <c r="N24" s="236">
        <f t="shared" si="2"/>
        <v>6000</v>
      </c>
      <c r="O24" s="236">
        <f t="shared" si="2"/>
        <v>0</v>
      </c>
      <c r="P24" s="236">
        <f t="shared" si="2"/>
        <v>27000</v>
      </c>
      <c r="Q24" s="209"/>
      <c r="R24" s="209"/>
      <c r="S24" s="209"/>
      <c r="T24" s="209"/>
      <c r="U24" s="212"/>
    </row>
    <row r="25" spans="1:21" x14ac:dyDescent="0.25">
      <c r="E25" s="87"/>
    </row>
    <row r="26" spans="1:21" x14ac:dyDescent="0.25">
      <c r="E26" s="87"/>
    </row>
    <row r="27" spans="1:21" x14ac:dyDescent="0.25">
      <c r="E27" s="87"/>
    </row>
    <row r="28" spans="1:21" x14ac:dyDescent="0.25">
      <c r="E28" s="87"/>
    </row>
    <row r="29" spans="1:21" x14ac:dyDescent="0.25">
      <c r="E29" s="87"/>
    </row>
    <row r="30" spans="1:21" x14ac:dyDescent="0.25">
      <c r="E30" s="87"/>
    </row>
    <row r="31" spans="1:21" x14ac:dyDescent="0.25">
      <c r="E31" s="87"/>
    </row>
    <row r="32" spans="1:21" x14ac:dyDescent="0.25">
      <c r="E32" s="87"/>
    </row>
    <row r="33" spans="5:5" x14ac:dyDescent="0.25">
      <c r="E33" s="87"/>
    </row>
    <row r="34" spans="5:5" x14ac:dyDescent="0.25">
      <c r="E34" s="87"/>
    </row>
    <row r="35" spans="5:5" x14ac:dyDescent="0.25">
      <c r="E35" s="87"/>
    </row>
    <row r="36" spans="5:5" x14ac:dyDescent="0.25">
      <c r="E36" s="87"/>
    </row>
    <row r="37" spans="5:5" x14ac:dyDescent="0.25">
      <c r="E37" s="87"/>
    </row>
    <row r="38" spans="5:5" x14ac:dyDescent="0.25">
      <c r="E38" s="87"/>
    </row>
    <row r="39" spans="5:5" x14ac:dyDescent="0.25">
      <c r="E39" s="87"/>
    </row>
    <row r="40" spans="5:5" x14ac:dyDescent="0.25">
      <c r="E40" s="87"/>
    </row>
    <row r="41" spans="5:5" x14ac:dyDescent="0.25">
      <c r="E41" s="87"/>
    </row>
    <row r="42" spans="5:5" x14ac:dyDescent="0.25">
      <c r="E42" s="87"/>
    </row>
    <row r="43" spans="5:5" x14ac:dyDescent="0.25">
      <c r="E43" s="87"/>
    </row>
    <row r="44" spans="5:5" x14ac:dyDescent="0.25">
      <c r="E44" s="87"/>
    </row>
    <row r="45" spans="5:5" x14ac:dyDescent="0.25">
      <c r="E45" s="87"/>
    </row>
    <row r="46" spans="5:5" x14ac:dyDescent="0.25">
      <c r="E46" s="87"/>
    </row>
    <row r="47" spans="5:5" x14ac:dyDescent="0.25">
      <c r="E47" s="87"/>
    </row>
    <row r="48" spans="5:5" x14ac:dyDescent="0.25">
      <c r="E48" s="87"/>
    </row>
    <row r="49" spans="5:5" x14ac:dyDescent="0.25">
      <c r="E49" s="87"/>
    </row>
    <row r="50" spans="5:5" x14ac:dyDescent="0.25">
      <c r="E50" s="87"/>
    </row>
    <row r="51" spans="5:5" x14ac:dyDescent="0.25">
      <c r="E51" s="87"/>
    </row>
    <row r="52" spans="5:5" x14ac:dyDescent="0.25">
      <c r="E52" s="87"/>
    </row>
    <row r="53" spans="5:5" x14ac:dyDescent="0.25">
      <c r="E53" s="87"/>
    </row>
    <row r="54" spans="5:5" x14ac:dyDescent="0.25">
      <c r="E54" s="87"/>
    </row>
    <row r="55" spans="5:5" x14ac:dyDescent="0.25">
      <c r="E55" s="87"/>
    </row>
    <row r="56" spans="5:5" x14ac:dyDescent="0.25">
      <c r="E56" s="87"/>
    </row>
    <row r="57" spans="5:5" x14ac:dyDescent="0.25">
      <c r="E57" s="87"/>
    </row>
    <row r="58" spans="5:5" x14ac:dyDescent="0.25">
      <c r="E58" s="87"/>
    </row>
    <row r="59" spans="5:5" x14ac:dyDescent="0.25">
      <c r="E59" s="87"/>
    </row>
    <row r="60" spans="5:5" x14ac:dyDescent="0.25">
      <c r="E60" s="87"/>
    </row>
    <row r="61" spans="5:5" x14ac:dyDescent="0.25">
      <c r="E61" s="87"/>
    </row>
    <row r="62" spans="5:5" x14ac:dyDescent="0.25">
      <c r="E62" s="87"/>
    </row>
    <row r="63" spans="5:5" x14ac:dyDescent="0.25">
      <c r="E63" s="87"/>
    </row>
    <row r="64" spans="5:5" x14ac:dyDescent="0.25">
      <c r="E64" s="87"/>
    </row>
    <row r="65" spans="5:5" x14ac:dyDescent="0.25">
      <c r="E65" s="87"/>
    </row>
    <row r="66" spans="5:5" x14ac:dyDescent="0.25">
      <c r="E66" s="87"/>
    </row>
    <row r="67" spans="5:5" x14ac:dyDescent="0.25">
      <c r="E67" s="87"/>
    </row>
    <row r="68" spans="5:5" x14ac:dyDescent="0.25">
      <c r="E68" s="87"/>
    </row>
    <row r="69" spans="5:5" x14ac:dyDescent="0.25">
      <c r="E69" s="87"/>
    </row>
    <row r="70" spans="5:5" x14ac:dyDescent="0.25">
      <c r="E70" s="87"/>
    </row>
    <row r="71" spans="5:5" x14ac:dyDescent="0.25">
      <c r="E71" s="87"/>
    </row>
    <row r="72" spans="5:5" x14ac:dyDescent="0.25">
      <c r="E72" s="87"/>
    </row>
    <row r="73" spans="5:5" x14ac:dyDescent="0.25">
      <c r="E73" s="87"/>
    </row>
    <row r="74" spans="5:5" x14ac:dyDescent="0.25">
      <c r="E74" s="87"/>
    </row>
    <row r="75" spans="5:5" x14ac:dyDescent="0.25">
      <c r="E75" s="87"/>
    </row>
    <row r="76" spans="5:5" x14ac:dyDescent="0.25">
      <c r="E76" s="87"/>
    </row>
    <row r="77" spans="5:5" x14ac:dyDescent="0.25">
      <c r="E77" s="87"/>
    </row>
    <row r="78" spans="5:5" x14ac:dyDescent="0.25">
      <c r="E78" s="87"/>
    </row>
    <row r="79" spans="5:5" x14ac:dyDescent="0.25">
      <c r="E79" s="87"/>
    </row>
    <row r="80" spans="5:5" x14ac:dyDescent="0.25">
      <c r="E80" s="87"/>
    </row>
    <row r="81" spans="5:5" x14ac:dyDescent="0.25">
      <c r="E81" s="87"/>
    </row>
    <row r="82" spans="5:5" x14ac:dyDescent="0.25">
      <c r="E82" s="87"/>
    </row>
    <row r="83" spans="5:5" x14ac:dyDescent="0.25">
      <c r="E83" s="87"/>
    </row>
    <row r="84" spans="5:5" x14ac:dyDescent="0.25">
      <c r="E84" s="87"/>
    </row>
    <row r="85" spans="5:5" x14ac:dyDescent="0.25">
      <c r="E85" s="87"/>
    </row>
    <row r="86" spans="5:5" x14ac:dyDescent="0.25">
      <c r="E86" s="87"/>
    </row>
    <row r="87" spans="5:5" x14ac:dyDescent="0.25">
      <c r="E87" s="87"/>
    </row>
  </sheetData>
  <mergeCells count="25">
    <mergeCell ref="I6:J6"/>
    <mergeCell ref="D5:D7"/>
    <mergeCell ref="F5:F7"/>
    <mergeCell ref="G5:N5"/>
    <mergeCell ref="U5:U7"/>
    <mergeCell ref="Q5:Q7"/>
    <mergeCell ref="R5:R7"/>
    <mergeCell ref="E5:E7"/>
    <mergeCell ref="T5:T7"/>
    <mergeCell ref="S5:S7"/>
    <mergeCell ref="G6:H6"/>
    <mergeCell ref="K6:L6"/>
    <mergeCell ref="M6:N6"/>
    <mergeCell ref="O5:P6"/>
    <mergeCell ref="C10:C13"/>
    <mergeCell ref="D10:D13"/>
    <mergeCell ref="C18:C20"/>
    <mergeCell ref="D18:D20"/>
    <mergeCell ref="A5:A7"/>
    <mergeCell ref="B5:B7"/>
    <mergeCell ref="B18:B23"/>
    <mergeCell ref="B8:B17"/>
    <mergeCell ref="A8:A17"/>
    <mergeCell ref="A18:A23"/>
    <mergeCell ref="C5:C7"/>
  </mergeCells>
  <conditionalFormatting sqref="E8:E23">
    <cfRule type="duplicateValues" dxfId="0" priority="18"/>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0"/>
  <sheetViews>
    <sheetView showGridLines="0" topLeftCell="F1" workbookViewId="0">
      <pane ySplit="6" topLeftCell="A19" activePane="bottomLeft" state="frozen"/>
      <selection sqref="A1:V1"/>
      <selection pane="bottomLeft" activeCell="P47" sqref="P47"/>
    </sheetView>
  </sheetViews>
  <sheetFormatPr baseColWidth="10" defaultColWidth="12.5703125" defaultRowHeight="12" x14ac:dyDescent="0.25"/>
  <cols>
    <col min="1" max="1" width="35.140625" style="264" customWidth="1"/>
    <col min="2" max="2" width="48.140625" style="259" customWidth="1"/>
    <col min="3" max="3" width="32.42578125" style="259" customWidth="1"/>
    <col min="4" max="4" width="32.7109375" style="259" customWidth="1"/>
    <col min="5" max="5" width="27.42578125" style="265" customWidth="1"/>
    <col min="6" max="6" width="36.42578125" style="259" customWidth="1"/>
    <col min="7" max="7" width="15.28515625" style="259" customWidth="1"/>
    <col min="8" max="8" width="15.85546875" style="259" customWidth="1"/>
    <col min="9" max="9" width="15.28515625" style="259" customWidth="1"/>
    <col min="10" max="10" width="15.42578125" style="259" customWidth="1"/>
    <col min="11" max="11" width="15.28515625" style="259" customWidth="1"/>
    <col min="12" max="12" width="14.85546875" style="259" customWidth="1"/>
    <col min="13" max="13" width="15.28515625" style="259" customWidth="1"/>
    <col min="14" max="14" width="17.5703125" style="259" customWidth="1"/>
    <col min="15" max="15" width="15.28515625" style="259" customWidth="1"/>
    <col min="16" max="16" width="16.28515625" style="259" bestFit="1" customWidth="1"/>
    <col min="17" max="17" width="14.28515625" style="259" hidden="1" customWidth="1"/>
    <col min="18" max="20" width="14.28515625" style="259" customWidth="1"/>
    <col min="21" max="21" width="15.7109375" style="259" customWidth="1"/>
    <col min="22" max="16384" width="12.5703125" style="259"/>
  </cols>
  <sheetData>
    <row r="1" spans="1:21" s="253" customFormat="1" ht="18.75" x14ac:dyDescent="0.25">
      <c r="B1" s="291"/>
      <c r="C1" s="291"/>
      <c r="D1" s="291"/>
      <c r="E1" s="291"/>
      <c r="F1" s="291"/>
      <c r="G1" s="291" t="s">
        <v>1392</v>
      </c>
      <c r="H1" s="291"/>
      <c r="I1" s="291"/>
      <c r="J1" s="291"/>
      <c r="K1" s="291"/>
      <c r="L1" s="291"/>
      <c r="M1" s="291"/>
      <c r="N1" s="291"/>
      <c r="O1" s="291"/>
      <c r="P1" s="291"/>
      <c r="Q1" s="291"/>
      <c r="R1" s="291"/>
      <c r="S1" s="291"/>
      <c r="T1" s="291"/>
      <c r="U1" s="291"/>
    </row>
    <row r="2" spans="1:21" s="253" customFormat="1" ht="18.75" x14ac:dyDescent="0.25">
      <c r="A2" s="320" t="s">
        <v>1354</v>
      </c>
      <c r="B2" s="291"/>
      <c r="C2" s="291"/>
      <c r="D2" s="291"/>
      <c r="E2" s="291"/>
      <c r="F2" s="291"/>
      <c r="G2" s="291"/>
      <c r="H2" s="291"/>
      <c r="I2" s="291"/>
      <c r="J2" s="291"/>
      <c r="K2" s="291"/>
      <c r="L2" s="291"/>
      <c r="M2" s="291"/>
      <c r="N2" s="291"/>
      <c r="O2" s="291"/>
      <c r="P2" s="291"/>
      <c r="Q2" s="291"/>
      <c r="R2" s="291"/>
      <c r="S2" s="291"/>
      <c r="T2" s="291"/>
      <c r="U2" s="291"/>
    </row>
    <row r="3" spans="1:21" s="253" customFormat="1" ht="21" customHeight="1" x14ac:dyDescent="0.25">
      <c r="A3" s="254" t="s">
        <v>1389</v>
      </c>
      <c r="B3" s="255"/>
      <c r="C3" s="255"/>
      <c r="D3" s="255"/>
      <c r="E3" s="256"/>
      <c r="F3" s="255"/>
      <c r="G3" s="255"/>
      <c r="H3" s="255"/>
      <c r="I3" s="255"/>
      <c r="J3" s="255"/>
      <c r="K3" s="255"/>
      <c r="L3" s="255"/>
      <c r="M3" s="255"/>
      <c r="N3" s="255"/>
      <c r="O3" s="255"/>
      <c r="P3" s="255"/>
      <c r="Q3" s="255"/>
      <c r="R3" s="255"/>
      <c r="S3" s="255"/>
      <c r="T3" s="255"/>
      <c r="U3" s="255"/>
    </row>
    <row r="4" spans="1:21" s="67" customFormat="1" ht="23.25" customHeight="1" x14ac:dyDescent="0.25">
      <c r="A4" s="662" t="s">
        <v>100</v>
      </c>
      <c r="B4" s="662" t="s">
        <v>115</v>
      </c>
      <c r="C4" s="666" t="s">
        <v>89</v>
      </c>
      <c r="D4" s="666" t="s">
        <v>90</v>
      </c>
      <c r="E4" s="675" t="s">
        <v>401</v>
      </c>
      <c r="F4" s="666" t="s">
        <v>91</v>
      </c>
      <c r="G4" s="669" t="s">
        <v>103</v>
      </c>
      <c r="H4" s="671"/>
      <c r="I4" s="671"/>
      <c r="J4" s="671"/>
      <c r="K4" s="671"/>
      <c r="L4" s="671"/>
      <c r="M4" s="671"/>
      <c r="N4" s="670"/>
      <c r="O4" s="678" t="s">
        <v>104</v>
      </c>
      <c r="P4" s="679"/>
      <c r="Q4" s="662" t="s">
        <v>105</v>
      </c>
      <c r="R4" s="662" t="s">
        <v>106</v>
      </c>
      <c r="S4" s="662" t="s">
        <v>113</v>
      </c>
      <c r="T4" s="662" t="s">
        <v>112</v>
      </c>
      <c r="U4" s="672" t="s">
        <v>92</v>
      </c>
    </row>
    <row r="5" spans="1:21" s="67" customFormat="1" ht="15" customHeight="1" x14ac:dyDescent="0.25">
      <c r="A5" s="660"/>
      <c r="B5" s="660"/>
      <c r="C5" s="667"/>
      <c r="D5" s="667"/>
      <c r="E5" s="676"/>
      <c r="F5" s="667"/>
      <c r="G5" s="669" t="s">
        <v>107</v>
      </c>
      <c r="H5" s="670"/>
      <c r="I5" s="669" t="s">
        <v>108</v>
      </c>
      <c r="J5" s="670"/>
      <c r="K5" s="669" t="s">
        <v>109</v>
      </c>
      <c r="L5" s="670"/>
      <c r="M5" s="669" t="s">
        <v>110</v>
      </c>
      <c r="N5" s="670"/>
      <c r="O5" s="680"/>
      <c r="P5" s="681"/>
      <c r="Q5" s="660"/>
      <c r="R5" s="660"/>
      <c r="S5" s="660"/>
      <c r="T5" s="660"/>
      <c r="U5" s="673"/>
    </row>
    <row r="6" spans="1:21" s="67" customFormat="1" ht="24" customHeight="1" x14ac:dyDescent="0.25">
      <c r="A6" s="661"/>
      <c r="B6" s="661"/>
      <c r="C6" s="668"/>
      <c r="D6" s="668"/>
      <c r="E6" s="677"/>
      <c r="F6" s="668"/>
      <c r="G6" s="250" t="s">
        <v>111</v>
      </c>
      <c r="H6" s="250" t="s">
        <v>12</v>
      </c>
      <c r="I6" s="250" t="s">
        <v>111</v>
      </c>
      <c r="J6" s="250" t="s">
        <v>12</v>
      </c>
      <c r="K6" s="250" t="s">
        <v>111</v>
      </c>
      <c r="L6" s="250" t="s">
        <v>12</v>
      </c>
      <c r="M6" s="250" t="s">
        <v>111</v>
      </c>
      <c r="N6" s="250" t="s">
        <v>12</v>
      </c>
      <c r="O6" s="250" t="s">
        <v>111</v>
      </c>
      <c r="P6" s="250" t="s">
        <v>12</v>
      </c>
      <c r="Q6" s="661"/>
      <c r="R6" s="661"/>
      <c r="S6" s="661"/>
      <c r="T6" s="661"/>
      <c r="U6" s="674"/>
    </row>
    <row r="7" spans="1:21" ht="15.75" customHeight="1" x14ac:dyDescent="0.25">
      <c r="A7" s="684" t="s">
        <v>1390</v>
      </c>
      <c r="B7" s="683" t="s">
        <v>1477</v>
      </c>
      <c r="C7" s="519" t="s">
        <v>1622</v>
      </c>
      <c r="D7" s="519" t="s">
        <v>1623</v>
      </c>
      <c r="E7" s="519" t="s">
        <v>1867</v>
      </c>
      <c r="F7" s="519" t="s">
        <v>1624</v>
      </c>
      <c r="G7" s="520">
        <v>0</v>
      </c>
      <c r="H7" s="521"/>
      <c r="I7" s="520">
        <v>0</v>
      </c>
      <c r="J7" s="522"/>
      <c r="K7" s="520">
        <v>0</v>
      </c>
      <c r="L7" s="501"/>
      <c r="M7" s="520">
        <v>1</v>
      </c>
      <c r="N7" s="501" t="s">
        <v>1625</v>
      </c>
      <c r="O7" s="521"/>
      <c r="P7" s="501"/>
      <c r="Q7" s="521"/>
      <c r="R7" s="521" t="s">
        <v>1626</v>
      </c>
      <c r="S7" s="521" t="s">
        <v>1627</v>
      </c>
      <c r="T7" s="521" t="s">
        <v>1628</v>
      </c>
      <c r="U7" s="519" t="s">
        <v>1629</v>
      </c>
    </row>
    <row r="8" spans="1:21" ht="110.25" x14ac:dyDescent="0.25">
      <c r="A8" s="684"/>
      <c r="B8" s="684"/>
      <c r="C8" s="519" t="s">
        <v>1630</v>
      </c>
      <c r="D8" s="519" t="s">
        <v>1631</v>
      </c>
      <c r="E8" s="519" t="s">
        <v>1868</v>
      </c>
      <c r="F8" s="519" t="s">
        <v>1632</v>
      </c>
      <c r="G8" s="520">
        <v>0.25</v>
      </c>
      <c r="H8" s="521"/>
      <c r="I8" s="520">
        <v>0.25</v>
      </c>
      <c r="J8" s="522"/>
      <c r="K8" s="520">
        <v>0.25</v>
      </c>
      <c r="L8" s="501"/>
      <c r="M8" s="520">
        <v>0.25</v>
      </c>
      <c r="N8" s="501"/>
      <c r="O8" s="521"/>
      <c r="P8" s="501"/>
      <c r="Q8" s="521"/>
      <c r="R8" s="521" t="s">
        <v>1626</v>
      </c>
      <c r="S8" s="521" t="s">
        <v>1633</v>
      </c>
      <c r="T8" s="521" t="s">
        <v>1628</v>
      </c>
      <c r="U8" s="519" t="s">
        <v>1634</v>
      </c>
    </row>
    <row r="9" spans="1:21" ht="63" x14ac:dyDescent="0.25">
      <c r="A9" s="684"/>
      <c r="B9" s="684"/>
      <c r="C9" s="519" t="s">
        <v>1635</v>
      </c>
      <c r="D9" s="519" t="s">
        <v>1636</v>
      </c>
      <c r="E9" s="519" t="s">
        <v>1869</v>
      </c>
      <c r="F9" s="519" t="s">
        <v>1637</v>
      </c>
      <c r="G9" s="520">
        <v>0</v>
      </c>
      <c r="H9" s="521"/>
      <c r="I9" s="520">
        <v>0.30000000000000004</v>
      </c>
      <c r="J9" s="522"/>
      <c r="K9" s="520">
        <v>0.30000000000000004</v>
      </c>
      <c r="L9" s="501"/>
      <c r="M9" s="520">
        <v>0.4</v>
      </c>
      <c r="N9" s="501"/>
      <c r="O9" s="521"/>
      <c r="P9" s="501"/>
      <c r="Q9" s="521"/>
      <c r="R9" s="521" t="s">
        <v>1638</v>
      </c>
      <c r="S9" s="521" t="s">
        <v>1639</v>
      </c>
      <c r="T9" s="521" t="s">
        <v>1640</v>
      </c>
      <c r="U9" s="519" t="s">
        <v>1641</v>
      </c>
    </row>
    <row r="10" spans="1:21" ht="15.75" x14ac:dyDescent="0.25">
      <c r="A10" s="684"/>
      <c r="B10" s="684"/>
      <c r="C10" s="519"/>
      <c r="D10" s="519"/>
      <c r="E10" s="519"/>
      <c r="F10" s="519"/>
      <c r="G10" s="521"/>
      <c r="H10" s="521"/>
      <c r="I10" s="520"/>
      <c r="J10" s="522"/>
      <c r="K10" s="521"/>
      <c r="L10" s="501"/>
      <c r="M10" s="520"/>
      <c r="N10" s="501"/>
      <c r="O10" s="521"/>
      <c r="P10" s="501"/>
      <c r="Q10" s="521"/>
      <c r="R10" s="521"/>
      <c r="S10" s="521"/>
      <c r="T10" s="521"/>
      <c r="U10" s="519"/>
    </row>
    <row r="11" spans="1:21" ht="15.75" x14ac:dyDescent="0.25">
      <c r="A11" s="684"/>
      <c r="B11" s="684"/>
      <c r="C11" s="519"/>
      <c r="D11" s="519"/>
      <c r="E11" s="519"/>
      <c r="F11" s="519"/>
      <c r="G11" s="521"/>
      <c r="H11" s="521"/>
      <c r="I11" s="520"/>
      <c r="J11" s="522"/>
      <c r="K11" s="521"/>
      <c r="L11" s="501"/>
      <c r="M11" s="520"/>
      <c r="N11" s="501"/>
      <c r="O11" s="521"/>
      <c r="P11" s="501"/>
      <c r="Q11" s="521"/>
      <c r="R11" s="521"/>
      <c r="S11" s="521"/>
      <c r="T11" s="521"/>
      <c r="U11" s="519"/>
    </row>
    <row r="12" spans="1:21" ht="15.75" x14ac:dyDescent="0.25">
      <c r="A12" s="684"/>
      <c r="B12" s="683"/>
      <c r="C12" s="519"/>
      <c r="D12" s="519"/>
      <c r="E12" s="519"/>
      <c r="F12" s="519"/>
      <c r="G12" s="521"/>
      <c r="H12" s="521"/>
      <c r="I12" s="520"/>
      <c r="J12" s="522"/>
      <c r="K12" s="521"/>
      <c r="L12" s="501"/>
      <c r="M12" s="520"/>
      <c r="N12" s="501"/>
      <c r="O12" s="521"/>
      <c r="P12" s="501"/>
      <c r="Q12" s="521"/>
      <c r="R12" s="521"/>
      <c r="S12" s="521"/>
      <c r="T12" s="521"/>
      <c r="U12" s="519"/>
    </row>
    <row r="13" spans="1:21" ht="15.75" customHeight="1" x14ac:dyDescent="0.25">
      <c r="A13" s="684"/>
      <c r="B13" s="683" t="s">
        <v>1478</v>
      </c>
      <c r="C13" s="519" t="s">
        <v>1642</v>
      </c>
      <c r="D13" s="519" t="s">
        <v>1643</v>
      </c>
      <c r="E13" s="497" t="s">
        <v>1870</v>
      </c>
      <c r="F13" s="519" t="s">
        <v>1644</v>
      </c>
      <c r="G13" s="520">
        <v>0.25</v>
      </c>
      <c r="H13" s="521"/>
      <c r="I13" s="520">
        <v>0.25</v>
      </c>
      <c r="J13" s="522"/>
      <c r="K13" s="520">
        <v>0.25</v>
      </c>
      <c r="L13" s="501"/>
      <c r="M13" s="520">
        <v>0.25</v>
      </c>
      <c r="N13" s="501"/>
      <c r="O13" s="521"/>
      <c r="P13" s="501"/>
      <c r="Q13" s="521"/>
      <c r="R13" s="521" t="s">
        <v>1645</v>
      </c>
      <c r="S13" s="521" t="s">
        <v>1646</v>
      </c>
      <c r="T13" s="521" t="s">
        <v>1647</v>
      </c>
      <c r="U13" s="519" t="s">
        <v>1648</v>
      </c>
    </row>
    <row r="14" spans="1:21" ht="63" x14ac:dyDescent="0.25">
      <c r="A14" s="684"/>
      <c r="B14" s="684"/>
      <c r="C14" s="682" t="s">
        <v>1649</v>
      </c>
      <c r="D14" s="682" t="s">
        <v>1650</v>
      </c>
      <c r="E14" s="497" t="s">
        <v>1871</v>
      </c>
      <c r="F14" s="519" t="s">
        <v>1651</v>
      </c>
      <c r="G14" s="520">
        <v>0.25</v>
      </c>
      <c r="H14" s="521"/>
      <c r="I14" s="520">
        <v>0.25</v>
      </c>
      <c r="J14" s="522"/>
      <c r="K14" s="520">
        <v>0.25</v>
      </c>
      <c r="L14" s="501"/>
      <c r="M14" s="520">
        <v>0.25</v>
      </c>
      <c r="N14" s="501"/>
      <c r="O14" s="521"/>
      <c r="P14" s="501"/>
      <c r="Q14" s="521"/>
      <c r="R14" s="521" t="s">
        <v>1652</v>
      </c>
      <c r="S14" s="521" t="s">
        <v>1653</v>
      </c>
      <c r="T14" s="521" t="s">
        <v>1647</v>
      </c>
      <c r="U14" s="519" t="s">
        <v>1654</v>
      </c>
    </row>
    <row r="15" spans="1:21" ht="63" x14ac:dyDescent="0.25">
      <c r="A15" s="684"/>
      <c r="B15" s="684"/>
      <c r="C15" s="682"/>
      <c r="D15" s="682"/>
      <c r="E15" s="497" t="s">
        <v>1872</v>
      </c>
      <c r="F15" s="519" t="s">
        <v>1655</v>
      </c>
      <c r="G15" s="520">
        <v>0.25</v>
      </c>
      <c r="H15" s="521"/>
      <c r="I15" s="520">
        <v>0.25</v>
      </c>
      <c r="J15" s="522"/>
      <c r="K15" s="520">
        <v>0.25</v>
      </c>
      <c r="L15" s="501"/>
      <c r="M15" s="520">
        <v>0.25</v>
      </c>
      <c r="N15" s="501"/>
      <c r="O15" s="521"/>
      <c r="P15" s="501"/>
      <c r="Q15" s="521"/>
      <c r="R15" s="521" t="s">
        <v>1656</v>
      </c>
      <c r="S15" s="521" t="s">
        <v>1657</v>
      </c>
      <c r="T15" s="521" t="s">
        <v>1658</v>
      </c>
      <c r="U15" s="519" t="s">
        <v>1659</v>
      </c>
    </row>
    <row r="16" spans="1:21" ht="78.75" x14ac:dyDescent="0.25">
      <c r="A16" s="684"/>
      <c r="B16" s="684"/>
      <c r="C16" s="682"/>
      <c r="D16" s="682"/>
      <c r="E16" s="497" t="s">
        <v>1873</v>
      </c>
      <c r="F16" s="519" t="s">
        <v>1660</v>
      </c>
      <c r="G16" s="520">
        <v>0</v>
      </c>
      <c r="H16" s="521"/>
      <c r="I16" s="520">
        <v>0.5</v>
      </c>
      <c r="J16" s="522"/>
      <c r="K16" s="520">
        <v>0</v>
      </c>
      <c r="L16" s="501"/>
      <c r="M16" s="520">
        <v>0.5</v>
      </c>
      <c r="N16" s="501"/>
      <c r="O16" s="521"/>
      <c r="P16" s="501"/>
      <c r="Q16" s="521"/>
      <c r="R16" s="521" t="s">
        <v>1661</v>
      </c>
      <c r="S16" s="521" t="s">
        <v>1662</v>
      </c>
      <c r="T16" s="521" t="s">
        <v>1647</v>
      </c>
      <c r="U16" s="519" t="s">
        <v>1659</v>
      </c>
    </row>
    <row r="17" spans="1:21" ht="63" x14ac:dyDescent="0.25">
      <c r="A17" s="684"/>
      <c r="B17" s="684"/>
      <c r="C17" s="682"/>
      <c r="D17" s="682"/>
      <c r="E17" s="497" t="s">
        <v>1874</v>
      </c>
      <c r="F17" s="519" t="s">
        <v>1663</v>
      </c>
      <c r="G17" s="520">
        <v>0</v>
      </c>
      <c r="H17" s="521"/>
      <c r="I17" s="520">
        <v>0.5</v>
      </c>
      <c r="J17" s="522"/>
      <c r="K17" s="520">
        <v>0</v>
      </c>
      <c r="L17" s="501"/>
      <c r="M17" s="520">
        <v>0.5</v>
      </c>
      <c r="N17" s="501"/>
      <c r="O17" s="521"/>
      <c r="P17" s="501"/>
      <c r="Q17" s="521"/>
      <c r="R17" s="521" t="s">
        <v>1664</v>
      </c>
      <c r="S17" s="521" t="s">
        <v>1665</v>
      </c>
      <c r="T17" s="521" t="s">
        <v>1647</v>
      </c>
      <c r="U17" s="519" t="s">
        <v>1659</v>
      </c>
    </row>
    <row r="18" spans="1:21" ht="78.75" x14ac:dyDescent="0.25">
      <c r="A18" s="684"/>
      <c r="B18" s="684"/>
      <c r="C18" s="519" t="s">
        <v>1666</v>
      </c>
      <c r="D18" s="519" t="s">
        <v>1667</v>
      </c>
      <c r="E18" s="497" t="s">
        <v>1875</v>
      </c>
      <c r="F18" s="519" t="s">
        <v>1668</v>
      </c>
      <c r="G18" s="520">
        <v>0.25</v>
      </c>
      <c r="H18" s="521"/>
      <c r="I18" s="520">
        <v>0.25</v>
      </c>
      <c r="J18" s="522"/>
      <c r="K18" s="520">
        <v>0.25</v>
      </c>
      <c r="L18" s="501"/>
      <c r="M18" s="520">
        <v>0.25</v>
      </c>
      <c r="N18" s="501"/>
      <c r="O18" s="521"/>
      <c r="P18" s="501"/>
      <c r="Q18" s="521"/>
      <c r="R18" s="521" t="s">
        <v>1669</v>
      </c>
      <c r="S18" s="521" t="s">
        <v>1670</v>
      </c>
      <c r="T18" s="521" t="s">
        <v>1671</v>
      </c>
      <c r="U18" s="519" t="s">
        <v>1672</v>
      </c>
    </row>
    <row r="19" spans="1:21" ht="15.75" customHeight="1" x14ac:dyDescent="0.25">
      <c r="A19" s="684"/>
      <c r="B19" s="684"/>
      <c r="C19" s="519" t="s">
        <v>1673</v>
      </c>
      <c r="D19" s="519" t="s">
        <v>1674</v>
      </c>
      <c r="E19" s="523" t="s">
        <v>1857</v>
      </c>
      <c r="F19" s="524" t="s">
        <v>1675</v>
      </c>
      <c r="G19" s="520">
        <v>0.25</v>
      </c>
      <c r="H19" s="521">
        <f>('1. TALLERES SEMINARIOS'!D50+'1. TALLERES SEMINARIOS'!D69+'1. TALLERES SEMINARIOS'!D87+'1. TALLERES SEMINARIOS'!D105)/4</f>
        <v>6000</v>
      </c>
      <c r="I19" s="520">
        <v>0.25</v>
      </c>
      <c r="J19" s="521">
        <f>('1. TALLERES SEMINARIOS'!D50+'1. TALLERES SEMINARIOS'!D69+'1. TALLERES SEMINARIOS'!D87+'1. TALLERES SEMINARIOS'!D105)/4</f>
        <v>6000</v>
      </c>
      <c r="K19" s="520">
        <v>0.25</v>
      </c>
      <c r="L19" s="521">
        <f>('1. TALLERES SEMINARIOS'!D50+'1. TALLERES SEMINARIOS'!D69+'1. TALLERES SEMINARIOS'!D87+'1. TALLERES SEMINARIOS'!D105)/4</f>
        <v>6000</v>
      </c>
      <c r="M19" s="520">
        <v>0.25</v>
      </c>
      <c r="N19" s="521">
        <f>('1. TALLERES SEMINARIOS'!D50+'1. TALLERES SEMINARIOS'!D69+'1. TALLERES SEMINARIOS'!D87+'1. TALLERES SEMINARIOS'!D105)/4</f>
        <v>6000</v>
      </c>
      <c r="O19" s="521"/>
      <c r="P19" s="501">
        <f>+H19+J19+L19+N19</f>
        <v>24000</v>
      </c>
      <c r="Q19" s="525"/>
      <c r="R19" s="525" t="s">
        <v>1676</v>
      </c>
      <c r="S19" s="525" t="s">
        <v>1677</v>
      </c>
      <c r="T19" s="525" t="s">
        <v>1678</v>
      </c>
      <c r="U19" s="519" t="s">
        <v>1679</v>
      </c>
    </row>
    <row r="20" spans="1:21" ht="15.75" x14ac:dyDescent="0.25">
      <c r="A20" s="684"/>
      <c r="B20" s="684"/>
      <c r="C20" s="519"/>
      <c r="D20" s="519"/>
      <c r="E20" s="523"/>
      <c r="F20" s="524"/>
      <c r="G20" s="521"/>
      <c r="H20" s="521"/>
      <c r="I20" s="521"/>
      <c r="J20" s="521"/>
      <c r="K20" s="521"/>
      <c r="L20" s="501"/>
      <c r="M20" s="521"/>
      <c r="N20" s="501"/>
      <c r="O20" s="521"/>
      <c r="P20" s="501"/>
      <c r="Q20" s="525"/>
      <c r="R20" s="525"/>
      <c r="S20" s="525"/>
      <c r="T20" s="525"/>
      <c r="U20" s="519"/>
    </row>
    <row r="21" spans="1:21" ht="15.75" x14ac:dyDescent="0.25">
      <c r="A21" s="684"/>
      <c r="B21" s="683"/>
      <c r="C21" s="519"/>
      <c r="D21" s="519"/>
      <c r="E21" s="523"/>
      <c r="F21" s="519"/>
      <c r="G21" s="521"/>
      <c r="H21" s="526"/>
      <c r="I21" s="521"/>
      <c r="J21" s="526"/>
      <c r="K21" s="521"/>
      <c r="L21" s="501"/>
      <c r="M21" s="521"/>
      <c r="N21" s="501"/>
      <c r="O21" s="521"/>
      <c r="P21" s="501"/>
      <c r="Q21" s="521"/>
      <c r="R21" s="521"/>
      <c r="S21" s="521"/>
      <c r="T21" s="521"/>
      <c r="U21" s="519"/>
    </row>
    <row r="22" spans="1:21" ht="15.75" customHeight="1" x14ac:dyDescent="0.25">
      <c r="A22" s="684"/>
      <c r="B22" s="683" t="s">
        <v>1479</v>
      </c>
      <c r="C22" s="519"/>
      <c r="D22" s="519"/>
      <c r="E22" s="523"/>
      <c r="F22" s="519"/>
      <c r="G22" s="521"/>
      <c r="H22" s="526"/>
      <c r="I22" s="521"/>
      <c r="J22" s="526"/>
      <c r="K22" s="521"/>
      <c r="L22" s="501"/>
      <c r="M22" s="521"/>
      <c r="N22" s="501"/>
      <c r="O22" s="521"/>
      <c r="P22" s="501"/>
      <c r="Q22" s="521"/>
      <c r="R22" s="521"/>
      <c r="S22" s="521"/>
      <c r="T22" s="521"/>
      <c r="U22" s="519"/>
    </row>
    <row r="23" spans="1:21" ht="15.75" x14ac:dyDescent="0.25">
      <c r="A23" s="684"/>
      <c r="B23" s="684"/>
      <c r="C23" s="519"/>
      <c r="D23" s="519"/>
      <c r="E23" s="523"/>
      <c r="F23" s="521"/>
      <c r="G23" s="520"/>
      <c r="H23" s="521"/>
      <c r="I23" s="520"/>
      <c r="J23" s="521"/>
      <c r="K23" s="520"/>
      <c r="L23" s="501"/>
      <c r="M23" s="520"/>
      <c r="N23" s="501"/>
      <c r="O23" s="520"/>
      <c r="P23" s="501"/>
      <c r="Q23" s="521"/>
      <c r="R23" s="521"/>
      <c r="S23" s="521"/>
      <c r="T23" s="521"/>
      <c r="U23" s="521"/>
    </row>
    <row r="24" spans="1:21" ht="15.75" x14ac:dyDescent="0.25">
      <c r="A24" s="684"/>
      <c r="B24" s="684"/>
      <c r="C24" s="519"/>
      <c r="D24" s="519"/>
      <c r="E24" s="523"/>
      <c r="F24" s="521"/>
      <c r="G24" s="520"/>
      <c r="H24" s="521"/>
      <c r="I24" s="520"/>
      <c r="J24" s="521"/>
      <c r="K24" s="520"/>
      <c r="L24" s="501"/>
      <c r="M24" s="520"/>
      <c r="N24" s="501"/>
      <c r="O24" s="520"/>
      <c r="P24" s="501"/>
      <c r="Q24" s="521"/>
      <c r="R24" s="521"/>
      <c r="S24" s="521"/>
      <c r="T24" s="521"/>
      <c r="U24" s="521"/>
    </row>
    <row r="25" spans="1:21" ht="15.75" x14ac:dyDescent="0.25">
      <c r="A25" s="684"/>
      <c r="B25" s="684"/>
      <c r="C25" s="519"/>
      <c r="D25" s="519"/>
      <c r="E25" s="523"/>
      <c r="F25" s="521"/>
      <c r="G25" s="520"/>
      <c r="H25" s="521"/>
      <c r="I25" s="520"/>
      <c r="J25" s="521"/>
      <c r="K25" s="520"/>
      <c r="L25" s="501"/>
      <c r="M25" s="520"/>
      <c r="N25" s="501"/>
      <c r="O25" s="520"/>
      <c r="P25" s="501"/>
      <c r="Q25" s="521"/>
      <c r="R25" s="521"/>
      <c r="S25" s="521"/>
      <c r="T25" s="521"/>
      <c r="U25" s="521"/>
    </row>
    <row r="26" spans="1:21" ht="15.75" x14ac:dyDescent="0.25">
      <c r="A26" s="684"/>
      <c r="B26" s="684"/>
      <c r="C26" s="519"/>
      <c r="D26" s="519"/>
      <c r="E26" s="523"/>
      <c r="F26" s="521"/>
      <c r="G26" s="520"/>
      <c r="H26" s="521"/>
      <c r="I26" s="520"/>
      <c r="J26" s="521"/>
      <c r="K26" s="520"/>
      <c r="L26" s="501"/>
      <c r="M26" s="520"/>
      <c r="N26" s="501"/>
      <c r="O26" s="520"/>
      <c r="P26" s="501"/>
      <c r="Q26" s="521"/>
      <c r="R26" s="521"/>
      <c r="S26" s="521"/>
      <c r="T26" s="521"/>
      <c r="U26" s="521"/>
    </row>
    <row r="27" spans="1:21" ht="15.75" customHeight="1" x14ac:dyDescent="0.25">
      <c r="A27" s="684"/>
      <c r="B27" s="684"/>
      <c r="C27" s="519"/>
      <c r="D27" s="519"/>
      <c r="E27" s="523"/>
      <c r="F27" s="521"/>
      <c r="G27" s="520"/>
      <c r="H27" s="521"/>
      <c r="I27" s="520"/>
      <c r="J27" s="521"/>
      <c r="K27" s="520"/>
      <c r="L27" s="501"/>
      <c r="M27" s="520"/>
      <c r="N27" s="501"/>
      <c r="O27" s="520"/>
      <c r="P27" s="501"/>
      <c r="Q27" s="521"/>
      <c r="R27" s="521"/>
      <c r="S27" s="521"/>
      <c r="T27" s="521"/>
      <c r="U27" s="521"/>
    </row>
    <row r="28" spans="1:21" ht="15.75" x14ac:dyDescent="0.25">
      <c r="A28" s="684"/>
      <c r="B28" s="684"/>
      <c r="C28" s="527"/>
      <c r="D28" s="519"/>
      <c r="E28" s="523"/>
      <c r="F28" s="519"/>
      <c r="G28" s="520"/>
      <c r="H28" s="528"/>
      <c r="I28" s="520"/>
      <c r="J28" s="528"/>
      <c r="K28" s="520"/>
      <c r="L28" s="501"/>
      <c r="M28" s="520"/>
      <c r="N28" s="501"/>
      <c r="O28" s="521"/>
      <c r="P28" s="501"/>
      <c r="Q28" s="521"/>
      <c r="R28" s="521"/>
      <c r="S28" s="521"/>
      <c r="T28" s="521"/>
      <c r="U28" s="519"/>
    </row>
    <row r="29" spans="1:21" ht="15.75" x14ac:dyDescent="0.25">
      <c r="A29" s="684"/>
      <c r="B29" s="683"/>
      <c r="C29" s="527"/>
      <c r="D29" s="519"/>
      <c r="E29" s="523"/>
      <c r="F29" s="529"/>
      <c r="G29" s="520"/>
      <c r="H29" s="521"/>
      <c r="I29" s="520"/>
      <c r="J29" s="521"/>
      <c r="K29" s="520"/>
      <c r="L29" s="501"/>
      <c r="M29" s="520"/>
      <c r="N29" s="501"/>
      <c r="O29" s="520"/>
      <c r="P29" s="501"/>
      <c r="Q29" s="521"/>
      <c r="R29" s="521"/>
      <c r="S29" s="521"/>
      <c r="T29" s="521"/>
      <c r="U29" s="519"/>
    </row>
    <row r="30" spans="1:21" ht="94.5" customHeight="1" x14ac:dyDescent="0.25">
      <c r="A30" s="684"/>
      <c r="B30" s="683" t="s">
        <v>1480</v>
      </c>
      <c r="C30" s="527" t="s">
        <v>1680</v>
      </c>
      <c r="D30" s="519" t="s">
        <v>1681</v>
      </c>
      <c r="E30" s="505" t="s">
        <v>1876</v>
      </c>
      <c r="F30" s="519" t="s">
        <v>1682</v>
      </c>
      <c r="G30" s="520">
        <v>0.25</v>
      </c>
      <c r="H30" s="521"/>
      <c r="I30" s="520">
        <v>0.25</v>
      </c>
      <c r="J30" s="521"/>
      <c r="K30" s="520">
        <v>0.25</v>
      </c>
      <c r="L30" s="501"/>
      <c r="M30" s="520">
        <v>0.25</v>
      </c>
      <c r="N30" s="501"/>
      <c r="O30" s="530"/>
      <c r="P30" s="501"/>
      <c r="Q30" s="521"/>
      <c r="R30" s="521" t="s">
        <v>1683</v>
      </c>
      <c r="S30" s="521" t="s">
        <v>1684</v>
      </c>
      <c r="T30" s="521" t="s">
        <v>1628</v>
      </c>
      <c r="U30" s="519" t="s">
        <v>1685</v>
      </c>
    </row>
    <row r="31" spans="1:21" ht="94.5" x14ac:dyDescent="0.25">
      <c r="A31" s="684"/>
      <c r="B31" s="683"/>
      <c r="C31" s="527" t="s">
        <v>1686</v>
      </c>
      <c r="D31" s="519" t="s">
        <v>1687</v>
      </c>
      <c r="E31" s="523" t="s">
        <v>1877</v>
      </c>
      <c r="F31" s="519" t="s">
        <v>1688</v>
      </c>
      <c r="G31" s="520">
        <v>0.25</v>
      </c>
      <c r="H31" s="521"/>
      <c r="I31" s="520">
        <v>0.25</v>
      </c>
      <c r="J31" s="521"/>
      <c r="K31" s="520">
        <v>0.25</v>
      </c>
      <c r="L31" s="501"/>
      <c r="M31" s="520">
        <v>0.25</v>
      </c>
      <c r="N31" s="501"/>
      <c r="O31" s="530"/>
      <c r="P31" s="501"/>
      <c r="Q31" s="521"/>
      <c r="R31" s="521" t="s">
        <v>1683</v>
      </c>
      <c r="S31" s="521" t="s">
        <v>1684</v>
      </c>
      <c r="T31" s="521" t="s">
        <v>1628</v>
      </c>
      <c r="U31" s="519" t="s">
        <v>1685</v>
      </c>
    </row>
    <row r="32" spans="1:21" ht="15.75" x14ac:dyDescent="0.25">
      <c r="A32" s="684"/>
      <c r="B32" s="683"/>
      <c r="C32" s="527"/>
      <c r="D32" s="519"/>
      <c r="E32" s="519"/>
      <c r="F32" s="519"/>
      <c r="G32" s="521"/>
      <c r="H32" s="521"/>
      <c r="I32" s="530"/>
      <c r="J32" s="521"/>
      <c r="K32" s="521"/>
      <c r="L32" s="501"/>
      <c r="M32" s="521"/>
      <c r="N32" s="501"/>
      <c r="O32" s="530"/>
      <c r="P32" s="501"/>
      <c r="Q32" s="521"/>
      <c r="R32" s="521"/>
      <c r="S32" s="521"/>
      <c r="T32" s="521"/>
      <c r="U32" s="519"/>
    </row>
    <row r="33" spans="1:21" ht="15.75" x14ac:dyDescent="0.25">
      <c r="A33" s="684"/>
      <c r="B33" s="683"/>
      <c r="C33" s="527"/>
      <c r="D33" s="519"/>
      <c r="E33" s="519"/>
      <c r="F33" s="519"/>
      <c r="G33" s="521"/>
      <c r="H33" s="521"/>
      <c r="I33" s="530"/>
      <c r="J33" s="521"/>
      <c r="K33" s="521"/>
      <c r="L33" s="501"/>
      <c r="M33" s="521"/>
      <c r="N33" s="501"/>
      <c r="O33" s="530"/>
      <c r="P33" s="501"/>
      <c r="Q33" s="521"/>
      <c r="R33" s="521"/>
      <c r="S33" s="521"/>
      <c r="T33" s="521"/>
      <c r="U33" s="519"/>
    </row>
    <row r="34" spans="1:21" ht="15.75" x14ac:dyDescent="0.25">
      <c r="A34" s="684"/>
      <c r="B34" s="683"/>
      <c r="C34" s="527"/>
      <c r="D34" s="519"/>
      <c r="E34" s="519"/>
      <c r="F34" s="519"/>
      <c r="G34" s="521"/>
      <c r="H34" s="521"/>
      <c r="I34" s="530"/>
      <c r="J34" s="521"/>
      <c r="K34" s="521"/>
      <c r="L34" s="501"/>
      <c r="M34" s="521"/>
      <c r="N34" s="501"/>
      <c r="O34" s="530"/>
      <c r="P34" s="501"/>
      <c r="Q34" s="521"/>
      <c r="R34" s="521"/>
      <c r="S34" s="521"/>
      <c r="T34" s="521"/>
      <c r="U34" s="519"/>
    </row>
    <row r="35" spans="1:21" ht="15.75" x14ac:dyDescent="0.25">
      <c r="A35" s="684"/>
      <c r="B35" s="683"/>
      <c r="C35" s="527"/>
      <c r="D35" s="519"/>
      <c r="E35" s="519"/>
      <c r="F35" s="519"/>
      <c r="G35" s="521"/>
      <c r="H35" s="521"/>
      <c r="I35" s="530"/>
      <c r="J35" s="521"/>
      <c r="K35" s="521"/>
      <c r="L35" s="501"/>
      <c r="M35" s="521"/>
      <c r="N35" s="501"/>
      <c r="O35" s="530"/>
      <c r="P35" s="501"/>
      <c r="Q35" s="521"/>
      <c r="R35" s="521"/>
      <c r="S35" s="521"/>
      <c r="T35" s="521"/>
      <c r="U35" s="519"/>
    </row>
    <row r="36" spans="1:21" ht="15.75" customHeight="1" x14ac:dyDescent="0.25">
      <c r="A36" s="684"/>
      <c r="B36" s="683"/>
      <c r="C36" s="527"/>
      <c r="D36" s="519"/>
      <c r="E36" s="519"/>
      <c r="F36" s="519"/>
      <c r="G36" s="521"/>
      <c r="H36" s="521"/>
      <c r="I36" s="530"/>
      <c r="J36" s="521"/>
      <c r="K36" s="521"/>
      <c r="L36" s="501"/>
      <c r="M36" s="521"/>
      <c r="N36" s="501"/>
      <c r="O36" s="530"/>
      <c r="P36" s="501"/>
      <c r="Q36" s="521"/>
      <c r="R36" s="521"/>
      <c r="S36" s="521"/>
      <c r="T36" s="521"/>
      <c r="U36" s="519"/>
    </row>
    <row r="37" spans="1:21" ht="15.75" x14ac:dyDescent="0.25">
      <c r="A37" s="684"/>
      <c r="B37" s="683"/>
      <c r="C37" s="527"/>
      <c r="D37" s="519"/>
      <c r="E37" s="519"/>
      <c r="F37" s="519"/>
      <c r="G37" s="521"/>
      <c r="H37" s="521"/>
      <c r="I37" s="530"/>
      <c r="J37" s="521"/>
      <c r="K37" s="521"/>
      <c r="L37" s="501"/>
      <c r="M37" s="521"/>
      <c r="N37" s="501"/>
      <c r="O37" s="530"/>
      <c r="P37" s="501"/>
      <c r="Q37" s="521"/>
      <c r="R37" s="521"/>
      <c r="S37" s="521"/>
      <c r="T37" s="521"/>
      <c r="U37" s="519"/>
    </row>
    <row r="38" spans="1:21" ht="15.75" x14ac:dyDescent="0.25">
      <c r="A38" s="684"/>
      <c r="B38" s="683"/>
      <c r="C38" s="527"/>
      <c r="D38" s="519"/>
      <c r="E38" s="519"/>
      <c r="F38" s="519"/>
      <c r="G38" s="521"/>
      <c r="H38" s="521"/>
      <c r="I38" s="530"/>
      <c r="J38" s="521"/>
      <c r="K38" s="521"/>
      <c r="L38" s="501"/>
      <c r="M38" s="521"/>
      <c r="N38" s="501"/>
      <c r="O38" s="530"/>
      <c r="P38" s="501"/>
      <c r="Q38" s="521"/>
      <c r="R38" s="521"/>
      <c r="S38" s="521"/>
      <c r="T38" s="521"/>
      <c r="U38" s="519"/>
    </row>
    <row r="39" spans="1:21" ht="15.75" customHeight="1" x14ac:dyDescent="0.25">
      <c r="A39" s="684"/>
      <c r="B39" s="683" t="s">
        <v>1481</v>
      </c>
      <c r="C39" s="527"/>
      <c r="D39" s="519"/>
      <c r="E39" s="519"/>
      <c r="F39" s="519"/>
      <c r="G39" s="521"/>
      <c r="H39" s="521"/>
      <c r="I39" s="530"/>
      <c r="J39" s="521"/>
      <c r="K39" s="521"/>
      <c r="L39" s="501"/>
      <c r="M39" s="521"/>
      <c r="N39" s="501"/>
      <c r="O39" s="530"/>
      <c r="P39" s="501"/>
      <c r="Q39" s="521"/>
      <c r="R39" s="521"/>
      <c r="S39" s="521"/>
      <c r="T39" s="521"/>
      <c r="U39" s="519"/>
    </row>
    <row r="40" spans="1:21" ht="15.75" x14ac:dyDescent="0.25">
      <c r="A40" s="684"/>
      <c r="B40" s="683"/>
      <c r="C40" s="519"/>
      <c r="D40" s="519"/>
      <c r="E40" s="519"/>
      <c r="F40" s="519"/>
      <c r="G40" s="521"/>
      <c r="H40" s="521"/>
      <c r="I40" s="530"/>
      <c r="J40" s="521"/>
      <c r="K40" s="521"/>
      <c r="L40" s="501"/>
      <c r="M40" s="521"/>
      <c r="N40" s="501"/>
      <c r="O40" s="530"/>
      <c r="P40" s="501"/>
      <c r="Q40" s="521"/>
      <c r="R40" s="521"/>
      <c r="S40" s="521"/>
      <c r="T40" s="521"/>
      <c r="U40" s="519"/>
    </row>
    <row r="41" spans="1:21" ht="15.75" x14ac:dyDescent="0.25">
      <c r="A41" s="684"/>
      <c r="B41" s="683"/>
      <c r="C41" s="519"/>
      <c r="D41" s="519"/>
      <c r="E41" s="519"/>
      <c r="F41" s="519"/>
      <c r="G41" s="521"/>
      <c r="H41" s="521"/>
      <c r="I41" s="530"/>
      <c r="J41" s="521"/>
      <c r="K41" s="521"/>
      <c r="L41" s="501"/>
      <c r="M41" s="521"/>
      <c r="N41" s="501"/>
      <c r="O41" s="530"/>
      <c r="P41" s="501"/>
      <c r="Q41" s="521"/>
      <c r="R41" s="521"/>
      <c r="S41" s="521"/>
      <c r="T41" s="521"/>
      <c r="U41" s="519"/>
    </row>
    <row r="42" spans="1:21" ht="15.75" x14ac:dyDescent="0.25">
      <c r="A42" s="684"/>
      <c r="B42" s="683"/>
      <c r="C42" s="519"/>
      <c r="D42" s="519"/>
      <c r="E42" s="519"/>
      <c r="F42" s="519"/>
      <c r="G42" s="521"/>
      <c r="H42" s="521"/>
      <c r="I42" s="530"/>
      <c r="J42" s="521"/>
      <c r="K42" s="521"/>
      <c r="L42" s="501"/>
      <c r="M42" s="521"/>
      <c r="N42" s="501"/>
      <c r="O42" s="530"/>
      <c r="P42" s="501"/>
      <c r="Q42" s="521"/>
      <c r="R42" s="521"/>
      <c r="S42" s="521"/>
      <c r="T42" s="521"/>
      <c r="U42" s="519"/>
    </row>
    <row r="43" spans="1:21" ht="15.75" x14ac:dyDescent="0.25">
      <c r="A43" s="684"/>
      <c r="B43" s="683"/>
      <c r="C43" s="519"/>
      <c r="D43" s="519"/>
      <c r="E43" s="519"/>
      <c r="F43" s="519"/>
      <c r="G43" s="521"/>
      <c r="H43" s="521"/>
      <c r="I43" s="530"/>
      <c r="J43" s="521"/>
      <c r="K43" s="521"/>
      <c r="L43" s="501"/>
      <c r="M43" s="521"/>
      <c r="N43" s="501"/>
      <c r="O43" s="530"/>
      <c r="P43" s="501"/>
      <c r="Q43" s="521"/>
      <c r="R43" s="521"/>
      <c r="S43" s="521"/>
      <c r="T43" s="521"/>
      <c r="U43" s="519"/>
    </row>
    <row r="44" spans="1:21" ht="15.75" x14ac:dyDescent="0.25">
      <c r="A44" s="684"/>
      <c r="B44" s="683"/>
      <c r="C44" s="519"/>
      <c r="D44" s="519"/>
      <c r="E44" s="519"/>
      <c r="F44" s="519"/>
      <c r="G44" s="521"/>
      <c r="H44" s="521"/>
      <c r="I44" s="530"/>
      <c r="J44" s="521"/>
      <c r="K44" s="521"/>
      <c r="L44" s="501"/>
      <c r="M44" s="521"/>
      <c r="N44" s="501"/>
      <c r="O44" s="530"/>
      <c r="P44" s="501"/>
      <c r="Q44" s="521"/>
      <c r="R44" s="521"/>
      <c r="S44" s="521"/>
      <c r="T44" s="521"/>
      <c r="U44" s="519"/>
    </row>
    <row r="45" spans="1:21" ht="15.75" x14ac:dyDescent="0.25">
      <c r="A45" s="684"/>
      <c r="B45" s="683"/>
      <c r="C45" s="519"/>
      <c r="D45" s="519"/>
      <c r="E45" s="519"/>
      <c r="F45" s="519"/>
      <c r="G45" s="521"/>
      <c r="H45" s="521"/>
      <c r="I45" s="530"/>
      <c r="J45" s="521"/>
      <c r="K45" s="521"/>
      <c r="L45" s="501"/>
      <c r="M45" s="521"/>
      <c r="N45" s="501"/>
      <c r="O45" s="530"/>
      <c r="P45" s="501"/>
      <c r="Q45" s="521"/>
      <c r="R45" s="521"/>
      <c r="S45" s="521"/>
      <c r="T45" s="521"/>
      <c r="U45" s="519"/>
    </row>
    <row r="46" spans="1:21" ht="15.75" x14ac:dyDescent="0.25">
      <c r="A46" s="684"/>
      <c r="B46" s="683"/>
      <c r="C46" s="519"/>
      <c r="D46" s="519"/>
      <c r="E46" s="519"/>
      <c r="F46" s="519"/>
      <c r="G46" s="521"/>
      <c r="H46" s="521"/>
      <c r="I46" s="530"/>
      <c r="J46" s="521"/>
      <c r="K46" s="521"/>
      <c r="L46" s="501"/>
      <c r="M46" s="521"/>
      <c r="N46" s="501"/>
      <c r="O46" s="530"/>
      <c r="P46" s="501"/>
      <c r="Q46" s="521"/>
      <c r="R46" s="521"/>
      <c r="S46" s="521"/>
      <c r="T46" s="521"/>
      <c r="U46" s="519"/>
    </row>
    <row r="47" spans="1:21" ht="15.75" x14ac:dyDescent="0.25">
      <c r="A47" s="531"/>
      <c r="B47" s="532"/>
      <c r="C47" s="531" t="s">
        <v>1391</v>
      </c>
      <c r="D47" s="532"/>
      <c r="E47" s="532"/>
      <c r="F47" s="533"/>
      <c r="G47" s="534">
        <f>SUM(G7:G46)</f>
        <v>2</v>
      </c>
      <c r="H47" s="534">
        <f t="shared" ref="H47:P47" si="0">SUM(H7:H46)</f>
        <v>6000</v>
      </c>
      <c r="I47" s="534">
        <f t="shared" si="0"/>
        <v>3.3</v>
      </c>
      <c r="J47" s="534">
        <f t="shared" si="0"/>
        <v>6000</v>
      </c>
      <c r="K47" s="534">
        <f t="shared" si="0"/>
        <v>2.2999999999999998</v>
      </c>
      <c r="L47" s="534">
        <f t="shared" si="0"/>
        <v>6000</v>
      </c>
      <c r="M47" s="534">
        <f t="shared" si="0"/>
        <v>4.4000000000000004</v>
      </c>
      <c r="N47" s="534">
        <f t="shared" si="0"/>
        <v>6000</v>
      </c>
      <c r="O47" s="534">
        <f t="shared" si="0"/>
        <v>0</v>
      </c>
      <c r="P47" s="534">
        <f t="shared" si="0"/>
        <v>24000</v>
      </c>
      <c r="Q47" s="535"/>
      <c r="R47" s="535"/>
      <c r="S47" s="535"/>
      <c r="T47" s="535"/>
      <c r="U47" s="535"/>
    </row>
    <row r="48" spans="1:21" ht="15.75" x14ac:dyDescent="0.25">
      <c r="A48" s="261"/>
      <c r="B48" s="262"/>
      <c r="C48" s="262"/>
      <c r="D48" s="262"/>
      <c r="E48" s="263"/>
      <c r="F48" s="262"/>
      <c r="G48" s="262"/>
      <c r="H48" s="262"/>
      <c r="I48" s="262"/>
      <c r="J48" s="262"/>
      <c r="K48" s="262"/>
      <c r="L48" s="262"/>
      <c r="M48" s="262"/>
      <c r="N48" s="262"/>
      <c r="O48" s="262"/>
      <c r="P48" s="262"/>
      <c r="Q48" s="262"/>
      <c r="R48" s="262"/>
      <c r="S48" s="262"/>
      <c r="T48" s="262"/>
      <c r="U48" s="262"/>
    </row>
    <row r="49" spans="1:21" ht="15.75" x14ac:dyDescent="0.25">
      <c r="A49" s="261"/>
      <c r="B49" s="262"/>
      <c r="C49" s="262"/>
      <c r="D49" s="262"/>
      <c r="E49" s="263"/>
      <c r="F49" s="262"/>
      <c r="G49" s="262"/>
      <c r="H49" s="262"/>
      <c r="I49" s="262"/>
      <c r="J49" s="262"/>
      <c r="K49" s="262"/>
      <c r="L49" s="262"/>
      <c r="M49" s="262"/>
      <c r="N49" s="262"/>
      <c r="O49" s="262"/>
      <c r="P49" s="262"/>
      <c r="Q49" s="262"/>
      <c r="R49" s="262"/>
      <c r="S49" s="262"/>
      <c r="T49" s="262"/>
      <c r="U49" s="262"/>
    </row>
    <row r="50" spans="1:21" ht="15.75" x14ac:dyDescent="0.25">
      <c r="A50" s="261"/>
      <c r="B50" s="262"/>
      <c r="C50" s="262"/>
      <c r="D50" s="262"/>
      <c r="E50" s="263"/>
      <c r="F50" s="262"/>
      <c r="G50" s="262"/>
      <c r="H50" s="262"/>
      <c r="I50" s="262"/>
      <c r="J50" s="262"/>
      <c r="K50" s="262"/>
      <c r="L50" s="262"/>
      <c r="M50" s="262"/>
      <c r="N50" s="262"/>
      <c r="O50" s="262"/>
      <c r="P50" s="262"/>
      <c r="Q50" s="262"/>
      <c r="R50" s="262"/>
      <c r="S50" s="262"/>
      <c r="T50" s="262"/>
      <c r="U50" s="262"/>
    </row>
    <row r="51" spans="1:21" ht="15.75" x14ac:dyDescent="0.25">
      <c r="A51" s="261"/>
      <c r="B51" s="262"/>
      <c r="C51" s="262"/>
      <c r="D51" s="262"/>
      <c r="E51" s="263"/>
      <c r="F51" s="262"/>
      <c r="G51" s="262"/>
      <c r="H51" s="262"/>
      <c r="I51" s="262"/>
      <c r="J51" s="262"/>
      <c r="K51" s="262"/>
      <c r="L51" s="262"/>
      <c r="M51" s="262"/>
      <c r="N51" s="262"/>
      <c r="O51" s="262"/>
      <c r="P51" s="262"/>
      <c r="Q51" s="262"/>
      <c r="R51" s="262"/>
      <c r="S51" s="262"/>
      <c r="T51" s="262"/>
      <c r="U51" s="262"/>
    </row>
    <row r="52" spans="1:21" ht="15.75" x14ac:dyDescent="0.25">
      <c r="A52" s="261"/>
      <c r="B52" s="262"/>
      <c r="C52" s="262"/>
      <c r="D52" s="262"/>
      <c r="E52" s="263"/>
      <c r="F52" s="262"/>
      <c r="G52" s="262"/>
      <c r="H52" s="262"/>
      <c r="I52" s="262"/>
      <c r="J52" s="262"/>
      <c r="K52" s="262"/>
      <c r="L52" s="262"/>
      <c r="M52" s="262"/>
      <c r="N52" s="262"/>
      <c r="O52" s="262"/>
      <c r="P52" s="262"/>
      <c r="Q52" s="262"/>
      <c r="R52" s="262"/>
      <c r="S52" s="262"/>
      <c r="T52" s="262"/>
      <c r="U52" s="262"/>
    </row>
    <row r="53" spans="1:21" ht="15.75" x14ac:dyDescent="0.25">
      <c r="A53" s="261"/>
      <c r="B53" s="262"/>
      <c r="C53" s="262"/>
      <c r="D53" s="262"/>
      <c r="E53" s="263"/>
      <c r="F53" s="262"/>
      <c r="G53" s="262"/>
      <c r="H53" s="262"/>
      <c r="I53" s="262"/>
      <c r="J53" s="262"/>
      <c r="K53" s="262"/>
      <c r="L53" s="262"/>
      <c r="M53" s="262"/>
      <c r="N53" s="262"/>
      <c r="O53" s="262"/>
      <c r="P53" s="262"/>
      <c r="Q53" s="262"/>
      <c r="R53" s="262"/>
      <c r="S53" s="262"/>
      <c r="T53" s="262"/>
      <c r="U53" s="262"/>
    </row>
    <row r="54" spans="1:21" ht="15.75" x14ac:dyDescent="0.25">
      <c r="A54" s="261"/>
      <c r="B54" s="262"/>
      <c r="C54" s="262"/>
      <c r="D54" s="262"/>
      <c r="E54" s="263"/>
      <c r="F54" s="262"/>
      <c r="G54" s="262"/>
      <c r="H54" s="262"/>
      <c r="I54" s="262"/>
      <c r="J54" s="262"/>
      <c r="K54" s="262"/>
      <c r="L54" s="262"/>
      <c r="M54" s="262"/>
      <c r="N54" s="262"/>
      <c r="O54" s="262"/>
      <c r="P54" s="262"/>
      <c r="Q54" s="262"/>
      <c r="R54" s="262"/>
      <c r="S54" s="262"/>
      <c r="T54" s="262"/>
      <c r="U54" s="262"/>
    </row>
    <row r="55" spans="1:21" ht="15.75" x14ac:dyDescent="0.25">
      <c r="A55" s="261"/>
      <c r="B55" s="262"/>
      <c r="C55" s="262"/>
      <c r="D55" s="262"/>
      <c r="E55" s="263"/>
      <c r="F55" s="262"/>
      <c r="G55" s="262"/>
      <c r="H55" s="262"/>
      <c r="I55" s="262"/>
      <c r="J55" s="262"/>
      <c r="K55" s="262"/>
      <c r="L55" s="262"/>
      <c r="M55" s="262"/>
      <c r="N55" s="262"/>
      <c r="O55" s="262"/>
      <c r="P55" s="262"/>
      <c r="Q55" s="262"/>
      <c r="R55" s="262"/>
      <c r="S55" s="262"/>
      <c r="T55" s="262"/>
      <c r="U55" s="262"/>
    </row>
    <row r="56" spans="1:21" ht="15.75" x14ac:dyDescent="0.25">
      <c r="A56" s="261"/>
      <c r="B56" s="262"/>
      <c r="C56" s="262"/>
      <c r="D56" s="262"/>
      <c r="E56" s="263"/>
      <c r="F56" s="262"/>
      <c r="G56" s="262"/>
      <c r="H56" s="262"/>
      <c r="I56" s="262"/>
      <c r="J56" s="262"/>
      <c r="K56" s="262"/>
      <c r="L56" s="262"/>
      <c r="M56" s="262"/>
      <c r="N56" s="262"/>
      <c r="O56" s="262"/>
      <c r="P56" s="262"/>
      <c r="Q56" s="262"/>
      <c r="R56" s="262"/>
      <c r="S56" s="262"/>
      <c r="T56" s="262"/>
      <c r="U56" s="262"/>
    </row>
    <row r="57" spans="1:21" ht="15.75" x14ac:dyDescent="0.25">
      <c r="A57" s="261"/>
      <c r="B57" s="262"/>
      <c r="C57" s="262"/>
      <c r="D57" s="262"/>
      <c r="E57" s="263"/>
      <c r="F57" s="262"/>
      <c r="G57" s="262"/>
      <c r="H57" s="262"/>
      <c r="I57" s="262"/>
      <c r="J57" s="262"/>
      <c r="K57" s="262"/>
      <c r="L57" s="262"/>
      <c r="M57" s="262"/>
      <c r="N57" s="262"/>
      <c r="O57" s="262"/>
      <c r="P57" s="262"/>
      <c r="Q57" s="262"/>
      <c r="R57" s="262"/>
      <c r="S57" s="262"/>
      <c r="T57" s="262"/>
      <c r="U57" s="262"/>
    </row>
    <row r="58" spans="1:21" ht="15.75" x14ac:dyDescent="0.25">
      <c r="A58" s="261"/>
      <c r="B58" s="262"/>
      <c r="C58" s="262"/>
      <c r="D58" s="262"/>
      <c r="E58" s="263"/>
      <c r="F58" s="262"/>
      <c r="G58" s="262"/>
      <c r="H58" s="262"/>
      <c r="I58" s="262"/>
      <c r="J58" s="262"/>
      <c r="K58" s="262"/>
      <c r="L58" s="262"/>
      <c r="M58" s="262"/>
      <c r="N58" s="262"/>
      <c r="O58" s="262"/>
      <c r="P58" s="262"/>
      <c r="Q58" s="262"/>
      <c r="R58" s="262"/>
      <c r="S58" s="262"/>
      <c r="T58" s="262"/>
      <c r="U58" s="262"/>
    </row>
    <row r="59" spans="1:21" ht="15.75" x14ac:dyDescent="0.25">
      <c r="A59" s="261"/>
      <c r="B59" s="262"/>
      <c r="C59" s="262"/>
      <c r="D59" s="262"/>
      <c r="E59" s="263"/>
      <c r="F59" s="262"/>
      <c r="G59" s="262"/>
      <c r="H59" s="262"/>
      <c r="I59" s="262"/>
      <c r="J59" s="262"/>
      <c r="K59" s="262"/>
      <c r="L59" s="262"/>
      <c r="M59" s="262"/>
      <c r="N59" s="262"/>
      <c r="O59" s="262"/>
      <c r="P59" s="262"/>
      <c r="Q59" s="262"/>
      <c r="R59" s="262"/>
      <c r="S59" s="262"/>
      <c r="T59" s="262"/>
      <c r="U59" s="262"/>
    </row>
    <row r="60" spans="1:21" ht="15.75" x14ac:dyDescent="0.25">
      <c r="A60" s="261"/>
      <c r="B60" s="262"/>
      <c r="C60" s="262"/>
      <c r="D60" s="262"/>
      <c r="E60" s="263"/>
      <c r="F60" s="262"/>
      <c r="G60" s="262"/>
      <c r="H60" s="262"/>
      <c r="I60" s="262"/>
      <c r="J60" s="262"/>
      <c r="K60" s="262"/>
      <c r="L60" s="262"/>
      <c r="M60" s="262"/>
      <c r="N60" s="262"/>
      <c r="O60" s="262"/>
      <c r="P60" s="262"/>
      <c r="Q60" s="262"/>
      <c r="R60" s="262"/>
      <c r="S60" s="262"/>
      <c r="T60" s="262"/>
      <c r="U60" s="262"/>
    </row>
    <row r="61" spans="1:21" ht="15.75" x14ac:dyDescent="0.25">
      <c r="A61" s="261"/>
      <c r="B61" s="262"/>
      <c r="C61" s="262"/>
      <c r="D61" s="262"/>
      <c r="E61" s="263"/>
      <c r="F61" s="262"/>
      <c r="G61" s="262"/>
      <c r="H61" s="262"/>
      <c r="I61" s="262"/>
      <c r="J61" s="262"/>
      <c r="K61" s="262"/>
      <c r="L61" s="262"/>
      <c r="M61" s="262"/>
      <c r="N61" s="262"/>
      <c r="O61" s="262"/>
      <c r="P61" s="262"/>
      <c r="Q61" s="262"/>
      <c r="R61" s="262"/>
      <c r="S61" s="262"/>
      <c r="T61" s="262"/>
      <c r="U61" s="262"/>
    </row>
    <row r="62" spans="1:21" ht="15.75" x14ac:dyDescent="0.25">
      <c r="A62" s="261"/>
      <c r="B62" s="262"/>
      <c r="C62" s="262"/>
      <c r="D62" s="262"/>
      <c r="E62" s="263"/>
      <c r="F62" s="262"/>
      <c r="G62" s="262"/>
      <c r="H62" s="262"/>
      <c r="I62" s="262"/>
      <c r="J62" s="262"/>
      <c r="K62" s="262"/>
      <c r="L62" s="262"/>
      <c r="M62" s="262"/>
      <c r="N62" s="262"/>
      <c r="O62" s="262"/>
      <c r="P62" s="262"/>
      <c r="Q62" s="262"/>
      <c r="R62" s="262"/>
      <c r="S62" s="262"/>
      <c r="T62" s="262"/>
      <c r="U62" s="262"/>
    </row>
    <row r="63" spans="1:21" ht="15.75" x14ac:dyDescent="0.25">
      <c r="A63" s="261"/>
      <c r="B63" s="262"/>
      <c r="C63" s="262"/>
      <c r="D63" s="262"/>
      <c r="E63" s="263"/>
      <c r="F63" s="262"/>
      <c r="G63" s="262"/>
      <c r="H63" s="262"/>
      <c r="I63" s="262"/>
      <c r="J63" s="262"/>
      <c r="K63" s="262"/>
      <c r="L63" s="262"/>
      <c r="M63" s="262"/>
      <c r="N63" s="262"/>
      <c r="O63" s="262"/>
      <c r="P63" s="262"/>
      <c r="Q63" s="262"/>
      <c r="R63" s="262"/>
      <c r="S63" s="262"/>
      <c r="T63" s="262"/>
      <c r="U63" s="262"/>
    </row>
    <row r="64" spans="1:21" ht="15.75" x14ac:dyDescent="0.25">
      <c r="A64" s="261"/>
      <c r="B64" s="262"/>
      <c r="C64" s="262"/>
      <c r="D64" s="262"/>
      <c r="E64" s="263"/>
      <c r="F64" s="262"/>
      <c r="G64" s="262"/>
      <c r="H64" s="262"/>
      <c r="I64" s="262"/>
      <c r="J64" s="262"/>
      <c r="K64" s="262"/>
      <c r="L64" s="262"/>
      <c r="M64" s="262"/>
      <c r="N64" s="262"/>
      <c r="O64" s="262"/>
      <c r="P64" s="262"/>
      <c r="Q64" s="262"/>
      <c r="R64" s="262"/>
      <c r="S64" s="262"/>
      <c r="T64" s="262"/>
      <c r="U64" s="262"/>
    </row>
    <row r="65" spans="1:21" ht="15.75" x14ac:dyDescent="0.25">
      <c r="A65" s="261"/>
      <c r="B65" s="262"/>
      <c r="C65" s="262"/>
      <c r="D65" s="262"/>
      <c r="E65" s="263"/>
      <c r="F65" s="262"/>
      <c r="G65" s="262"/>
      <c r="H65" s="262"/>
      <c r="I65" s="262"/>
      <c r="J65" s="262"/>
      <c r="K65" s="262"/>
      <c r="L65" s="262"/>
      <c r="M65" s="262"/>
      <c r="N65" s="262"/>
      <c r="O65" s="262"/>
      <c r="P65" s="262"/>
      <c r="Q65" s="262"/>
      <c r="R65" s="262"/>
      <c r="S65" s="262"/>
      <c r="T65" s="262"/>
      <c r="U65" s="262"/>
    </row>
    <row r="66" spans="1:21" ht="15.75" x14ac:dyDescent="0.25">
      <c r="A66" s="261"/>
      <c r="B66" s="262"/>
      <c r="C66" s="262"/>
      <c r="D66" s="262"/>
      <c r="E66" s="263"/>
      <c r="F66" s="262"/>
      <c r="G66" s="262"/>
      <c r="H66" s="262"/>
      <c r="I66" s="262"/>
      <c r="J66" s="262"/>
      <c r="K66" s="262"/>
      <c r="L66" s="262"/>
      <c r="M66" s="262"/>
      <c r="N66" s="262"/>
      <c r="O66" s="262"/>
      <c r="P66" s="262"/>
      <c r="Q66" s="262"/>
      <c r="R66" s="262"/>
      <c r="S66" s="262"/>
      <c r="T66" s="262"/>
      <c r="U66" s="262"/>
    </row>
    <row r="67" spans="1:21" ht="15.75" x14ac:dyDescent="0.25">
      <c r="A67" s="261"/>
      <c r="B67" s="262"/>
      <c r="C67" s="262"/>
      <c r="D67" s="262"/>
      <c r="E67" s="263"/>
      <c r="F67" s="262"/>
      <c r="G67" s="262"/>
      <c r="H67" s="262"/>
      <c r="I67" s="262"/>
      <c r="J67" s="262"/>
      <c r="K67" s="262"/>
      <c r="L67" s="262"/>
      <c r="M67" s="262"/>
      <c r="N67" s="262"/>
      <c r="O67" s="262"/>
      <c r="P67" s="262"/>
      <c r="Q67" s="262"/>
      <c r="R67" s="262"/>
      <c r="S67" s="262"/>
      <c r="T67" s="262"/>
      <c r="U67" s="262"/>
    </row>
    <row r="68" spans="1:21" ht="15.75" x14ac:dyDescent="0.25">
      <c r="A68" s="261"/>
      <c r="B68" s="262"/>
      <c r="C68" s="262"/>
      <c r="D68" s="262"/>
      <c r="E68" s="263"/>
      <c r="F68" s="262"/>
      <c r="G68" s="262"/>
      <c r="H68" s="262"/>
      <c r="I68" s="262"/>
      <c r="J68" s="262"/>
      <c r="K68" s="262"/>
      <c r="L68" s="262"/>
      <c r="M68" s="262"/>
      <c r="N68" s="262"/>
      <c r="O68" s="262"/>
      <c r="P68" s="262"/>
      <c r="Q68" s="262"/>
      <c r="R68" s="262"/>
      <c r="S68" s="262"/>
      <c r="T68" s="262"/>
      <c r="U68" s="262"/>
    </row>
    <row r="69" spans="1:21" ht="15.75" x14ac:dyDescent="0.25">
      <c r="A69" s="261"/>
      <c r="B69" s="262"/>
      <c r="C69" s="262"/>
      <c r="D69" s="262"/>
      <c r="E69" s="263"/>
      <c r="F69" s="262"/>
      <c r="G69" s="262"/>
      <c r="H69" s="262"/>
      <c r="I69" s="262"/>
      <c r="J69" s="262"/>
      <c r="K69" s="262"/>
      <c r="L69" s="262"/>
      <c r="M69" s="262"/>
      <c r="N69" s="262"/>
      <c r="O69" s="262"/>
      <c r="P69" s="262"/>
      <c r="Q69" s="262"/>
      <c r="R69" s="262"/>
      <c r="S69" s="262"/>
      <c r="T69" s="262"/>
      <c r="U69" s="262"/>
    </row>
    <row r="70" spans="1:21" ht="15.75" x14ac:dyDescent="0.25">
      <c r="A70" s="261"/>
      <c r="B70" s="262"/>
      <c r="C70" s="262"/>
      <c r="D70" s="262"/>
      <c r="E70" s="263"/>
      <c r="F70" s="262"/>
      <c r="G70" s="262"/>
      <c r="H70" s="262"/>
      <c r="I70" s="262"/>
      <c r="J70" s="262"/>
      <c r="K70" s="262"/>
      <c r="L70" s="262"/>
      <c r="M70" s="262"/>
      <c r="N70" s="262"/>
      <c r="O70" s="262"/>
      <c r="P70" s="262"/>
      <c r="Q70" s="262"/>
      <c r="R70" s="262"/>
      <c r="S70" s="262"/>
      <c r="T70" s="262"/>
      <c r="U70" s="262"/>
    </row>
    <row r="71" spans="1:21" ht="15.75" x14ac:dyDescent="0.25">
      <c r="A71" s="261"/>
      <c r="B71" s="262"/>
      <c r="C71" s="262"/>
      <c r="D71" s="262"/>
      <c r="E71" s="263"/>
      <c r="F71" s="262"/>
      <c r="G71" s="262"/>
      <c r="H71" s="262"/>
      <c r="I71" s="262"/>
      <c r="J71" s="262"/>
      <c r="K71" s="262"/>
      <c r="L71" s="262"/>
      <c r="M71" s="262"/>
      <c r="N71" s="262"/>
      <c r="O71" s="262"/>
      <c r="P71" s="262"/>
      <c r="Q71" s="262"/>
      <c r="R71" s="262"/>
      <c r="S71" s="262"/>
      <c r="T71" s="262"/>
      <c r="U71" s="262"/>
    </row>
    <row r="72" spans="1:21" ht="15.75" x14ac:dyDescent="0.25">
      <c r="A72" s="261"/>
      <c r="B72" s="262"/>
      <c r="C72" s="262"/>
      <c r="D72" s="262"/>
      <c r="E72" s="263"/>
      <c r="F72" s="262"/>
      <c r="G72" s="262"/>
      <c r="H72" s="262"/>
      <c r="I72" s="262"/>
      <c r="J72" s="262"/>
      <c r="K72" s="262"/>
      <c r="L72" s="262"/>
      <c r="M72" s="262"/>
      <c r="N72" s="262"/>
      <c r="O72" s="262"/>
      <c r="P72" s="262"/>
      <c r="Q72" s="262"/>
      <c r="R72" s="262"/>
      <c r="S72" s="262"/>
      <c r="T72" s="262"/>
      <c r="U72" s="262"/>
    </row>
    <row r="73" spans="1:21" ht="15.75" x14ac:dyDescent="0.25">
      <c r="A73" s="261"/>
      <c r="B73" s="262"/>
      <c r="C73" s="262"/>
      <c r="D73" s="262"/>
      <c r="E73" s="263"/>
      <c r="F73" s="262"/>
      <c r="G73" s="262"/>
      <c r="H73" s="262"/>
      <c r="I73" s="262"/>
      <c r="J73" s="262"/>
      <c r="K73" s="262"/>
      <c r="L73" s="262"/>
      <c r="M73" s="262"/>
      <c r="N73" s="262"/>
      <c r="O73" s="262"/>
      <c r="P73" s="262"/>
      <c r="Q73" s="262"/>
      <c r="R73" s="262"/>
      <c r="S73" s="262"/>
      <c r="T73" s="262"/>
      <c r="U73" s="262"/>
    </row>
    <row r="74" spans="1:21" ht="15.75" x14ac:dyDescent="0.25">
      <c r="A74" s="261"/>
      <c r="B74" s="262"/>
      <c r="C74" s="262"/>
      <c r="D74" s="262"/>
      <c r="E74" s="263"/>
      <c r="F74" s="262"/>
      <c r="G74" s="262"/>
      <c r="H74" s="262"/>
      <c r="I74" s="262"/>
      <c r="J74" s="262"/>
      <c r="K74" s="262"/>
      <c r="L74" s="262"/>
      <c r="M74" s="262"/>
      <c r="N74" s="262"/>
      <c r="O74" s="262"/>
      <c r="P74" s="262"/>
      <c r="Q74" s="262"/>
      <c r="R74" s="262"/>
      <c r="S74" s="262"/>
      <c r="T74" s="262"/>
      <c r="U74" s="262"/>
    </row>
    <row r="75" spans="1:21" ht="15.75" x14ac:dyDescent="0.25">
      <c r="A75" s="261"/>
      <c r="B75" s="262"/>
      <c r="C75" s="262"/>
      <c r="D75" s="262"/>
      <c r="E75" s="263"/>
      <c r="F75" s="262"/>
      <c r="G75" s="262"/>
      <c r="H75" s="262"/>
      <c r="I75" s="262"/>
      <c r="J75" s="262"/>
      <c r="K75" s="262"/>
      <c r="L75" s="262"/>
      <c r="M75" s="262"/>
      <c r="N75" s="262"/>
      <c r="O75" s="262"/>
      <c r="P75" s="262"/>
      <c r="Q75" s="262"/>
      <c r="R75" s="262"/>
      <c r="S75" s="262"/>
      <c r="T75" s="262"/>
      <c r="U75" s="262"/>
    </row>
    <row r="76" spans="1:21" ht="15.75" x14ac:dyDescent="0.25">
      <c r="A76" s="261"/>
      <c r="B76" s="262"/>
      <c r="C76" s="262"/>
      <c r="D76" s="262"/>
      <c r="E76" s="263"/>
      <c r="F76" s="262"/>
      <c r="G76" s="262"/>
      <c r="H76" s="262"/>
      <c r="I76" s="262"/>
      <c r="J76" s="262"/>
      <c r="K76" s="262"/>
      <c r="L76" s="262"/>
      <c r="M76" s="262"/>
      <c r="N76" s="262"/>
      <c r="O76" s="262"/>
      <c r="P76" s="262"/>
      <c r="Q76" s="262"/>
      <c r="R76" s="262"/>
      <c r="S76" s="262"/>
      <c r="T76" s="262"/>
      <c r="U76" s="262"/>
    </row>
    <row r="92" spans="1:5" x14ac:dyDescent="0.25">
      <c r="A92" s="259"/>
      <c r="E92" s="259"/>
    </row>
    <row r="93" spans="1:5" x14ac:dyDescent="0.25">
      <c r="A93" s="259"/>
      <c r="E93" s="259"/>
    </row>
    <row r="94" spans="1:5" x14ac:dyDescent="0.25">
      <c r="A94" s="259"/>
      <c r="E94" s="259"/>
    </row>
    <row r="95" spans="1:5" x14ac:dyDescent="0.25">
      <c r="A95" s="259"/>
      <c r="E95" s="259"/>
    </row>
    <row r="96" spans="1:5" x14ac:dyDescent="0.25">
      <c r="A96" s="259"/>
      <c r="E96" s="259"/>
    </row>
    <row r="97" spans="1:5" x14ac:dyDescent="0.25">
      <c r="A97" s="259"/>
      <c r="E97" s="259"/>
    </row>
    <row r="98" spans="1:5" x14ac:dyDescent="0.25">
      <c r="A98" s="259"/>
      <c r="E98" s="259"/>
    </row>
    <row r="99" spans="1:5" x14ac:dyDescent="0.25">
      <c r="A99" s="259"/>
      <c r="E99" s="259"/>
    </row>
    <row r="100" spans="1:5" x14ac:dyDescent="0.25">
      <c r="A100" s="259"/>
      <c r="E100" s="259"/>
    </row>
    <row r="101" spans="1:5" x14ac:dyDescent="0.25">
      <c r="A101" s="259"/>
      <c r="E101" s="259"/>
    </row>
    <row r="102" spans="1:5" x14ac:dyDescent="0.25">
      <c r="A102" s="259"/>
      <c r="E102" s="259"/>
    </row>
    <row r="103" spans="1:5" x14ac:dyDescent="0.25">
      <c r="A103" s="259"/>
      <c r="E103" s="259"/>
    </row>
    <row r="104" spans="1:5" x14ac:dyDescent="0.25">
      <c r="A104" s="259"/>
      <c r="E104" s="259"/>
    </row>
    <row r="105" spans="1:5" x14ac:dyDescent="0.25">
      <c r="A105" s="259"/>
      <c r="E105" s="259"/>
    </row>
    <row r="106" spans="1:5" x14ac:dyDescent="0.25">
      <c r="A106" s="259"/>
      <c r="E106" s="259"/>
    </row>
    <row r="107" spans="1:5" x14ac:dyDescent="0.25">
      <c r="A107" s="259"/>
      <c r="E107" s="259"/>
    </row>
    <row r="108" spans="1:5" x14ac:dyDescent="0.25">
      <c r="A108" s="259"/>
      <c r="E108" s="259"/>
    </row>
    <row r="109" spans="1:5" x14ac:dyDescent="0.25">
      <c r="A109" s="259"/>
      <c r="E109" s="259"/>
    </row>
    <row r="110" spans="1:5" x14ac:dyDescent="0.25">
      <c r="A110" s="259"/>
      <c r="E110" s="259"/>
    </row>
    <row r="111" spans="1:5" x14ac:dyDescent="0.25">
      <c r="A111" s="259"/>
      <c r="E111" s="259"/>
    </row>
    <row r="112" spans="1:5" x14ac:dyDescent="0.25">
      <c r="A112" s="259"/>
      <c r="E112" s="259"/>
    </row>
    <row r="113" spans="1:5" x14ac:dyDescent="0.25">
      <c r="A113" s="259"/>
      <c r="E113" s="259"/>
    </row>
    <row r="114" spans="1:5" x14ac:dyDescent="0.25">
      <c r="A114" s="259"/>
      <c r="E114" s="259"/>
    </row>
    <row r="115" spans="1:5" x14ac:dyDescent="0.25">
      <c r="A115" s="259"/>
      <c r="E115" s="259"/>
    </row>
    <row r="116" spans="1:5" x14ac:dyDescent="0.25">
      <c r="A116" s="259"/>
      <c r="E116" s="259"/>
    </row>
    <row r="117" spans="1:5" x14ac:dyDescent="0.25">
      <c r="A117" s="259"/>
      <c r="E117" s="259"/>
    </row>
    <row r="118" spans="1:5" x14ac:dyDescent="0.25">
      <c r="A118" s="259"/>
      <c r="E118" s="259"/>
    </row>
    <row r="119" spans="1:5" x14ac:dyDescent="0.25">
      <c r="A119" s="259"/>
      <c r="E119" s="259"/>
    </row>
    <row r="120" spans="1:5" x14ac:dyDescent="0.25">
      <c r="A120" s="259"/>
      <c r="E120" s="259"/>
    </row>
    <row r="121" spans="1:5" x14ac:dyDescent="0.25">
      <c r="A121" s="259"/>
      <c r="E121" s="259"/>
    </row>
    <row r="122" spans="1:5" x14ac:dyDescent="0.25">
      <c r="A122" s="259"/>
      <c r="E122" s="259"/>
    </row>
    <row r="123" spans="1:5" x14ac:dyDescent="0.25">
      <c r="A123" s="259"/>
      <c r="E123" s="259"/>
    </row>
    <row r="124" spans="1:5" x14ac:dyDescent="0.25">
      <c r="A124" s="259"/>
      <c r="E124" s="259"/>
    </row>
    <row r="125" spans="1:5" x14ac:dyDescent="0.25">
      <c r="A125" s="259"/>
      <c r="E125" s="259"/>
    </row>
    <row r="126" spans="1:5" x14ac:dyDescent="0.25">
      <c r="A126" s="259"/>
      <c r="E126" s="259"/>
    </row>
    <row r="127" spans="1:5" x14ac:dyDescent="0.25">
      <c r="A127" s="259"/>
      <c r="E127" s="259"/>
    </row>
    <row r="128" spans="1:5" x14ac:dyDescent="0.25">
      <c r="A128" s="259"/>
      <c r="E128" s="259"/>
    </row>
    <row r="129" spans="1:5" x14ac:dyDescent="0.25">
      <c r="A129" s="259"/>
      <c r="E129" s="259"/>
    </row>
    <row r="130" spans="1:5" x14ac:dyDescent="0.25">
      <c r="A130" s="259"/>
      <c r="E130" s="259"/>
    </row>
    <row r="131" spans="1:5" x14ac:dyDescent="0.25">
      <c r="A131" s="259"/>
      <c r="E131" s="259"/>
    </row>
    <row r="132" spans="1:5" x14ac:dyDescent="0.25">
      <c r="A132" s="259"/>
      <c r="E132" s="259"/>
    </row>
    <row r="133" spans="1:5" x14ac:dyDescent="0.25">
      <c r="A133" s="259"/>
      <c r="E133" s="259"/>
    </row>
    <row r="134" spans="1:5" x14ac:dyDescent="0.25">
      <c r="A134" s="259"/>
      <c r="E134" s="259"/>
    </row>
    <row r="135" spans="1:5" x14ac:dyDescent="0.25">
      <c r="A135" s="259"/>
      <c r="E135" s="259"/>
    </row>
    <row r="136" spans="1:5" x14ac:dyDescent="0.25">
      <c r="A136" s="259"/>
      <c r="E136" s="259"/>
    </row>
    <row r="137" spans="1:5" x14ac:dyDescent="0.25">
      <c r="A137" s="259"/>
      <c r="E137" s="259"/>
    </row>
    <row r="138" spans="1:5" x14ac:dyDescent="0.25">
      <c r="A138" s="259"/>
      <c r="E138" s="259"/>
    </row>
    <row r="139" spans="1:5" x14ac:dyDescent="0.25">
      <c r="A139" s="259"/>
      <c r="E139" s="259"/>
    </row>
    <row r="140" spans="1:5" x14ac:dyDescent="0.25">
      <c r="A140" s="259"/>
      <c r="E140" s="259"/>
    </row>
    <row r="141" spans="1:5" x14ac:dyDescent="0.25">
      <c r="A141" s="259"/>
      <c r="E141" s="259"/>
    </row>
    <row r="142" spans="1:5" x14ac:dyDescent="0.25">
      <c r="A142" s="259"/>
      <c r="E142" s="259"/>
    </row>
    <row r="143" spans="1:5" x14ac:dyDescent="0.25">
      <c r="A143" s="259"/>
      <c r="E143" s="259"/>
    </row>
    <row r="144" spans="1:5" x14ac:dyDescent="0.25">
      <c r="A144" s="259"/>
      <c r="E144" s="259"/>
    </row>
    <row r="145" spans="1:5" x14ac:dyDescent="0.25">
      <c r="A145" s="259"/>
      <c r="E145" s="259"/>
    </row>
    <row r="146" spans="1:5" x14ac:dyDescent="0.25">
      <c r="A146" s="259"/>
      <c r="E146" s="259"/>
    </row>
    <row r="147" spans="1:5" x14ac:dyDescent="0.25">
      <c r="A147" s="259"/>
      <c r="E147" s="259"/>
    </row>
    <row r="148" spans="1:5" x14ac:dyDescent="0.25">
      <c r="A148" s="259"/>
      <c r="E148" s="259"/>
    </row>
    <row r="149" spans="1:5" x14ac:dyDescent="0.25">
      <c r="A149" s="259"/>
      <c r="E149" s="259"/>
    </row>
    <row r="150" spans="1:5" x14ac:dyDescent="0.25">
      <c r="A150" s="259"/>
      <c r="E150" s="259"/>
    </row>
    <row r="151" spans="1:5" x14ac:dyDescent="0.25">
      <c r="A151" s="259"/>
      <c r="E151" s="259"/>
    </row>
    <row r="152" spans="1:5" x14ac:dyDescent="0.25">
      <c r="A152" s="259"/>
      <c r="E152" s="259"/>
    </row>
    <row r="153" spans="1:5" x14ac:dyDescent="0.25">
      <c r="A153" s="259"/>
      <c r="E153" s="259"/>
    </row>
    <row r="154" spans="1:5" x14ac:dyDescent="0.25">
      <c r="A154" s="259"/>
      <c r="E154" s="259"/>
    </row>
    <row r="155" spans="1:5" x14ac:dyDescent="0.25">
      <c r="A155" s="259"/>
      <c r="E155" s="259"/>
    </row>
    <row r="156" spans="1:5" x14ac:dyDescent="0.25">
      <c r="A156" s="259"/>
      <c r="E156" s="259"/>
    </row>
    <row r="157" spans="1:5" x14ac:dyDescent="0.25">
      <c r="A157" s="259"/>
      <c r="E157" s="259"/>
    </row>
    <row r="158" spans="1:5" x14ac:dyDescent="0.25">
      <c r="A158" s="259"/>
      <c r="E158" s="259"/>
    </row>
    <row r="159" spans="1:5" x14ac:dyDescent="0.25">
      <c r="A159" s="259"/>
      <c r="E159" s="259"/>
    </row>
    <row r="160" spans="1:5" x14ac:dyDescent="0.25">
      <c r="A160" s="259"/>
      <c r="E160" s="259"/>
    </row>
  </sheetData>
  <mergeCells count="25">
    <mergeCell ref="U4:U6"/>
    <mergeCell ref="G4:N4"/>
    <mergeCell ref="S4:S6"/>
    <mergeCell ref="T4:T6"/>
    <mergeCell ref="O4:P5"/>
    <mergeCell ref="Q4:Q6"/>
    <mergeCell ref="R4:R6"/>
    <mergeCell ref="G5:H5"/>
    <mergeCell ref="F4:F6"/>
    <mergeCell ref="B4:B6"/>
    <mergeCell ref="I5:J5"/>
    <mergeCell ref="K5:L5"/>
    <mergeCell ref="M5:N5"/>
    <mergeCell ref="A7:A46"/>
    <mergeCell ref="B13:B21"/>
    <mergeCell ref="C14:C17"/>
    <mergeCell ref="E4:E6"/>
    <mergeCell ref="A4:A6"/>
    <mergeCell ref="D4:D6"/>
    <mergeCell ref="D14:D17"/>
    <mergeCell ref="B22:B29"/>
    <mergeCell ref="B30:B38"/>
    <mergeCell ref="B39:B46"/>
    <mergeCell ref="C4:C6"/>
    <mergeCell ref="B7:B1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topLeftCell="B1" workbookViewId="0">
      <pane ySplit="7" topLeftCell="A56" activePane="bottomLeft" state="frozen"/>
      <selection activeCell="A7" sqref="A7"/>
      <selection pane="bottomLeft" activeCell="E66" sqref="E66"/>
    </sheetView>
  </sheetViews>
  <sheetFormatPr baseColWidth="10" defaultColWidth="11.42578125" defaultRowHeight="12.75" x14ac:dyDescent="0.25"/>
  <cols>
    <col min="1" max="1" width="25.5703125" style="266" customWidth="1"/>
    <col min="2" max="2" width="38.5703125" style="266" customWidth="1"/>
    <col min="3" max="4" width="27.42578125" style="266" customWidth="1"/>
    <col min="5" max="5" width="27.42578125" style="265" customWidth="1"/>
    <col min="6" max="6" width="27.42578125" style="266" customWidth="1"/>
    <col min="7" max="7" width="15.28515625" style="266" customWidth="1"/>
    <col min="8" max="8" width="16" style="266" customWidth="1"/>
    <col min="9" max="9" width="15.28515625" style="266" customWidth="1"/>
    <col min="10" max="10" width="18.5703125" style="266" customWidth="1"/>
    <col min="11" max="11" width="15.28515625" style="266" customWidth="1"/>
    <col min="12" max="12" width="15.85546875" style="266" customWidth="1"/>
    <col min="13" max="13" width="15.28515625" style="266" customWidth="1"/>
    <col min="14" max="14" width="15" style="266" customWidth="1"/>
    <col min="15" max="15" width="15.28515625" style="266" customWidth="1"/>
    <col min="16" max="16" width="17" style="266" bestFit="1" customWidth="1"/>
    <col min="17" max="17" width="14.28515625" style="266" hidden="1" customWidth="1"/>
    <col min="18" max="18" width="14.28515625" style="266" customWidth="1"/>
    <col min="19" max="20" width="14.28515625" style="264" customWidth="1"/>
    <col min="21" max="21" width="17" style="266" customWidth="1"/>
    <col min="22" max="16384" width="11.42578125" style="266"/>
  </cols>
  <sheetData>
    <row r="1" spans="1:27" ht="18.75" customHeight="1" x14ac:dyDescent="0.25">
      <c r="E1" s="291"/>
      <c r="G1" s="286" t="s">
        <v>94</v>
      </c>
      <c r="I1" s="286"/>
      <c r="J1" s="286"/>
      <c r="K1" s="286"/>
      <c r="L1" s="286"/>
      <c r="M1" s="286"/>
      <c r="N1" s="286"/>
      <c r="O1" s="286"/>
      <c r="P1" s="286"/>
      <c r="Q1" s="286"/>
      <c r="R1" s="286"/>
      <c r="S1" s="286"/>
      <c r="T1" s="286"/>
      <c r="U1" s="286"/>
      <c r="V1" s="286"/>
      <c r="W1" s="286"/>
      <c r="X1" s="286"/>
      <c r="Y1" s="286"/>
      <c r="Z1" s="286"/>
      <c r="AA1" s="286"/>
    </row>
    <row r="2" spans="1:27" ht="18.75" x14ac:dyDescent="0.25">
      <c r="A2" s="272" t="s">
        <v>1360</v>
      </c>
      <c r="E2" s="291"/>
      <c r="G2" s="286"/>
      <c r="I2" s="286"/>
      <c r="J2" s="286"/>
      <c r="K2" s="286"/>
      <c r="L2" s="286"/>
      <c r="M2" s="286"/>
      <c r="N2" s="286"/>
      <c r="O2" s="286"/>
      <c r="P2" s="286"/>
      <c r="Q2" s="286"/>
      <c r="R2" s="286"/>
      <c r="S2" s="286"/>
      <c r="T2" s="286"/>
      <c r="U2" s="286"/>
      <c r="V2" s="286"/>
      <c r="W2" s="286"/>
      <c r="X2" s="286"/>
      <c r="Y2" s="286"/>
      <c r="Z2" s="286"/>
      <c r="AA2" s="286"/>
    </row>
    <row r="3" spans="1:27" ht="18.75" x14ac:dyDescent="0.25">
      <c r="A3" s="327" t="s">
        <v>1498</v>
      </c>
      <c r="E3" s="291"/>
      <c r="G3" s="286"/>
      <c r="I3" s="286"/>
      <c r="J3" s="286"/>
      <c r="K3" s="286"/>
      <c r="L3" s="286"/>
      <c r="M3" s="286"/>
      <c r="N3" s="286"/>
      <c r="O3" s="286"/>
      <c r="P3" s="286"/>
      <c r="Q3" s="286"/>
      <c r="R3" s="286"/>
      <c r="S3" s="286"/>
      <c r="T3" s="286"/>
      <c r="U3" s="286"/>
      <c r="V3" s="286"/>
      <c r="W3" s="286"/>
      <c r="X3" s="286"/>
      <c r="Y3" s="286"/>
      <c r="Z3" s="286"/>
      <c r="AA3" s="286"/>
    </row>
    <row r="4" spans="1:27" ht="15" x14ac:dyDescent="0.25">
      <c r="A4" s="411" t="s">
        <v>1499</v>
      </c>
      <c r="B4" s="272"/>
      <c r="C4" s="272"/>
      <c r="D4" s="272"/>
      <c r="E4" s="256"/>
      <c r="F4" s="272"/>
      <c r="G4" s="272"/>
      <c r="H4" s="272"/>
      <c r="I4" s="272"/>
      <c r="J4" s="272"/>
      <c r="K4" s="272"/>
      <c r="L4" s="272"/>
      <c r="M4" s="272"/>
      <c r="N4" s="272"/>
      <c r="O4" s="272"/>
      <c r="P4" s="272"/>
      <c r="Q4" s="272"/>
      <c r="R4" s="272"/>
      <c r="S4" s="272"/>
      <c r="T4" s="272"/>
      <c r="U4" s="272"/>
    </row>
    <row r="5" spans="1:27" s="66" customFormat="1" ht="23.25" customHeight="1" x14ac:dyDescent="0.25">
      <c r="A5" s="687" t="s">
        <v>100</v>
      </c>
      <c r="B5" s="662" t="s">
        <v>115</v>
      </c>
      <c r="C5" s="666" t="s">
        <v>89</v>
      </c>
      <c r="D5" s="666" t="s">
        <v>90</v>
      </c>
      <c r="E5" s="675" t="s">
        <v>401</v>
      </c>
      <c r="F5" s="666" t="s">
        <v>91</v>
      </c>
      <c r="G5" s="687" t="s">
        <v>103</v>
      </c>
      <c r="H5" s="687"/>
      <c r="I5" s="687"/>
      <c r="J5" s="687"/>
      <c r="K5" s="687"/>
      <c r="L5" s="687"/>
      <c r="M5" s="687"/>
      <c r="N5" s="687"/>
      <c r="O5" s="688" t="s">
        <v>104</v>
      </c>
      <c r="P5" s="688"/>
      <c r="Q5" s="662" t="s">
        <v>105</v>
      </c>
      <c r="R5" s="662" t="s">
        <v>106</v>
      </c>
      <c r="S5" s="662" t="s">
        <v>113</v>
      </c>
      <c r="T5" s="662" t="s">
        <v>112</v>
      </c>
      <c r="U5" s="672" t="s">
        <v>92</v>
      </c>
    </row>
    <row r="6" spans="1:27" s="66" customFormat="1" ht="15" customHeight="1" x14ac:dyDescent="0.25">
      <c r="A6" s="687"/>
      <c r="B6" s="660"/>
      <c r="C6" s="667"/>
      <c r="D6" s="667"/>
      <c r="E6" s="676"/>
      <c r="F6" s="667"/>
      <c r="G6" s="687" t="s">
        <v>107</v>
      </c>
      <c r="H6" s="687"/>
      <c r="I6" s="687" t="s">
        <v>108</v>
      </c>
      <c r="J6" s="687"/>
      <c r="K6" s="687" t="s">
        <v>109</v>
      </c>
      <c r="L6" s="687"/>
      <c r="M6" s="687" t="s">
        <v>110</v>
      </c>
      <c r="N6" s="687"/>
      <c r="O6" s="688"/>
      <c r="P6" s="688"/>
      <c r="Q6" s="660"/>
      <c r="R6" s="660"/>
      <c r="S6" s="660"/>
      <c r="T6" s="660"/>
      <c r="U6" s="673"/>
    </row>
    <row r="7" spans="1:27" s="66" customFormat="1" ht="24" customHeight="1" x14ac:dyDescent="0.25">
      <c r="A7" s="687"/>
      <c r="B7" s="661"/>
      <c r="C7" s="668"/>
      <c r="D7" s="668"/>
      <c r="E7" s="677"/>
      <c r="F7" s="668"/>
      <c r="G7" s="335" t="s">
        <v>111</v>
      </c>
      <c r="H7" s="335" t="s">
        <v>12</v>
      </c>
      <c r="I7" s="335" t="s">
        <v>111</v>
      </c>
      <c r="J7" s="335" t="s">
        <v>12</v>
      </c>
      <c r="K7" s="335" t="s">
        <v>111</v>
      </c>
      <c r="L7" s="335" t="s">
        <v>12</v>
      </c>
      <c r="M7" s="335" t="s">
        <v>111</v>
      </c>
      <c r="N7" s="335" t="s">
        <v>12</v>
      </c>
      <c r="O7" s="335" t="s">
        <v>111</v>
      </c>
      <c r="P7" s="335" t="s">
        <v>12</v>
      </c>
      <c r="Q7" s="661"/>
      <c r="R7" s="661"/>
      <c r="S7" s="661"/>
      <c r="T7" s="661"/>
      <c r="U7" s="674"/>
    </row>
    <row r="8" spans="1:27" ht="15.75" customHeight="1" x14ac:dyDescent="0.25">
      <c r="A8" s="308"/>
      <c r="B8" s="309"/>
      <c r="C8" s="309"/>
      <c r="D8" s="309"/>
      <c r="E8" s="309"/>
      <c r="F8" s="309"/>
      <c r="G8" s="309"/>
      <c r="H8" s="309"/>
      <c r="I8" s="308" t="s">
        <v>114</v>
      </c>
      <c r="J8" s="309"/>
      <c r="K8" s="309"/>
      <c r="L8" s="309"/>
      <c r="M8" s="309"/>
      <c r="N8" s="309"/>
      <c r="O8" s="309"/>
      <c r="P8" s="309"/>
      <c r="Q8" s="309"/>
      <c r="R8" s="309"/>
      <c r="S8" s="309"/>
      <c r="T8" s="309"/>
      <c r="U8" s="310"/>
    </row>
    <row r="9" spans="1:27" ht="110.25" x14ac:dyDescent="0.25">
      <c r="A9" s="695" t="s">
        <v>1484</v>
      </c>
      <c r="B9" s="683" t="s">
        <v>1482</v>
      </c>
      <c r="C9" s="519" t="s">
        <v>1689</v>
      </c>
      <c r="D9" s="521" t="s">
        <v>1690</v>
      </c>
      <c r="E9" s="519" t="s">
        <v>1878</v>
      </c>
      <c r="F9" s="536" t="s">
        <v>1691</v>
      </c>
      <c r="G9" s="520">
        <v>0.25</v>
      </c>
      <c r="H9" s="537"/>
      <c r="I9" s="538">
        <v>0.25</v>
      </c>
      <c r="J9" s="537"/>
      <c r="K9" s="538">
        <v>0.25</v>
      </c>
      <c r="L9" s="537"/>
      <c r="M9" s="538">
        <v>0.25</v>
      </c>
      <c r="N9" s="537"/>
      <c r="O9" s="537"/>
      <c r="P9" s="539"/>
      <c r="Q9" s="537"/>
      <c r="R9" s="537" t="s">
        <v>1692</v>
      </c>
      <c r="S9" s="521" t="s">
        <v>1693</v>
      </c>
      <c r="T9" s="521" t="s">
        <v>1647</v>
      </c>
      <c r="U9" s="521" t="s">
        <v>1694</v>
      </c>
    </row>
    <row r="10" spans="1:27" ht="110.25" x14ac:dyDescent="0.25">
      <c r="A10" s="696"/>
      <c r="B10" s="683"/>
      <c r="C10" s="519" t="s">
        <v>1695</v>
      </c>
      <c r="D10" s="521" t="s">
        <v>1696</v>
      </c>
      <c r="E10" s="519" t="s">
        <v>1879</v>
      </c>
      <c r="F10" s="540" t="s">
        <v>1697</v>
      </c>
      <c r="G10" s="521">
        <v>1</v>
      </c>
      <c r="H10" s="541"/>
      <c r="I10" s="521">
        <v>1</v>
      </c>
      <c r="J10" s="537"/>
      <c r="K10" s="521">
        <v>1</v>
      </c>
      <c r="L10" s="537"/>
      <c r="M10" s="521">
        <v>1</v>
      </c>
      <c r="N10" s="537"/>
      <c r="O10" s="537"/>
      <c r="P10" s="539"/>
      <c r="Q10" s="537"/>
      <c r="R10" s="537" t="s">
        <v>1698</v>
      </c>
      <c r="S10" s="521" t="s">
        <v>1699</v>
      </c>
      <c r="T10" s="521" t="s">
        <v>1647</v>
      </c>
      <c r="U10" s="521" t="s">
        <v>1700</v>
      </c>
    </row>
    <row r="11" spans="1:27" ht="15.75" x14ac:dyDescent="0.25">
      <c r="A11" s="696"/>
      <c r="B11" s="683"/>
      <c r="C11" s="519"/>
      <c r="D11" s="521"/>
      <c r="E11" s="519"/>
      <c r="F11" s="519"/>
      <c r="G11" s="520"/>
      <c r="H11" s="541"/>
      <c r="I11" s="538"/>
      <c r="J11" s="537"/>
      <c r="K11" s="538"/>
      <c r="L11" s="537"/>
      <c r="M11" s="538"/>
      <c r="N11" s="537"/>
      <c r="O11" s="537"/>
      <c r="P11" s="539"/>
      <c r="Q11" s="537"/>
      <c r="R11" s="537"/>
      <c r="S11" s="521"/>
      <c r="T11" s="521"/>
      <c r="U11" s="521"/>
    </row>
    <row r="12" spans="1:27" ht="15.75" x14ac:dyDescent="0.25">
      <c r="A12" s="696"/>
      <c r="B12" s="683"/>
      <c r="C12" s="519"/>
      <c r="D12" s="521"/>
      <c r="E12" s="519"/>
      <c r="F12" s="519"/>
      <c r="G12" s="520"/>
      <c r="H12" s="541"/>
      <c r="I12" s="538"/>
      <c r="J12" s="537"/>
      <c r="K12" s="538"/>
      <c r="L12" s="537"/>
      <c r="M12" s="538"/>
      <c r="N12" s="537"/>
      <c r="O12" s="537"/>
      <c r="P12" s="539"/>
      <c r="Q12" s="537"/>
      <c r="R12" s="537"/>
      <c r="S12" s="521"/>
      <c r="T12" s="521"/>
      <c r="U12" s="521"/>
    </row>
    <row r="13" spans="1:27" ht="126" x14ac:dyDescent="0.25">
      <c r="A13" s="696"/>
      <c r="B13" s="683" t="s">
        <v>1485</v>
      </c>
      <c r="C13" s="682" t="s">
        <v>1701</v>
      </c>
      <c r="D13" s="685" t="s">
        <v>1702</v>
      </c>
      <c r="E13" s="519" t="s">
        <v>1880</v>
      </c>
      <c r="F13" s="519" t="s">
        <v>1703</v>
      </c>
      <c r="G13" s="520">
        <v>0.25</v>
      </c>
      <c r="H13" s="537"/>
      <c r="I13" s="520">
        <v>0.25</v>
      </c>
      <c r="J13" s="537"/>
      <c r="K13" s="520">
        <v>0.25</v>
      </c>
      <c r="L13" s="537"/>
      <c r="M13" s="520">
        <v>0.25</v>
      </c>
      <c r="N13" s="537"/>
      <c r="O13" s="537"/>
      <c r="P13" s="539"/>
      <c r="Q13" s="537"/>
      <c r="R13" s="537" t="s">
        <v>1704</v>
      </c>
      <c r="S13" s="521" t="s">
        <v>1705</v>
      </c>
      <c r="T13" s="521" t="s">
        <v>1706</v>
      </c>
      <c r="U13" s="521" t="s">
        <v>1707</v>
      </c>
    </row>
    <row r="14" spans="1:27" ht="126" x14ac:dyDescent="0.25">
      <c r="A14" s="696"/>
      <c r="B14" s="684"/>
      <c r="C14" s="682"/>
      <c r="D14" s="685"/>
      <c r="E14" s="519" t="s">
        <v>1881</v>
      </c>
      <c r="F14" s="519" t="s">
        <v>1708</v>
      </c>
      <c r="G14" s="520">
        <v>0.25</v>
      </c>
      <c r="H14" s="537"/>
      <c r="I14" s="520">
        <v>0.25</v>
      </c>
      <c r="J14" s="537"/>
      <c r="K14" s="520">
        <v>0.25</v>
      </c>
      <c r="L14" s="537"/>
      <c r="M14" s="520">
        <v>0.25</v>
      </c>
      <c r="N14" s="537"/>
      <c r="O14" s="537"/>
      <c r="P14" s="539"/>
      <c r="Q14" s="537"/>
      <c r="R14" s="537" t="s">
        <v>1709</v>
      </c>
      <c r="S14" s="521" t="s">
        <v>1710</v>
      </c>
      <c r="T14" s="521" t="s">
        <v>1706</v>
      </c>
      <c r="U14" s="521" t="s">
        <v>1707</v>
      </c>
    </row>
    <row r="15" spans="1:27" ht="126" x14ac:dyDescent="0.25">
      <c r="A15" s="696"/>
      <c r="B15" s="684"/>
      <c r="C15" s="682"/>
      <c r="D15" s="685"/>
      <c r="E15" s="519" t="s">
        <v>1882</v>
      </c>
      <c r="F15" s="519" t="s">
        <v>1711</v>
      </c>
      <c r="G15" s="520">
        <v>0</v>
      </c>
      <c r="H15" s="537"/>
      <c r="I15" s="520">
        <v>0.5</v>
      </c>
      <c r="J15" s="537"/>
      <c r="K15" s="520">
        <v>0</v>
      </c>
      <c r="L15" s="537"/>
      <c r="M15" s="520">
        <v>0.5</v>
      </c>
      <c r="N15" s="537"/>
      <c r="O15" s="537"/>
      <c r="P15" s="539"/>
      <c r="Q15" s="537"/>
      <c r="R15" s="537" t="s">
        <v>1712</v>
      </c>
      <c r="S15" s="521" t="s">
        <v>1713</v>
      </c>
      <c r="T15" s="521" t="s">
        <v>1706</v>
      </c>
      <c r="U15" s="521" t="s">
        <v>1707</v>
      </c>
    </row>
    <row r="16" spans="1:27" ht="15.75" x14ac:dyDescent="0.25">
      <c r="A16" s="697"/>
      <c r="B16" s="683"/>
      <c r="C16" s="519"/>
      <c r="D16" s="521"/>
      <c r="E16" s="519"/>
      <c r="F16" s="519"/>
      <c r="G16" s="521"/>
      <c r="H16" s="537"/>
      <c r="I16" s="537"/>
      <c r="J16" s="537"/>
      <c r="K16" s="537"/>
      <c r="L16" s="537"/>
      <c r="M16" s="537"/>
      <c r="N16" s="537"/>
      <c r="O16" s="537"/>
      <c r="P16" s="539"/>
      <c r="Q16" s="537"/>
      <c r="R16" s="537"/>
      <c r="S16" s="521"/>
      <c r="T16" s="521"/>
      <c r="U16" s="521"/>
    </row>
    <row r="17" spans="1:21" ht="126" x14ac:dyDescent="0.25">
      <c r="A17" s="693" t="s">
        <v>1483</v>
      </c>
      <c r="B17" s="684" t="s">
        <v>1486</v>
      </c>
      <c r="C17" s="682" t="s">
        <v>1714</v>
      </c>
      <c r="D17" s="685" t="s">
        <v>1715</v>
      </c>
      <c r="E17" s="519" t="s">
        <v>1883</v>
      </c>
      <c r="F17" s="540" t="s">
        <v>1703</v>
      </c>
      <c r="G17" s="520">
        <v>0.25</v>
      </c>
      <c r="H17" s="542"/>
      <c r="I17" s="520">
        <v>0.25</v>
      </c>
      <c r="J17" s="542"/>
      <c r="K17" s="520">
        <v>0.25</v>
      </c>
      <c r="L17" s="542"/>
      <c r="M17" s="520">
        <v>0.25</v>
      </c>
      <c r="N17" s="542"/>
      <c r="O17" s="537"/>
      <c r="P17" s="539"/>
      <c r="Q17" s="543"/>
      <c r="R17" s="537" t="s">
        <v>1704</v>
      </c>
      <c r="S17" s="521" t="s">
        <v>1705</v>
      </c>
      <c r="T17" s="521" t="s">
        <v>1706</v>
      </c>
      <c r="U17" s="521" t="s">
        <v>1716</v>
      </c>
    </row>
    <row r="18" spans="1:21" ht="126" x14ac:dyDescent="0.25">
      <c r="A18" s="694"/>
      <c r="B18" s="684"/>
      <c r="C18" s="682"/>
      <c r="D18" s="685"/>
      <c r="E18" s="519" t="s">
        <v>1884</v>
      </c>
      <c r="F18" s="540" t="s">
        <v>1708</v>
      </c>
      <c r="G18" s="520">
        <v>0.25</v>
      </c>
      <c r="H18" s="542"/>
      <c r="I18" s="520">
        <v>0.25</v>
      </c>
      <c r="J18" s="542"/>
      <c r="K18" s="520">
        <v>0.25</v>
      </c>
      <c r="L18" s="542"/>
      <c r="M18" s="520">
        <v>0.25</v>
      </c>
      <c r="N18" s="542"/>
      <c r="O18" s="537"/>
      <c r="P18" s="539"/>
      <c r="Q18" s="543"/>
      <c r="R18" s="537" t="s">
        <v>1709</v>
      </c>
      <c r="S18" s="521" t="s">
        <v>1710</v>
      </c>
      <c r="T18" s="521" t="s">
        <v>1706</v>
      </c>
      <c r="U18" s="521" t="s">
        <v>1716</v>
      </c>
    </row>
    <row r="19" spans="1:21" ht="126" x14ac:dyDescent="0.25">
      <c r="A19" s="694"/>
      <c r="B19" s="684"/>
      <c r="C19" s="682"/>
      <c r="D19" s="685"/>
      <c r="E19" s="519" t="s">
        <v>1885</v>
      </c>
      <c r="F19" s="540" t="s">
        <v>1711</v>
      </c>
      <c r="G19" s="520">
        <v>0</v>
      </c>
      <c r="H19" s="542"/>
      <c r="I19" s="538">
        <v>0</v>
      </c>
      <c r="J19" s="542"/>
      <c r="K19" s="538">
        <v>0</v>
      </c>
      <c r="L19" s="542"/>
      <c r="M19" s="538">
        <v>1</v>
      </c>
      <c r="N19" s="542"/>
      <c r="O19" s="537"/>
      <c r="P19" s="539"/>
      <c r="Q19" s="543"/>
      <c r="R19" s="537" t="s">
        <v>1712</v>
      </c>
      <c r="S19" s="521" t="s">
        <v>1710</v>
      </c>
      <c r="T19" s="521" t="s">
        <v>1706</v>
      </c>
      <c r="U19" s="521" t="s">
        <v>1716</v>
      </c>
    </row>
    <row r="20" spans="1:21" ht="15.75" x14ac:dyDescent="0.25">
      <c r="A20" s="694"/>
      <c r="B20" s="684"/>
      <c r="C20" s="519"/>
      <c r="D20" s="521"/>
      <c r="E20" s="519"/>
      <c r="F20" s="519"/>
      <c r="G20" s="521"/>
      <c r="H20" s="542"/>
      <c r="I20" s="537"/>
      <c r="J20" s="537"/>
      <c r="K20" s="537"/>
      <c r="L20" s="537"/>
      <c r="M20" s="537"/>
      <c r="N20" s="537"/>
      <c r="O20" s="537"/>
      <c r="P20" s="539"/>
      <c r="Q20" s="521"/>
      <c r="R20" s="521"/>
      <c r="S20" s="521"/>
      <c r="T20" s="521"/>
      <c r="U20" s="521"/>
    </row>
    <row r="21" spans="1:21" ht="15.75" x14ac:dyDescent="0.25">
      <c r="A21" s="694"/>
      <c r="B21" s="684"/>
      <c r="C21" s="519"/>
      <c r="D21" s="521"/>
      <c r="E21" s="519"/>
      <c r="F21" s="519"/>
      <c r="G21" s="521"/>
      <c r="H21" s="542"/>
      <c r="I21" s="537"/>
      <c r="J21" s="537"/>
      <c r="K21" s="537"/>
      <c r="L21" s="537"/>
      <c r="M21" s="537"/>
      <c r="N21" s="537"/>
      <c r="O21" s="537"/>
      <c r="P21" s="539"/>
      <c r="Q21" s="521"/>
      <c r="R21" s="521"/>
      <c r="S21" s="521"/>
      <c r="T21" s="521"/>
      <c r="U21" s="521"/>
    </row>
    <row r="22" spans="1:21" ht="15.75" x14ac:dyDescent="0.25">
      <c r="A22" s="694"/>
      <c r="B22" s="684"/>
      <c r="C22" s="519"/>
      <c r="D22" s="521"/>
      <c r="E22" s="519"/>
      <c r="F22" s="519"/>
      <c r="G22" s="521"/>
      <c r="H22" s="542"/>
      <c r="I22" s="537"/>
      <c r="J22" s="537"/>
      <c r="K22" s="537"/>
      <c r="L22" s="537"/>
      <c r="M22" s="537"/>
      <c r="N22" s="537"/>
      <c r="O22" s="537"/>
      <c r="P22" s="539"/>
      <c r="Q22" s="521"/>
      <c r="R22" s="521"/>
      <c r="S22" s="521"/>
      <c r="T22" s="521"/>
      <c r="U22" s="521"/>
    </row>
    <row r="23" spans="1:21" ht="78.75" x14ac:dyDescent="0.25">
      <c r="A23" s="694"/>
      <c r="B23" s="683" t="s">
        <v>1487</v>
      </c>
      <c r="C23" s="682" t="s">
        <v>1717</v>
      </c>
      <c r="D23" s="685" t="s">
        <v>1718</v>
      </c>
      <c r="E23" s="519" t="s">
        <v>1886</v>
      </c>
      <c r="F23" s="519" t="s">
        <v>1719</v>
      </c>
      <c r="G23" s="538">
        <v>0.25</v>
      </c>
      <c r="H23" s="542"/>
      <c r="I23" s="538">
        <v>0.25</v>
      </c>
      <c r="J23" s="537"/>
      <c r="K23" s="538">
        <v>0.25</v>
      </c>
      <c r="L23" s="537"/>
      <c r="M23" s="538">
        <v>0.25</v>
      </c>
      <c r="N23" s="537"/>
      <c r="O23" s="537"/>
      <c r="P23" s="539"/>
      <c r="Q23" s="521"/>
      <c r="R23" s="521" t="s">
        <v>1720</v>
      </c>
      <c r="S23" s="521" t="s">
        <v>1721</v>
      </c>
      <c r="T23" s="521" t="s">
        <v>1722</v>
      </c>
      <c r="U23" s="521" t="s">
        <v>1723</v>
      </c>
    </row>
    <row r="24" spans="1:21" ht="78.75" x14ac:dyDescent="0.25">
      <c r="A24" s="694"/>
      <c r="B24" s="683"/>
      <c r="C24" s="682"/>
      <c r="D24" s="685"/>
      <c r="E24" s="519" t="s">
        <v>1887</v>
      </c>
      <c r="F24" s="519" t="s">
        <v>1724</v>
      </c>
      <c r="G24" s="538">
        <v>0.25</v>
      </c>
      <c r="H24" s="542"/>
      <c r="I24" s="538">
        <v>0.25</v>
      </c>
      <c r="J24" s="537"/>
      <c r="K24" s="538">
        <v>0.25</v>
      </c>
      <c r="L24" s="537"/>
      <c r="M24" s="538">
        <v>0.25</v>
      </c>
      <c r="N24" s="537"/>
      <c r="O24" s="537"/>
      <c r="P24" s="539"/>
      <c r="Q24" s="521"/>
      <c r="R24" s="521" t="s">
        <v>1725</v>
      </c>
      <c r="S24" s="521" t="s">
        <v>1726</v>
      </c>
      <c r="T24" s="521" t="s">
        <v>1722</v>
      </c>
      <c r="U24" s="521" t="s">
        <v>1723</v>
      </c>
    </row>
    <row r="25" spans="1:21" ht="15.75" x14ac:dyDescent="0.25">
      <c r="A25" s="694"/>
      <c r="B25" s="683"/>
      <c r="C25" s="519"/>
      <c r="D25" s="521"/>
      <c r="E25" s="519"/>
      <c r="F25" s="519"/>
      <c r="G25" s="521"/>
      <c r="H25" s="542"/>
      <c r="I25" s="537"/>
      <c r="J25" s="537"/>
      <c r="K25" s="537"/>
      <c r="L25" s="537"/>
      <c r="M25" s="537"/>
      <c r="N25" s="537"/>
      <c r="O25" s="537"/>
      <c r="P25" s="539"/>
      <c r="Q25" s="521"/>
      <c r="R25" s="521"/>
      <c r="S25" s="521"/>
      <c r="T25" s="521"/>
      <c r="U25" s="521"/>
    </row>
    <row r="26" spans="1:21" ht="15.75" x14ac:dyDescent="0.25">
      <c r="A26" s="694"/>
      <c r="B26" s="683"/>
      <c r="C26" s="519"/>
      <c r="D26" s="521"/>
      <c r="E26" s="519"/>
      <c r="F26" s="519"/>
      <c r="G26" s="521"/>
      <c r="H26" s="542"/>
      <c r="I26" s="537"/>
      <c r="J26" s="537"/>
      <c r="K26" s="537"/>
      <c r="L26" s="537"/>
      <c r="M26" s="537"/>
      <c r="N26" s="537"/>
      <c r="O26" s="537"/>
      <c r="P26" s="539"/>
      <c r="Q26" s="521"/>
      <c r="R26" s="521"/>
      <c r="S26" s="521"/>
      <c r="T26" s="521"/>
      <c r="U26" s="521"/>
    </row>
    <row r="27" spans="1:21" ht="15.75" x14ac:dyDescent="0.25">
      <c r="A27" s="694"/>
      <c r="B27" s="683"/>
      <c r="C27" s="519"/>
      <c r="D27" s="521"/>
      <c r="E27" s="519"/>
      <c r="F27" s="519"/>
      <c r="G27" s="521"/>
      <c r="H27" s="542"/>
      <c r="I27" s="537"/>
      <c r="J27" s="537"/>
      <c r="K27" s="537"/>
      <c r="L27" s="537"/>
      <c r="M27" s="537"/>
      <c r="N27" s="537"/>
      <c r="O27" s="537"/>
      <c r="P27" s="539"/>
      <c r="Q27" s="521"/>
      <c r="R27" s="521"/>
      <c r="S27" s="521"/>
      <c r="T27" s="521"/>
      <c r="U27" s="521"/>
    </row>
    <row r="28" spans="1:21" ht="15.75" x14ac:dyDescent="0.25">
      <c r="A28" s="694"/>
      <c r="B28" s="683" t="s">
        <v>1488</v>
      </c>
      <c r="C28" s="519"/>
      <c r="D28" s="521"/>
      <c r="E28" s="519"/>
      <c r="F28" s="519"/>
      <c r="G28" s="521"/>
      <c r="H28" s="542"/>
      <c r="I28" s="537"/>
      <c r="J28" s="537"/>
      <c r="K28" s="537"/>
      <c r="L28" s="537"/>
      <c r="M28" s="537"/>
      <c r="N28" s="537"/>
      <c r="O28" s="537"/>
      <c r="P28" s="539"/>
      <c r="Q28" s="521"/>
      <c r="R28" s="521"/>
      <c r="S28" s="521"/>
      <c r="T28" s="521"/>
      <c r="U28" s="521"/>
    </row>
    <row r="29" spans="1:21" ht="15.75" x14ac:dyDescent="0.25">
      <c r="A29" s="694"/>
      <c r="B29" s="683"/>
      <c r="C29" s="519"/>
      <c r="D29" s="521"/>
      <c r="E29" s="519"/>
      <c r="F29" s="519"/>
      <c r="G29" s="521"/>
      <c r="H29" s="542"/>
      <c r="I29" s="537"/>
      <c r="J29" s="537"/>
      <c r="K29" s="537"/>
      <c r="L29" s="537"/>
      <c r="M29" s="537"/>
      <c r="N29" s="537"/>
      <c r="O29" s="537"/>
      <c r="P29" s="539"/>
      <c r="Q29" s="521"/>
      <c r="R29" s="521"/>
      <c r="S29" s="521"/>
      <c r="T29" s="521"/>
      <c r="U29" s="521"/>
    </row>
    <row r="30" spans="1:21" ht="15.75" x14ac:dyDescent="0.25">
      <c r="A30" s="694"/>
      <c r="B30" s="683"/>
      <c r="C30" s="519"/>
      <c r="D30" s="521"/>
      <c r="E30" s="519"/>
      <c r="F30" s="519"/>
      <c r="G30" s="521"/>
      <c r="H30" s="542"/>
      <c r="I30" s="537"/>
      <c r="J30" s="537"/>
      <c r="K30" s="537"/>
      <c r="L30" s="537"/>
      <c r="M30" s="537"/>
      <c r="N30" s="537"/>
      <c r="O30" s="537"/>
      <c r="P30" s="539"/>
      <c r="Q30" s="521"/>
      <c r="R30" s="521"/>
      <c r="S30" s="521"/>
      <c r="T30" s="521"/>
      <c r="U30" s="521"/>
    </row>
    <row r="31" spans="1:21" ht="15.75" x14ac:dyDescent="0.25">
      <c r="A31" s="694"/>
      <c r="B31" s="683"/>
      <c r="C31" s="519"/>
      <c r="D31" s="521"/>
      <c r="E31" s="519"/>
      <c r="F31" s="519"/>
      <c r="G31" s="521"/>
      <c r="H31" s="542"/>
      <c r="I31" s="537"/>
      <c r="J31" s="537"/>
      <c r="K31" s="537"/>
      <c r="L31" s="537"/>
      <c r="M31" s="537"/>
      <c r="N31" s="537"/>
      <c r="O31" s="537"/>
      <c r="P31" s="539"/>
      <c r="Q31" s="521"/>
      <c r="R31" s="521"/>
      <c r="S31" s="521"/>
      <c r="T31" s="521"/>
      <c r="U31" s="521"/>
    </row>
    <row r="32" spans="1:21" ht="15.75" x14ac:dyDescent="0.25">
      <c r="A32" s="694"/>
      <c r="B32" s="683" t="s">
        <v>1489</v>
      </c>
      <c r="C32" s="519"/>
      <c r="D32" s="521"/>
      <c r="E32" s="519"/>
      <c r="F32" s="519"/>
      <c r="G32" s="521"/>
      <c r="H32" s="542"/>
      <c r="I32" s="537"/>
      <c r="J32" s="537"/>
      <c r="K32" s="537"/>
      <c r="L32" s="537"/>
      <c r="M32" s="537"/>
      <c r="N32" s="537"/>
      <c r="O32" s="537"/>
      <c r="P32" s="539"/>
      <c r="Q32" s="521"/>
      <c r="R32" s="521"/>
      <c r="S32" s="521"/>
      <c r="T32" s="521"/>
      <c r="U32" s="521"/>
    </row>
    <row r="33" spans="1:21" ht="15.75" x14ac:dyDescent="0.25">
      <c r="A33" s="694"/>
      <c r="B33" s="683"/>
      <c r="C33" s="519"/>
      <c r="D33" s="521"/>
      <c r="E33" s="519"/>
      <c r="F33" s="519"/>
      <c r="G33" s="521"/>
      <c r="H33" s="542"/>
      <c r="I33" s="537"/>
      <c r="J33" s="537"/>
      <c r="K33" s="537"/>
      <c r="L33" s="537"/>
      <c r="M33" s="537"/>
      <c r="N33" s="537"/>
      <c r="O33" s="537"/>
      <c r="P33" s="539"/>
      <c r="Q33" s="521"/>
      <c r="R33" s="521"/>
      <c r="S33" s="521"/>
      <c r="T33" s="521"/>
      <c r="U33" s="521"/>
    </row>
    <row r="34" spans="1:21" ht="15.75" x14ac:dyDescent="0.25">
      <c r="A34" s="694"/>
      <c r="B34" s="683"/>
      <c r="C34" s="519"/>
      <c r="D34" s="521"/>
      <c r="E34" s="519"/>
      <c r="F34" s="519"/>
      <c r="G34" s="521"/>
      <c r="H34" s="542"/>
      <c r="I34" s="537"/>
      <c r="J34" s="537"/>
      <c r="K34" s="537"/>
      <c r="L34" s="537"/>
      <c r="M34" s="537"/>
      <c r="N34" s="537"/>
      <c r="O34" s="537"/>
      <c r="P34" s="539"/>
      <c r="Q34" s="521"/>
      <c r="R34" s="521"/>
      <c r="S34" s="521"/>
      <c r="T34" s="521"/>
      <c r="U34" s="521"/>
    </row>
    <row r="35" spans="1:21" ht="15.75" x14ac:dyDescent="0.25">
      <c r="A35" s="694"/>
      <c r="B35" s="683"/>
      <c r="C35" s="519"/>
      <c r="D35" s="521"/>
      <c r="E35" s="519"/>
      <c r="F35" s="519"/>
      <c r="G35" s="521"/>
      <c r="H35" s="542"/>
      <c r="I35" s="537"/>
      <c r="J35" s="537"/>
      <c r="K35" s="537"/>
      <c r="L35" s="537"/>
      <c r="M35" s="537"/>
      <c r="N35" s="537"/>
      <c r="O35" s="537"/>
      <c r="P35" s="539"/>
      <c r="Q35" s="521"/>
      <c r="R35" s="521"/>
      <c r="S35" s="521"/>
      <c r="T35" s="521"/>
      <c r="U35" s="521"/>
    </row>
    <row r="36" spans="1:21" ht="15.75" x14ac:dyDescent="0.25">
      <c r="A36" s="694"/>
      <c r="B36" s="683"/>
      <c r="C36" s="519"/>
      <c r="D36" s="521"/>
      <c r="E36" s="519"/>
      <c r="F36" s="519"/>
      <c r="G36" s="521"/>
      <c r="H36" s="542"/>
      <c r="I36" s="537"/>
      <c r="J36" s="537"/>
      <c r="K36" s="537"/>
      <c r="L36" s="537"/>
      <c r="M36" s="537"/>
      <c r="N36" s="537"/>
      <c r="O36" s="537"/>
      <c r="P36" s="539"/>
      <c r="Q36" s="521"/>
      <c r="R36" s="521"/>
      <c r="S36" s="521"/>
      <c r="T36" s="521"/>
      <c r="U36" s="521"/>
    </row>
    <row r="37" spans="1:21" ht="75" x14ac:dyDescent="0.25">
      <c r="A37" s="694"/>
      <c r="B37" s="683" t="s">
        <v>1490</v>
      </c>
      <c r="C37" s="519" t="s">
        <v>1727</v>
      </c>
      <c r="D37" s="521" t="s">
        <v>1728</v>
      </c>
      <c r="E37" s="519" t="s">
        <v>1888</v>
      </c>
      <c r="F37" s="519" t="s">
        <v>1729</v>
      </c>
      <c r="G37" s="520">
        <v>0</v>
      </c>
      <c r="H37" s="537"/>
      <c r="I37" s="538">
        <v>0</v>
      </c>
      <c r="J37" s="537"/>
      <c r="K37" s="538">
        <v>1</v>
      </c>
      <c r="L37" s="537"/>
      <c r="M37" s="538">
        <v>0</v>
      </c>
      <c r="N37" s="537"/>
      <c r="O37" s="537"/>
      <c r="P37" s="539"/>
      <c r="Q37" s="537"/>
      <c r="R37" s="537" t="s">
        <v>1730</v>
      </c>
      <c r="S37" s="521" t="s">
        <v>1731</v>
      </c>
      <c r="T37" s="521" t="s">
        <v>1628</v>
      </c>
      <c r="U37" s="521" t="s">
        <v>1732</v>
      </c>
    </row>
    <row r="38" spans="1:21" ht="47.25" x14ac:dyDescent="0.25">
      <c r="A38" s="694"/>
      <c r="B38" s="683"/>
      <c r="C38" s="519" t="s">
        <v>1733</v>
      </c>
      <c r="D38" s="521" t="s">
        <v>1623</v>
      </c>
      <c r="E38" s="519" t="s">
        <v>1889</v>
      </c>
      <c r="F38" s="519" t="s">
        <v>1734</v>
      </c>
      <c r="G38" s="520">
        <v>0</v>
      </c>
      <c r="H38" s="537"/>
      <c r="I38" s="538">
        <v>0</v>
      </c>
      <c r="J38" s="537"/>
      <c r="K38" s="538">
        <v>0</v>
      </c>
      <c r="L38" s="537"/>
      <c r="M38" s="538">
        <v>1</v>
      </c>
      <c r="N38" s="537"/>
      <c r="O38" s="537"/>
      <c r="P38" s="539"/>
      <c r="Q38" s="537"/>
      <c r="R38" s="537" t="s">
        <v>1735</v>
      </c>
      <c r="S38" s="521" t="s">
        <v>1736</v>
      </c>
      <c r="T38" s="521" t="s">
        <v>1628</v>
      </c>
      <c r="U38" s="521" t="s">
        <v>1737</v>
      </c>
    </row>
    <row r="39" spans="1:21" ht="15.75" x14ac:dyDescent="0.25">
      <c r="A39" s="694"/>
      <c r="B39" s="683"/>
      <c r="C39" s="519"/>
      <c r="D39" s="521"/>
      <c r="E39" s="519"/>
      <c r="F39" s="519"/>
      <c r="G39" s="520"/>
      <c r="H39" s="537"/>
      <c r="I39" s="538"/>
      <c r="J39" s="537"/>
      <c r="K39" s="538"/>
      <c r="L39" s="537"/>
      <c r="M39" s="538"/>
      <c r="N39" s="537"/>
      <c r="O39" s="537"/>
      <c r="P39" s="539"/>
      <c r="Q39" s="537"/>
      <c r="R39" s="537"/>
      <c r="S39" s="521"/>
      <c r="T39" s="521"/>
      <c r="U39" s="521"/>
    </row>
    <row r="40" spans="1:21" ht="15.75" x14ac:dyDescent="0.25">
      <c r="A40" s="694"/>
      <c r="B40" s="683"/>
      <c r="C40" s="519"/>
      <c r="D40" s="521"/>
      <c r="E40" s="519"/>
      <c r="F40" s="519"/>
      <c r="G40" s="520"/>
      <c r="H40" s="537"/>
      <c r="I40" s="538"/>
      <c r="J40" s="537"/>
      <c r="K40" s="538"/>
      <c r="L40" s="537"/>
      <c r="M40" s="538"/>
      <c r="N40" s="537"/>
      <c r="O40" s="537"/>
      <c r="P40" s="539"/>
      <c r="Q40" s="537"/>
      <c r="R40" s="537"/>
      <c r="S40" s="521"/>
      <c r="T40" s="521"/>
      <c r="U40" s="521"/>
    </row>
    <row r="41" spans="1:21" ht="15.75" x14ac:dyDescent="0.25">
      <c r="A41" s="694"/>
      <c r="B41" s="683"/>
      <c r="C41" s="519"/>
      <c r="D41" s="521"/>
      <c r="E41" s="519"/>
      <c r="F41" s="519"/>
      <c r="G41" s="520"/>
      <c r="H41" s="537"/>
      <c r="I41" s="538"/>
      <c r="J41" s="537"/>
      <c r="K41" s="538"/>
      <c r="L41" s="537"/>
      <c r="M41" s="538"/>
      <c r="N41" s="537"/>
      <c r="O41" s="537"/>
      <c r="P41" s="539"/>
      <c r="Q41" s="537"/>
      <c r="R41" s="537"/>
      <c r="S41" s="521"/>
      <c r="T41" s="521"/>
      <c r="U41" s="521"/>
    </row>
    <row r="42" spans="1:21" ht="15.75" x14ac:dyDescent="0.25">
      <c r="A42" s="694"/>
      <c r="B42" s="683"/>
      <c r="C42" s="519"/>
      <c r="D42" s="521"/>
      <c r="E42" s="519"/>
      <c r="F42" s="519"/>
      <c r="G42" s="520"/>
      <c r="H42" s="537"/>
      <c r="I42" s="538"/>
      <c r="J42" s="537"/>
      <c r="K42" s="538"/>
      <c r="L42" s="537"/>
      <c r="M42" s="538"/>
      <c r="N42" s="537"/>
      <c r="O42" s="537"/>
      <c r="P42" s="539"/>
      <c r="Q42" s="537"/>
      <c r="R42" s="537"/>
      <c r="S42" s="521"/>
      <c r="T42" s="521"/>
      <c r="U42" s="521"/>
    </row>
    <row r="43" spans="1:21" ht="15.75" x14ac:dyDescent="0.25">
      <c r="A43" s="693" t="s">
        <v>1484</v>
      </c>
      <c r="B43" s="683" t="s">
        <v>1491</v>
      </c>
      <c r="C43" s="519"/>
      <c r="D43" s="521"/>
      <c r="E43" s="519"/>
      <c r="F43" s="519"/>
      <c r="G43" s="520"/>
      <c r="H43" s="537"/>
      <c r="I43" s="538"/>
      <c r="J43" s="537"/>
      <c r="K43" s="538"/>
      <c r="L43" s="537"/>
      <c r="M43" s="538"/>
      <c r="N43" s="537"/>
      <c r="O43" s="537"/>
      <c r="P43" s="539"/>
      <c r="Q43" s="537"/>
      <c r="R43" s="537"/>
      <c r="S43" s="521"/>
      <c r="T43" s="521"/>
      <c r="U43" s="521"/>
    </row>
    <row r="44" spans="1:21" ht="15.75" x14ac:dyDescent="0.25">
      <c r="A44" s="694"/>
      <c r="B44" s="683"/>
      <c r="C44" s="519"/>
      <c r="D44" s="521"/>
      <c r="E44" s="519"/>
      <c r="F44" s="519"/>
      <c r="G44" s="520"/>
      <c r="H44" s="537"/>
      <c r="I44" s="538"/>
      <c r="J44" s="537"/>
      <c r="K44" s="538"/>
      <c r="L44" s="537"/>
      <c r="M44" s="538"/>
      <c r="N44" s="537"/>
      <c r="O44" s="537"/>
      <c r="P44" s="539"/>
      <c r="Q44" s="537"/>
      <c r="R44" s="537"/>
      <c r="S44" s="521"/>
      <c r="T44" s="521"/>
      <c r="U44" s="521"/>
    </row>
    <row r="45" spans="1:21" ht="15.75" x14ac:dyDescent="0.25">
      <c r="A45" s="694"/>
      <c r="B45" s="683"/>
      <c r="C45" s="519"/>
      <c r="D45" s="521"/>
      <c r="E45" s="519"/>
      <c r="F45" s="519"/>
      <c r="G45" s="520"/>
      <c r="H45" s="537"/>
      <c r="I45" s="538"/>
      <c r="J45" s="537"/>
      <c r="K45" s="538"/>
      <c r="L45" s="537"/>
      <c r="M45" s="538"/>
      <c r="N45" s="537"/>
      <c r="O45" s="537"/>
      <c r="P45" s="539"/>
      <c r="Q45" s="537"/>
      <c r="R45" s="537"/>
      <c r="S45" s="521"/>
      <c r="T45" s="521"/>
      <c r="U45" s="521"/>
    </row>
    <row r="46" spans="1:21" ht="15.75" x14ac:dyDescent="0.25">
      <c r="A46" s="694"/>
      <c r="B46" s="683" t="s">
        <v>1492</v>
      </c>
      <c r="C46" s="519"/>
      <c r="D46" s="521"/>
      <c r="E46" s="519"/>
      <c r="F46" s="519"/>
      <c r="G46" s="520"/>
      <c r="H46" s="537"/>
      <c r="I46" s="538"/>
      <c r="J46" s="537"/>
      <c r="K46" s="538"/>
      <c r="L46" s="537"/>
      <c r="M46" s="538"/>
      <c r="N46" s="537"/>
      <c r="O46" s="537"/>
      <c r="P46" s="539"/>
      <c r="Q46" s="537"/>
      <c r="R46" s="537"/>
      <c r="S46" s="521"/>
      <c r="T46" s="521"/>
      <c r="U46" s="521"/>
    </row>
    <row r="47" spans="1:21" ht="15.75" x14ac:dyDescent="0.25">
      <c r="A47" s="694"/>
      <c r="B47" s="683"/>
      <c r="C47" s="519"/>
      <c r="D47" s="521"/>
      <c r="E47" s="519"/>
      <c r="F47" s="519"/>
      <c r="G47" s="520"/>
      <c r="H47" s="537"/>
      <c r="I47" s="538"/>
      <c r="J47" s="537"/>
      <c r="K47" s="538"/>
      <c r="L47" s="537"/>
      <c r="M47" s="538"/>
      <c r="N47" s="537"/>
      <c r="O47" s="537"/>
      <c r="P47" s="539"/>
      <c r="Q47" s="537"/>
      <c r="R47" s="537"/>
      <c r="S47" s="521"/>
      <c r="T47" s="521"/>
      <c r="U47" s="521"/>
    </row>
    <row r="48" spans="1:21" ht="15.75" x14ac:dyDescent="0.25">
      <c r="A48" s="694"/>
      <c r="B48" s="683"/>
      <c r="C48" s="519"/>
      <c r="D48" s="521"/>
      <c r="E48" s="519"/>
      <c r="F48" s="519"/>
      <c r="G48" s="520"/>
      <c r="H48" s="537"/>
      <c r="I48" s="538"/>
      <c r="J48" s="537"/>
      <c r="K48" s="538"/>
      <c r="L48" s="537"/>
      <c r="M48" s="538"/>
      <c r="N48" s="537"/>
      <c r="O48" s="537"/>
      <c r="P48" s="539"/>
      <c r="Q48" s="537"/>
      <c r="R48" s="537"/>
      <c r="S48" s="521"/>
      <c r="T48" s="521"/>
      <c r="U48" s="521"/>
    </row>
    <row r="49" spans="1:21" ht="15.75" x14ac:dyDescent="0.25">
      <c r="A49" s="694"/>
      <c r="B49" s="683"/>
      <c r="C49" s="519"/>
      <c r="D49" s="521"/>
      <c r="E49" s="519"/>
      <c r="F49" s="519"/>
      <c r="G49" s="520"/>
      <c r="H49" s="537"/>
      <c r="I49" s="538"/>
      <c r="J49" s="537"/>
      <c r="K49" s="538"/>
      <c r="L49" s="537"/>
      <c r="M49" s="538"/>
      <c r="N49" s="537"/>
      <c r="O49" s="537"/>
      <c r="P49" s="539"/>
      <c r="Q49" s="537"/>
      <c r="R49" s="537"/>
      <c r="S49" s="521"/>
      <c r="T49" s="521"/>
      <c r="U49" s="521"/>
    </row>
    <row r="50" spans="1:21" ht="90" x14ac:dyDescent="0.25">
      <c r="A50" s="694"/>
      <c r="B50" s="683" t="s">
        <v>1493</v>
      </c>
      <c r="C50" s="519" t="s">
        <v>1738</v>
      </c>
      <c r="D50" s="521" t="s">
        <v>1739</v>
      </c>
      <c r="E50" s="519" t="s">
        <v>1890</v>
      </c>
      <c r="F50" s="519" t="s">
        <v>1740</v>
      </c>
      <c r="G50" s="520">
        <v>0</v>
      </c>
      <c r="H50" s="537"/>
      <c r="I50" s="538">
        <v>0</v>
      </c>
      <c r="J50" s="537"/>
      <c r="K50" s="538">
        <v>0.5</v>
      </c>
      <c r="L50" s="537"/>
      <c r="M50" s="538">
        <v>0.5</v>
      </c>
      <c r="N50" s="537"/>
      <c r="O50" s="537"/>
      <c r="P50" s="539"/>
      <c r="Q50" s="537"/>
      <c r="R50" s="537" t="s">
        <v>1741</v>
      </c>
      <c r="S50" s="521" t="s">
        <v>1742</v>
      </c>
      <c r="T50" s="521" t="s">
        <v>1743</v>
      </c>
      <c r="U50" s="521" t="s">
        <v>1641</v>
      </c>
    </row>
    <row r="51" spans="1:21" ht="15.75" x14ac:dyDescent="0.25">
      <c r="A51" s="694"/>
      <c r="B51" s="683"/>
      <c r="C51" s="519"/>
      <c r="D51" s="521"/>
      <c r="E51" s="519"/>
      <c r="F51" s="519"/>
      <c r="G51" s="520"/>
      <c r="H51" s="537"/>
      <c r="I51" s="538"/>
      <c r="J51" s="537"/>
      <c r="K51" s="538"/>
      <c r="L51" s="537"/>
      <c r="M51" s="538"/>
      <c r="N51" s="537"/>
      <c r="O51" s="537"/>
      <c r="P51" s="539"/>
      <c r="Q51" s="537"/>
      <c r="R51" s="537"/>
      <c r="S51" s="521"/>
      <c r="T51" s="521"/>
      <c r="U51" s="521"/>
    </row>
    <row r="52" spans="1:21" ht="15.75" x14ac:dyDescent="0.25">
      <c r="A52" s="694"/>
      <c r="B52" s="683"/>
      <c r="C52" s="519"/>
      <c r="D52" s="521"/>
      <c r="E52" s="519"/>
      <c r="F52" s="519"/>
      <c r="G52" s="520"/>
      <c r="H52" s="537"/>
      <c r="I52" s="538"/>
      <c r="J52" s="537"/>
      <c r="K52" s="538"/>
      <c r="L52" s="537"/>
      <c r="M52" s="538"/>
      <c r="N52" s="537"/>
      <c r="O52" s="537"/>
      <c r="P52" s="539"/>
      <c r="Q52" s="537"/>
      <c r="R52" s="537"/>
      <c r="S52" s="521"/>
      <c r="T52" s="521"/>
      <c r="U52" s="521"/>
    </row>
    <row r="53" spans="1:21" ht="15.75" x14ac:dyDescent="0.25">
      <c r="A53" s="694"/>
      <c r="B53" s="683"/>
      <c r="C53" s="519"/>
      <c r="D53" s="521"/>
      <c r="E53" s="519"/>
      <c r="F53" s="519"/>
      <c r="G53" s="520"/>
      <c r="H53" s="537"/>
      <c r="I53" s="538"/>
      <c r="J53" s="537"/>
      <c r="K53" s="538"/>
      <c r="L53" s="537"/>
      <c r="M53" s="538"/>
      <c r="N53" s="537"/>
      <c r="O53" s="537"/>
      <c r="P53" s="539"/>
      <c r="Q53" s="537"/>
      <c r="R53" s="537"/>
      <c r="S53" s="521"/>
      <c r="T53" s="521"/>
      <c r="U53" s="521"/>
    </row>
    <row r="54" spans="1:21" ht="15.75" x14ac:dyDescent="0.25">
      <c r="A54" s="694"/>
      <c r="B54" s="683" t="s">
        <v>1494</v>
      </c>
      <c r="C54" s="519"/>
      <c r="D54" s="521"/>
      <c r="E54" s="519"/>
      <c r="F54" s="519"/>
      <c r="G54" s="520"/>
      <c r="H54" s="537"/>
      <c r="I54" s="538"/>
      <c r="J54" s="537"/>
      <c r="K54" s="538"/>
      <c r="L54" s="537"/>
      <c r="M54" s="538"/>
      <c r="N54" s="537"/>
      <c r="O54" s="537"/>
      <c r="P54" s="539"/>
      <c r="Q54" s="537"/>
      <c r="R54" s="537"/>
      <c r="S54" s="521"/>
      <c r="T54" s="521"/>
      <c r="U54" s="521"/>
    </row>
    <row r="55" spans="1:21" ht="15.75" x14ac:dyDescent="0.25">
      <c r="A55" s="694"/>
      <c r="B55" s="683"/>
      <c r="C55" s="519"/>
      <c r="D55" s="521"/>
      <c r="E55" s="519"/>
      <c r="F55" s="519"/>
      <c r="G55" s="520"/>
      <c r="H55" s="537"/>
      <c r="I55" s="538"/>
      <c r="J55" s="537"/>
      <c r="K55" s="538"/>
      <c r="L55" s="537"/>
      <c r="M55" s="538"/>
      <c r="N55" s="537"/>
      <c r="O55" s="537"/>
      <c r="P55" s="539"/>
      <c r="Q55" s="537"/>
      <c r="R55" s="537"/>
      <c r="S55" s="521"/>
      <c r="T55" s="521"/>
      <c r="U55" s="521"/>
    </row>
    <row r="56" spans="1:21" ht="15.75" x14ac:dyDescent="0.25">
      <c r="A56" s="694"/>
      <c r="B56" s="683"/>
      <c r="C56" s="519"/>
      <c r="D56" s="521"/>
      <c r="E56" s="519"/>
      <c r="F56" s="519"/>
      <c r="G56" s="520"/>
      <c r="H56" s="537"/>
      <c r="I56" s="538"/>
      <c r="J56" s="537"/>
      <c r="K56" s="538"/>
      <c r="L56" s="537"/>
      <c r="M56" s="538"/>
      <c r="N56" s="537"/>
      <c r="O56" s="537"/>
      <c r="P56" s="539"/>
      <c r="Q56" s="537"/>
      <c r="R56" s="537"/>
      <c r="S56" s="521"/>
      <c r="T56" s="521"/>
      <c r="U56" s="521"/>
    </row>
    <row r="57" spans="1:21" ht="15.75" x14ac:dyDescent="0.25">
      <c r="A57" s="694"/>
      <c r="B57" s="683"/>
      <c r="C57" s="519"/>
      <c r="D57" s="521"/>
      <c r="E57" s="519"/>
      <c r="F57" s="519"/>
      <c r="G57" s="520"/>
      <c r="H57" s="537"/>
      <c r="I57" s="538"/>
      <c r="J57" s="537"/>
      <c r="K57" s="538"/>
      <c r="L57" s="537"/>
      <c r="M57" s="538"/>
      <c r="N57" s="537"/>
      <c r="O57" s="537"/>
      <c r="P57" s="539"/>
      <c r="Q57" s="537"/>
      <c r="R57" s="537"/>
      <c r="S57" s="521"/>
      <c r="T57" s="521"/>
      <c r="U57" s="521"/>
    </row>
    <row r="58" spans="1:21" ht="15.75" x14ac:dyDescent="0.25">
      <c r="A58" s="694"/>
      <c r="B58" s="686" t="s">
        <v>1495</v>
      </c>
      <c r="C58" s="519"/>
      <c r="D58" s="521"/>
      <c r="E58" s="519"/>
      <c r="F58" s="519"/>
      <c r="G58" s="520"/>
      <c r="H58" s="537"/>
      <c r="I58" s="538"/>
      <c r="J58" s="537"/>
      <c r="K58" s="538"/>
      <c r="L58" s="537"/>
      <c r="M58" s="538"/>
      <c r="N58" s="537"/>
      <c r="O58" s="537"/>
      <c r="P58" s="539"/>
      <c r="Q58" s="537"/>
      <c r="R58" s="537"/>
      <c r="S58" s="521"/>
      <c r="T58" s="521"/>
      <c r="U58" s="521"/>
    </row>
    <row r="59" spans="1:21" ht="15.75" x14ac:dyDescent="0.25">
      <c r="A59" s="694"/>
      <c r="B59" s="686"/>
      <c r="C59" s="519"/>
      <c r="D59" s="521"/>
      <c r="E59" s="519"/>
      <c r="F59" s="519"/>
      <c r="G59" s="520"/>
      <c r="H59" s="537"/>
      <c r="I59" s="538"/>
      <c r="J59" s="537"/>
      <c r="K59" s="538"/>
      <c r="L59" s="537"/>
      <c r="M59" s="538"/>
      <c r="N59" s="537"/>
      <c r="O59" s="537"/>
      <c r="P59" s="539"/>
      <c r="Q59" s="537"/>
      <c r="R59" s="537"/>
      <c r="S59" s="521"/>
      <c r="T59" s="521"/>
      <c r="U59" s="521"/>
    </row>
    <row r="60" spans="1:21" ht="15.75" x14ac:dyDescent="0.25">
      <c r="A60" s="694"/>
      <c r="B60" s="686"/>
      <c r="C60" s="519"/>
      <c r="D60" s="521"/>
      <c r="E60" s="519"/>
      <c r="F60" s="519"/>
      <c r="G60" s="520"/>
      <c r="H60" s="537"/>
      <c r="I60" s="538"/>
      <c r="J60" s="537"/>
      <c r="K60" s="538"/>
      <c r="L60" s="537"/>
      <c r="M60" s="538"/>
      <c r="N60" s="537"/>
      <c r="O60" s="537"/>
      <c r="P60" s="539"/>
      <c r="Q60" s="537"/>
      <c r="R60" s="537"/>
      <c r="S60" s="521"/>
      <c r="T60" s="521"/>
      <c r="U60" s="521"/>
    </row>
    <row r="61" spans="1:21" ht="15.75" x14ac:dyDescent="0.25">
      <c r="A61" s="694"/>
      <c r="B61" s="686"/>
      <c r="C61" s="519"/>
      <c r="D61" s="521"/>
      <c r="E61" s="519"/>
      <c r="F61" s="519"/>
      <c r="G61" s="520"/>
      <c r="H61" s="537"/>
      <c r="I61" s="538"/>
      <c r="J61" s="537"/>
      <c r="K61" s="538"/>
      <c r="L61" s="537"/>
      <c r="M61" s="538"/>
      <c r="N61" s="537"/>
      <c r="O61" s="537"/>
      <c r="P61" s="539"/>
      <c r="Q61" s="537"/>
      <c r="R61" s="537"/>
      <c r="S61" s="521"/>
      <c r="T61" s="521"/>
      <c r="U61" s="521"/>
    </row>
    <row r="62" spans="1:21" ht="15.75" x14ac:dyDescent="0.25">
      <c r="A62" s="694"/>
      <c r="B62" s="686" t="s">
        <v>1496</v>
      </c>
      <c r="C62" s="519"/>
      <c r="D62" s="521"/>
      <c r="E62" s="519"/>
      <c r="F62" s="519"/>
      <c r="G62" s="520"/>
      <c r="H62" s="537"/>
      <c r="I62" s="538"/>
      <c r="J62" s="537"/>
      <c r="K62" s="538"/>
      <c r="L62" s="537"/>
      <c r="M62" s="538"/>
      <c r="N62" s="537"/>
      <c r="O62" s="537"/>
      <c r="P62" s="539"/>
      <c r="Q62" s="537"/>
      <c r="R62" s="537"/>
      <c r="S62" s="521"/>
      <c r="T62" s="521"/>
      <c r="U62" s="521"/>
    </row>
    <row r="63" spans="1:21" ht="15.75" x14ac:dyDescent="0.25">
      <c r="A63" s="694"/>
      <c r="B63" s="686"/>
      <c r="C63" s="519"/>
      <c r="D63" s="521"/>
      <c r="E63" s="519"/>
      <c r="F63" s="519"/>
      <c r="G63" s="520"/>
      <c r="H63" s="537"/>
      <c r="I63" s="538"/>
      <c r="J63" s="537"/>
      <c r="K63" s="538"/>
      <c r="L63" s="537"/>
      <c r="M63" s="538"/>
      <c r="N63" s="537"/>
      <c r="O63" s="537"/>
      <c r="P63" s="539"/>
      <c r="Q63" s="537"/>
      <c r="R63" s="537"/>
      <c r="S63" s="521"/>
      <c r="T63" s="521"/>
      <c r="U63" s="521"/>
    </row>
    <row r="64" spans="1:21" ht="15.75" x14ac:dyDescent="0.25">
      <c r="A64" s="694"/>
      <c r="B64" s="686"/>
      <c r="C64" s="519"/>
      <c r="D64" s="521"/>
      <c r="E64" s="519"/>
      <c r="F64" s="519"/>
      <c r="G64" s="520"/>
      <c r="H64" s="537"/>
      <c r="I64" s="538"/>
      <c r="J64" s="537"/>
      <c r="K64" s="538"/>
      <c r="L64" s="537"/>
      <c r="M64" s="538"/>
      <c r="N64" s="537"/>
      <c r="O64" s="537"/>
      <c r="P64" s="539"/>
      <c r="Q64" s="537"/>
      <c r="R64" s="537"/>
      <c r="S64" s="521"/>
      <c r="T64" s="521"/>
      <c r="U64" s="521"/>
    </row>
    <row r="65" spans="1:21" ht="63" x14ac:dyDescent="0.25">
      <c r="A65" s="694"/>
      <c r="B65" s="686" t="s">
        <v>1497</v>
      </c>
      <c r="C65" s="682" t="s">
        <v>1744</v>
      </c>
      <c r="D65" s="685" t="s">
        <v>1745</v>
      </c>
      <c r="E65" s="519" t="s">
        <v>1891</v>
      </c>
      <c r="F65" s="519" t="s">
        <v>1746</v>
      </c>
      <c r="G65" s="520">
        <v>1</v>
      </c>
      <c r="H65" s="537"/>
      <c r="I65" s="538">
        <v>0</v>
      </c>
      <c r="J65" s="537"/>
      <c r="K65" s="538">
        <v>0</v>
      </c>
      <c r="L65" s="537"/>
      <c r="M65" s="538">
        <v>0</v>
      </c>
      <c r="N65" s="537"/>
      <c r="O65" s="537"/>
      <c r="P65" s="539"/>
      <c r="Q65" s="537"/>
      <c r="R65" s="537" t="s">
        <v>1747</v>
      </c>
      <c r="S65" s="521" t="s">
        <v>1748</v>
      </c>
      <c r="T65" s="521" t="s">
        <v>1749</v>
      </c>
      <c r="U65" s="521" t="s">
        <v>1750</v>
      </c>
    </row>
    <row r="66" spans="1:21" ht="90" x14ac:dyDescent="0.25">
      <c r="A66" s="694"/>
      <c r="B66" s="686"/>
      <c r="C66" s="682"/>
      <c r="D66" s="685"/>
      <c r="E66" s="519" t="s">
        <v>1892</v>
      </c>
      <c r="F66" s="519" t="s">
        <v>1751</v>
      </c>
      <c r="G66" s="520">
        <v>0.75</v>
      </c>
      <c r="H66" s="537"/>
      <c r="I66" s="538">
        <v>0.25</v>
      </c>
      <c r="J66" s="537"/>
      <c r="K66" s="538">
        <v>0</v>
      </c>
      <c r="L66" s="537"/>
      <c r="M66" s="538">
        <v>0</v>
      </c>
      <c r="N66" s="537"/>
      <c r="O66" s="537"/>
      <c r="P66" s="539"/>
      <c r="Q66" s="537"/>
      <c r="R66" s="537" t="s">
        <v>1752</v>
      </c>
      <c r="S66" s="521" t="s">
        <v>1753</v>
      </c>
      <c r="T66" s="521" t="s">
        <v>1749</v>
      </c>
      <c r="U66" s="521" t="s">
        <v>1750</v>
      </c>
    </row>
    <row r="67" spans="1:21" ht="15.75" x14ac:dyDescent="0.25">
      <c r="A67" s="694"/>
      <c r="B67" s="686"/>
      <c r="C67" s="519"/>
      <c r="D67" s="521"/>
      <c r="E67" s="519"/>
      <c r="F67" s="519"/>
      <c r="G67" s="520"/>
      <c r="H67" s="537"/>
      <c r="I67" s="538"/>
      <c r="J67" s="537"/>
      <c r="K67" s="538"/>
      <c r="L67" s="537"/>
      <c r="M67" s="538"/>
      <c r="N67" s="537"/>
      <c r="O67" s="537"/>
      <c r="P67" s="539"/>
      <c r="Q67" s="537"/>
      <c r="R67" s="537"/>
      <c r="S67" s="521"/>
      <c r="T67" s="521"/>
      <c r="U67" s="521"/>
    </row>
    <row r="68" spans="1:21" ht="15.75" x14ac:dyDescent="0.25">
      <c r="A68" s="694"/>
      <c r="B68" s="689" t="s">
        <v>1496</v>
      </c>
      <c r="C68" s="316"/>
      <c r="D68" s="257"/>
      <c r="E68" s="316"/>
      <c r="F68" s="316"/>
      <c r="G68" s="258"/>
      <c r="H68" s="374"/>
      <c r="I68" s="376"/>
      <c r="J68" s="374"/>
      <c r="K68" s="376"/>
      <c r="L68" s="374"/>
      <c r="M68" s="376"/>
      <c r="N68" s="374"/>
      <c r="O68" s="374"/>
      <c r="P68" s="375"/>
      <c r="Q68" s="374"/>
      <c r="R68" s="374"/>
      <c r="S68" s="257"/>
      <c r="T68" s="257"/>
      <c r="U68" s="257"/>
    </row>
    <row r="69" spans="1:21" ht="15.75" x14ac:dyDescent="0.25">
      <c r="A69" s="694"/>
      <c r="B69" s="689"/>
      <c r="C69" s="316"/>
      <c r="D69" s="257"/>
      <c r="E69" s="316"/>
      <c r="F69" s="316"/>
      <c r="G69" s="258"/>
      <c r="H69" s="374"/>
      <c r="I69" s="376"/>
      <c r="J69" s="374"/>
      <c r="K69" s="376"/>
      <c r="L69" s="374"/>
      <c r="M69" s="376"/>
      <c r="N69" s="374"/>
      <c r="O69" s="374"/>
      <c r="P69" s="375"/>
      <c r="Q69" s="374"/>
      <c r="R69" s="374"/>
      <c r="S69" s="257"/>
      <c r="T69" s="257"/>
      <c r="U69" s="257"/>
    </row>
    <row r="70" spans="1:21" ht="15.75" x14ac:dyDescent="0.25">
      <c r="A70" s="694"/>
      <c r="B70" s="689"/>
      <c r="C70" s="316"/>
      <c r="D70" s="257"/>
      <c r="E70" s="316"/>
      <c r="F70" s="316"/>
      <c r="G70" s="258"/>
      <c r="H70" s="374"/>
      <c r="I70" s="376"/>
      <c r="J70" s="374"/>
      <c r="K70" s="376"/>
      <c r="L70" s="374"/>
      <c r="M70" s="376"/>
      <c r="N70" s="374"/>
      <c r="O70" s="374"/>
      <c r="P70" s="375"/>
      <c r="Q70" s="374"/>
      <c r="R70" s="374"/>
      <c r="S70" s="257"/>
      <c r="T70" s="257"/>
      <c r="U70" s="257"/>
    </row>
    <row r="71" spans="1:21" ht="15.75" x14ac:dyDescent="0.25">
      <c r="A71" s="694"/>
      <c r="B71" s="690" t="s">
        <v>1497</v>
      </c>
      <c r="C71" s="316"/>
      <c r="D71" s="257"/>
      <c r="E71" s="316"/>
      <c r="F71" s="316"/>
      <c r="G71" s="258"/>
      <c r="H71" s="374"/>
      <c r="I71" s="376"/>
      <c r="J71" s="374"/>
      <c r="K71" s="376"/>
      <c r="L71" s="374"/>
      <c r="M71" s="376"/>
      <c r="N71" s="374"/>
      <c r="O71" s="374"/>
      <c r="P71" s="375"/>
      <c r="Q71" s="374"/>
      <c r="R71" s="374"/>
      <c r="S71" s="257"/>
      <c r="T71" s="257"/>
      <c r="U71" s="257"/>
    </row>
    <row r="72" spans="1:21" ht="15.75" x14ac:dyDescent="0.25">
      <c r="A72" s="694"/>
      <c r="B72" s="691"/>
      <c r="C72" s="316"/>
      <c r="D72" s="257"/>
      <c r="E72" s="316"/>
      <c r="F72" s="316"/>
      <c r="G72" s="258"/>
      <c r="H72" s="374"/>
      <c r="I72" s="376"/>
      <c r="J72" s="374"/>
      <c r="K72" s="376"/>
      <c r="L72" s="374"/>
      <c r="M72" s="376"/>
      <c r="N72" s="374"/>
      <c r="O72" s="374"/>
      <c r="P72" s="375"/>
      <c r="Q72" s="374"/>
      <c r="R72" s="374"/>
      <c r="S72" s="257"/>
      <c r="T72" s="257"/>
      <c r="U72" s="257"/>
    </row>
    <row r="73" spans="1:21" ht="15.75" x14ac:dyDescent="0.25">
      <c r="A73" s="694"/>
      <c r="B73" s="692"/>
      <c r="C73" s="316"/>
      <c r="D73" s="257"/>
      <c r="E73" s="316"/>
      <c r="F73" s="316"/>
      <c r="G73" s="258"/>
      <c r="H73" s="374"/>
      <c r="I73" s="376"/>
      <c r="J73" s="374"/>
      <c r="K73" s="376"/>
      <c r="L73" s="374"/>
      <c r="M73" s="376"/>
      <c r="N73" s="374"/>
      <c r="O73" s="374"/>
      <c r="P73" s="375"/>
      <c r="Q73" s="374"/>
      <c r="R73" s="374"/>
      <c r="S73" s="257"/>
      <c r="T73" s="257"/>
      <c r="U73" s="257"/>
    </row>
    <row r="74" spans="1:21" s="264" customFormat="1" ht="15.75" x14ac:dyDescent="0.25">
      <c r="A74" s="294"/>
      <c r="B74" s="295"/>
      <c r="C74" s="294" t="s">
        <v>101</v>
      </c>
      <c r="D74" s="295"/>
      <c r="E74" s="295"/>
      <c r="F74" s="296"/>
      <c r="G74" s="267">
        <f>SUM(G8:G73)</f>
        <v>4.5</v>
      </c>
      <c r="H74" s="267">
        <f t="shared" ref="H74:P74" si="0">SUM(H8:H73)</f>
        <v>0</v>
      </c>
      <c r="I74" s="267">
        <f t="shared" si="0"/>
        <v>3.5</v>
      </c>
      <c r="J74" s="267">
        <f t="shared" si="0"/>
        <v>0</v>
      </c>
      <c r="K74" s="267">
        <f t="shared" si="0"/>
        <v>4.25</v>
      </c>
      <c r="L74" s="267">
        <f t="shared" si="0"/>
        <v>0</v>
      </c>
      <c r="M74" s="267">
        <f t="shared" si="0"/>
        <v>5.75</v>
      </c>
      <c r="N74" s="267">
        <f t="shared" si="0"/>
        <v>0</v>
      </c>
      <c r="O74" s="267">
        <f t="shared" si="0"/>
        <v>0</v>
      </c>
      <c r="P74" s="267">
        <f t="shared" si="0"/>
        <v>0</v>
      </c>
      <c r="Q74" s="268"/>
      <c r="R74" s="268"/>
      <c r="S74" s="268"/>
      <c r="T74" s="268"/>
      <c r="U74" s="268"/>
    </row>
    <row r="75" spans="1:21" ht="15.75" x14ac:dyDescent="0.25">
      <c r="A75" s="264"/>
      <c r="B75" s="264"/>
      <c r="C75" s="264"/>
      <c r="D75" s="264"/>
      <c r="E75" s="263"/>
      <c r="F75" s="264"/>
      <c r="G75" s="264"/>
      <c r="S75" s="269"/>
      <c r="T75" s="269"/>
      <c r="U75" s="270"/>
    </row>
    <row r="76" spans="1:21" ht="15.75" x14ac:dyDescent="0.25">
      <c r="E76" s="263"/>
      <c r="S76" s="269"/>
      <c r="T76" s="269"/>
    </row>
    <row r="77" spans="1:21" ht="15.75" x14ac:dyDescent="0.25">
      <c r="E77" s="263"/>
      <c r="S77" s="269"/>
      <c r="T77" s="269"/>
    </row>
    <row r="78" spans="1:21" ht="15.75" x14ac:dyDescent="0.25">
      <c r="E78" s="263"/>
      <c r="S78" s="269"/>
      <c r="T78" s="269"/>
    </row>
    <row r="79" spans="1:21" ht="15.75" x14ac:dyDescent="0.25">
      <c r="E79" s="263"/>
      <c r="S79" s="269"/>
      <c r="T79" s="269"/>
    </row>
    <row r="80" spans="1:21" ht="15.75" x14ac:dyDescent="0.25">
      <c r="E80" s="263"/>
      <c r="S80" s="269"/>
      <c r="T80" s="269"/>
    </row>
    <row r="81" spans="5:20" ht="15.75" x14ac:dyDescent="0.25">
      <c r="E81" s="263"/>
      <c r="S81" s="269"/>
      <c r="T81" s="269"/>
    </row>
    <row r="82" spans="5:20" ht="15.75" x14ac:dyDescent="0.25">
      <c r="E82" s="263"/>
      <c r="S82" s="269"/>
      <c r="T82" s="269"/>
    </row>
    <row r="83" spans="5:20" ht="15.75" x14ac:dyDescent="0.25">
      <c r="E83" s="263"/>
      <c r="S83" s="269"/>
      <c r="T83" s="269"/>
    </row>
    <row r="84" spans="5:20" ht="15.75" x14ac:dyDescent="0.25">
      <c r="E84" s="263"/>
      <c r="S84" s="269"/>
      <c r="T84" s="269"/>
    </row>
    <row r="85" spans="5:20" ht="15.75" x14ac:dyDescent="0.25">
      <c r="E85" s="263"/>
      <c r="S85" s="269"/>
      <c r="T85" s="269"/>
    </row>
    <row r="86" spans="5:20" ht="15.75" x14ac:dyDescent="0.25">
      <c r="E86" s="263"/>
      <c r="S86" s="271"/>
      <c r="T86" s="271"/>
    </row>
    <row r="87" spans="5:20" ht="15.75" x14ac:dyDescent="0.25">
      <c r="E87" s="263"/>
      <c r="S87" s="269"/>
      <c r="T87" s="269"/>
    </row>
    <row r="88" spans="5:20" ht="15.75" x14ac:dyDescent="0.25">
      <c r="E88" s="263"/>
      <c r="S88" s="269"/>
      <c r="T88" s="269"/>
    </row>
    <row r="89" spans="5:20" ht="15.75" x14ac:dyDescent="0.25">
      <c r="E89" s="263"/>
      <c r="S89" s="269"/>
      <c r="T89" s="269"/>
    </row>
    <row r="90" spans="5:20" ht="15.75" x14ac:dyDescent="0.25">
      <c r="E90" s="263"/>
      <c r="S90" s="269"/>
      <c r="T90" s="269"/>
    </row>
    <row r="91" spans="5:20" ht="15.75" x14ac:dyDescent="0.25">
      <c r="E91" s="263"/>
      <c r="S91" s="269"/>
      <c r="T91" s="269"/>
    </row>
    <row r="92" spans="5:20" ht="15.75" x14ac:dyDescent="0.25">
      <c r="E92" s="263"/>
      <c r="S92" s="269"/>
      <c r="T92" s="269"/>
    </row>
    <row r="93" spans="5:20" ht="15.75" x14ac:dyDescent="0.25">
      <c r="E93" s="263"/>
      <c r="S93" s="269"/>
      <c r="T93" s="269"/>
    </row>
    <row r="94" spans="5:20" ht="15.75" x14ac:dyDescent="0.25">
      <c r="E94" s="263"/>
      <c r="S94" s="269"/>
      <c r="T94" s="269"/>
    </row>
    <row r="95" spans="5:20" ht="15.75" x14ac:dyDescent="0.25">
      <c r="E95" s="263"/>
      <c r="S95" s="269"/>
      <c r="T95" s="269"/>
    </row>
    <row r="96" spans="5:20" ht="15.75" x14ac:dyDescent="0.25">
      <c r="E96" s="263"/>
      <c r="S96" s="269"/>
      <c r="T96" s="269"/>
    </row>
    <row r="97" spans="5:20" ht="15.75" x14ac:dyDescent="0.25">
      <c r="E97" s="263"/>
      <c r="S97" s="269"/>
      <c r="T97" s="269"/>
    </row>
    <row r="98" spans="5:20" ht="15.75" x14ac:dyDescent="0.25">
      <c r="E98" s="263"/>
      <c r="S98" s="271"/>
      <c r="T98" s="271"/>
    </row>
    <row r="99" spans="5:20" ht="15.75" x14ac:dyDescent="0.25">
      <c r="E99" s="263"/>
      <c r="S99" s="269"/>
      <c r="T99" s="269"/>
    </row>
    <row r="100" spans="5:20" ht="15.75" x14ac:dyDescent="0.25">
      <c r="E100" s="263"/>
      <c r="S100" s="269"/>
      <c r="T100" s="269"/>
    </row>
    <row r="101" spans="5:20" ht="15.75" x14ac:dyDescent="0.25">
      <c r="E101" s="263"/>
      <c r="S101" s="269"/>
      <c r="T101" s="269"/>
    </row>
    <row r="102" spans="5:20" ht="15.75" x14ac:dyDescent="0.25">
      <c r="E102" s="263"/>
      <c r="S102" s="269"/>
      <c r="T102" s="269"/>
    </row>
    <row r="103" spans="5:20" ht="15.75" x14ac:dyDescent="0.25">
      <c r="E103" s="263"/>
      <c r="S103" s="269"/>
      <c r="T103" s="269"/>
    </row>
    <row r="104" spans="5:20" ht="15.75" x14ac:dyDescent="0.25">
      <c r="E104" s="263"/>
      <c r="S104" s="269"/>
      <c r="T104" s="269"/>
    </row>
    <row r="105" spans="5:20" ht="15.75" x14ac:dyDescent="0.25">
      <c r="E105" s="263"/>
      <c r="S105" s="269"/>
      <c r="T105" s="269"/>
    </row>
    <row r="106" spans="5:20" ht="15.75" x14ac:dyDescent="0.25">
      <c r="E106" s="263"/>
      <c r="S106" s="269"/>
      <c r="T106" s="269"/>
    </row>
    <row r="107" spans="5:20" ht="15.75" x14ac:dyDescent="0.25">
      <c r="E107" s="263"/>
      <c r="S107" s="271"/>
      <c r="T107" s="271"/>
    </row>
    <row r="108" spans="5:20" ht="15.75" x14ac:dyDescent="0.25">
      <c r="E108" s="263"/>
      <c r="S108" s="269"/>
      <c r="T108" s="269"/>
    </row>
    <row r="109" spans="5:20" ht="15.75" x14ac:dyDescent="0.25">
      <c r="E109" s="263"/>
      <c r="S109" s="269"/>
      <c r="T109" s="269"/>
    </row>
    <row r="110" spans="5:20" x14ac:dyDescent="0.25">
      <c r="S110" s="269"/>
      <c r="T110" s="269"/>
    </row>
    <row r="111" spans="5:20" x14ac:dyDescent="0.25">
      <c r="S111" s="269"/>
      <c r="T111" s="269"/>
    </row>
    <row r="112" spans="5:20" x14ac:dyDescent="0.25">
      <c r="S112" s="269"/>
      <c r="T112" s="269"/>
    </row>
    <row r="113" spans="5:20" x14ac:dyDescent="0.25">
      <c r="S113" s="269"/>
      <c r="T113" s="269"/>
    </row>
    <row r="114" spans="5:20" x14ac:dyDescent="0.25">
      <c r="S114" s="269"/>
      <c r="T114" s="269"/>
    </row>
    <row r="115" spans="5:20" ht="15.75" x14ac:dyDescent="0.25">
      <c r="S115" s="271"/>
      <c r="T115" s="271"/>
    </row>
    <row r="116" spans="5:20" x14ac:dyDescent="0.25">
      <c r="S116" s="269"/>
      <c r="T116" s="269"/>
    </row>
    <row r="117" spans="5:20" x14ac:dyDescent="0.25">
      <c r="S117" s="269"/>
      <c r="T117" s="269"/>
    </row>
    <row r="118" spans="5:20" x14ac:dyDescent="0.25">
      <c r="S118" s="269"/>
      <c r="T118" s="269"/>
    </row>
    <row r="119" spans="5:20" x14ac:dyDescent="0.25">
      <c r="S119" s="269"/>
      <c r="T119" s="269"/>
    </row>
    <row r="120" spans="5:20" x14ac:dyDescent="0.25">
      <c r="S120" s="269"/>
      <c r="T120" s="269"/>
    </row>
    <row r="121" spans="5:20" x14ac:dyDescent="0.25">
      <c r="S121" s="269"/>
      <c r="T121" s="269"/>
    </row>
    <row r="125" spans="5:20" x14ac:dyDescent="0.25">
      <c r="E125" s="259"/>
      <c r="S125" s="266"/>
      <c r="T125" s="266"/>
    </row>
    <row r="126" spans="5:20" x14ac:dyDescent="0.25">
      <c r="E126" s="259"/>
      <c r="S126" s="266"/>
      <c r="T126" s="266"/>
    </row>
    <row r="127" spans="5:20" x14ac:dyDescent="0.25">
      <c r="E127" s="259"/>
      <c r="S127" s="266"/>
      <c r="T127" s="266"/>
    </row>
    <row r="128" spans="5:20" x14ac:dyDescent="0.25">
      <c r="E128" s="259"/>
      <c r="S128" s="266"/>
      <c r="T128" s="266"/>
    </row>
    <row r="129" spans="5:20" x14ac:dyDescent="0.25">
      <c r="E129" s="259"/>
      <c r="S129" s="266"/>
      <c r="T129" s="266"/>
    </row>
    <row r="130" spans="5:20" x14ac:dyDescent="0.25">
      <c r="E130" s="259"/>
      <c r="S130" s="266"/>
      <c r="T130" s="266"/>
    </row>
    <row r="131" spans="5:20" x14ac:dyDescent="0.25">
      <c r="E131" s="259"/>
      <c r="S131" s="266"/>
      <c r="T131" s="266"/>
    </row>
    <row r="132" spans="5:20" x14ac:dyDescent="0.25">
      <c r="E132" s="259"/>
      <c r="S132" s="266"/>
      <c r="T132" s="266"/>
    </row>
    <row r="133" spans="5:20" x14ac:dyDescent="0.25">
      <c r="E133" s="259"/>
      <c r="S133" s="266"/>
      <c r="T133" s="266"/>
    </row>
    <row r="134" spans="5:20" x14ac:dyDescent="0.25">
      <c r="E134" s="259"/>
      <c r="S134" s="266"/>
      <c r="T134" s="266"/>
    </row>
    <row r="135" spans="5:20" x14ac:dyDescent="0.25">
      <c r="E135" s="259"/>
      <c r="S135" s="266"/>
      <c r="T135" s="266"/>
    </row>
    <row r="136" spans="5:20" x14ac:dyDescent="0.25">
      <c r="E136" s="259"/>
      <c r="S136" s="266"/>
      <c r="T136" s="266"/>
    </row>
    <row r="137" spans="5:20" x14ac:dyDescent="0.25">
      <c r="E137" s="259"/>
      <c r="S137" s="266"/>
      <c r="T137" s="266"/>
    </row>
    <row r="138" spans="5:20" x14ac:dyDescent="0.25">
      <c r="E138" s="259"/>
      <c r="S138" s="266"/>
      <c r="T138" s="266"/>
    </row>
    <row r="139" spans="5:20" x14ac:dyDescent="0.25">
      <c r="E139" s="259"/>
      <c r="S139" s="266"/>
      <c r="T139" s="266"/>
    </row>
    <row r="140" spans="5:20" x14ac:dyDescent="0.25">
      <c r="E140" s="259"/>
      <c r="S140" s="266"/>
      <c r="T140" s="266"/>
    </row>
    <row r="141" spans="5:20" x14ac:dyDescent="0.25">
      <c r="E141" s="259"/>
      <c r="S141" s="266"/>
      <c r="T141" s="266"/>
    </row>
    <row r="142" spans="5:20" x14ac:dyDescent="0.25">
      <c r="E142" s="259"/>
      <c r="S142" s="266"/>
      <c r="T142" s="266"/>
    </row>
    <row r="143" spans="5:20" x14ac:dyDescent="0.25">
      <c r="E143" s="259"/>
      <c r="S143" s="266"/>
      <c r="T143" s="266"/>
    </row>
    <row r="144" spans="5:20" x14ac:dyDescent="0.25">
      <c r="E144" s="259"/>
      <c r="S144" s="266"/>
      <c r="T144" s="266"/>
    </row>
    <row r="145" spans="5:20" x14ac:dyDescent="0.25">
      <c r="E145" s="259"/>
      <c r="S145" s="266"/>
      <c r="T145" s="266"/>
    </row>
    <row r="146" spans="5:20" x14ac:dyDescent="0.25">
      <c r="E146" s="259"/>
      <c r="S146" s="266"/>
      <c r="T146" s="266"/>
    </row>
    <row r="147" spans="5:20" x14ac:dyDescent="0.25">
      <c r="E147" s="259"/>
      <c r="S147" s="266"/>
      <c r="T147" s="266"/>
    </row>
    <row r="148" spans="5:20" x14ac:dyDescent="0.25">
      <c r="E148" s="259"/>
      <c r="S148" s="266"/>
      <c r="T148" s="266"/>
    </row>
    <row r="149" spans="5:20" x14ac:dyDescent="0.25">
      <c r="E149" s="259"/>
      <c r="S149" s="266"/>
      <c r="T149" s="266"/>
    </row>
    <row r="150" spans="5:20" x14ac:dyDescent="0.25">
      <c r="E150" s="259"/>
      <c r="S150" s="266"/>
      <c r="T150" s="266"/>
    </row>
    <row r="151" spans="5:20" x14ac:dyDescent="0.25">
      <c r="E151" s="259"/>
      <c r="S151" s="266"/>
      <c r="T151" s="266"/>
    </row>
    <row r="152" spans="5:20" x14ac:dyDescent="0.25">
      <c r="E152" s="259"/>
      <c r="S152" s="266"/>
      <c r="T152" s="266"/>
    </row>
    <row r="153" spans="5:20" x14ac:dyDescent="0.25">
      <c r="E153" s="259"/>
      <c r="S153" s="266"/>
      <c r="T153" s="266"/>
    </row>
    <row r="154" spans="5:20" x14ac:dyDescent="0.25">
      <c r="E154" s="259"/>
    </row>
    <row r="155" spans="5:20" x14ac:dyDescent="0.25">
      <c r="E155" s="259"/>
    </row>
    <row r="156" spans="5:20" x14ac:dyDescent="0.25">
      <c r="E156" s="259"/>
    </row>
    <row r="157" spans="5:20" x14ac:dyDescent="0.25">
      <c r="E157" s="259"/>
    </row>
    <row r="158" spans="5:20" x14ac:dyDescent="0.25">
      <c r="E158" s="259"/>
    </row>
    <row r="159" spans="5:20" x14ac:dyDescent="0.25">
      <c r="E159" s="259"/>
    </row>
    <row r="160" spans="5:20" x14ac:dyDescent="0.25">
      <c r="E160" s="259"/>
    </row>
    <row r="161" spans="5:5" x14ac:dyDescent="0.25">
      <c r="E161" s="259"/>
    </row>
    <row r="162" spans="5:5" x14ac:dyDescent="0.25">
      <c r="E162" s="259"/>
    </row>
    <row r="163" spans="5:5" x14ac:dyDescent="0.25">
      <c r="E163" s="259"/>
    </row>
    <row r="164" spans="5:5" x14ac:dyDescent="0.25">
      <c r="E164" s="259"/>
    </row>
    <row r="165" spans="5:5" x14ac:dyDescent="0.25">
      <c r="E165" s="259"/>
    </row>
    <row r="166" spans="5:5" x14ac:dyDescent="0.25">
      <c r="E166" s="259"/>
    </row>
    <row r="167" spans="5:5" x14ac:dyDescent="0.25">
      <c r="E167" s="259"/>
    </row>
    <row r="168" spans="5:5" x14ac:dyDescent="0.25">
      <c r="E168" s="259"/>
    </row>
    <row r="169" spans="5:5" x14ac:dyDescent="0.25">
      <c r="E169" s="259"/>
    </row>
    <row r="170" spans="5:5" x14ac:dyDescent="0.25">
      <c r="E170" s="259"/>
    </row>
    <row r="171" spans="5:5" x14ac:dyDescent="0.25">
      <c r="E171" s="259"/>
    </row>
    <row r="172" spans="5:5" x14ac:dyDescent="0.25">
      <c r="E172" s="259"/>
    </row>
    <row r="173" spans="5:5" x14ac:dyDescent="0.25">
      <c r="E173" s="259"/>
    </row>
    <row r="174" spans="5:5" x14ac:dyDescent="0.25">
      <c r="E174" s="259"/>
    </row>
    <row r="175" spans="5:5" x14ac:dyDescent="0.25">
      <c r="E175" s="259"/>
    </row>
    <row r="176" spans="5:5" x14ac:dyDescent="0.25">
      <c r="E176" s="259"/>
    </row>
    <row r="177" spans="5:5" x14ac:dyDescent="0.25">
      <c r="E177" s="259"/>
    </row>
    <row r="178" spans="5:5" x14ac:dyDescent="0.25">
      <c r="E178" s="259"/>
    </row>
    <row r="179" spans="5:5" x14ac:dyDescent="0.25">
      <c r="E179" s="259"/>
    </row>
    <row r="180" spans="5:5" x14ac:dyDescent="0.25">
      <c r="E180" s="259"/>
    </row>
    <row r="181" spans="5:5" x14ac:dyDescent="0.25">
      <c r="E181" s="259"/>
    </row>
    <row r="182" spans="5:5" x14ac:dyDescent="0.25">
      <c r="E182" s="259"/>
    </row>
    <row r="183" spans="5:5" x14ac:dyDescent="0.25">
      <c r="E183" s="259"/>
    </row>
    <row r="184" spans="5:5" x14ac:dyDescent="0.25">
      <c r="E184" s="259"/>
    </row>
    <row r="185" spans="5:5" x14ac:dyDescent="0.25">
      <c r="E185" s="259"/>
    </row>
    <row r="186" spans="5:5" x14ac:dyDescent="0.25">
      <c r="E186" s="259"/>
    </row>
    <row r="187" spans="5:5" x14ac:dyDescent="0.25">
      <c r="E187" s="259"/>
    </row>
    <row r="188" spans="5:5" x14ac:dyDescent="0.25">
      <c r="E188" s="259"/>
    </row>
    <row r="189" spans="5:5" x14ac:dyDescent="0.25">
      <c r="E189" s="259"/>
    </row>
    <row r="190" spans="5:5" x14ac:dyDescent="0.25">
      <c r="E190" s="259"/>
    </row>
    <row r="191" spans="5:5" x14ac:dyDescent="0.25">
      <c r="E191" s="259"/>
    </row>
    <row r="192" spans="5:5" x14ac:dyDescent="0.25">
      <c r="E192" s="259"/>
    </row>
    <row r="193" spans="5:5" x14ac:dyDescent="0.25">
      <c r="E193" s="259"/>
    </row>
  </sheetData>
  <mergeCells count="44">
    <mergeCell ref="A5:A7"/>
    <mergeCell ref="A43:A73"/>
    <mergeCell ref="A17:A42"/>
    <mergeCell ref="A9:A16"/>
    <mergeCell ref="B32:B36"/>
    <mergeCell ref="B37:B42"/>
    <mergeCell ref="B43:B45"/>
    <mergeCell ref="B46:B49"/>
    <mergeCell ref="C13:C15"/>
    <mergeCell ref="D13:D15"/>
    <mergeCell ref="C17:C19"/>
    <mergeCell ref="D17:D19"/>
    <mergeCell ref="B23:B27"/>
    <mergeCell ref="C23:C24"/>
    <mergeCell ref="D23:D24"/>
    <mergeCell ref="B68:B70"/>
    <mergeCell ref="B71:B73"/>
    <mergeCell ref="B17:B22"/>
    <mergeCell ref="B9:B12"/>
    <mergeCell ref="B13:B16"/>
    <mergeCell ref="B28:B31"/>
    <mergeCell ref="B5:B7"/>
    <mergeCell ref="Q5:Q7"/>
    <mergeCell ref="R5:R7"/>
    <mergeCell ref="F5:F7"/>
    <mergeCell ref="E5:E7"/>
    <mergeCell ref="G5:N5"/>
    <mergeCell ref="C5:C7"/>
    <mergeCell ref="D5:D7"/>
    <mergeCell ref="G6:H6"/>
    <mergeCell ref="I6:J6"/>
    <mergeCell ref="K6:L6"/>
    <mergeCell ref="M6:N6"/>
    <mergeCell ref="U5:U7"/>
    <mergeCell ref="O5:P6"/>
    <mergeCell ref="T5:T7"/>
    <mergeCell ref="S5:S7"/>
    <mergeCell ref="C65:C66"/>
    <mergeCell ref="D65:D66"/>
    <mergeCell ref="B50:B53"/>
    <mergeCell ref="B54:B57"/>
    <mergeCell ref="B58:B61"/>
    <mergeCell ref="B62:B64"/>
    <mergeCell ref="B65:B6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5"/>
  <sheetViews>
    <sheetView topLeftCell="D1" workbookViewId="0">
      <pane ySplit="6" topLeftCell="A13" activePane="bottomLeft" state="frozen"/>
      <selection activeCell="O6" sqref="O6"/>
      <selection pane="bottomLeft" activeCell="P11" sqref="P11"/>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42578125" style="239" bestFit="1" customWidth="1"/>
    <col min="9" max="9" width="15.28515625" customWidth="1"/>
    <col min="10" max="10" width="18.85546875" style="239" customWidth="1"/>
    <col min="12" max="12" width="13.7109375" style="239" bestFit="1" customWidth="1"/>
    <col min="14" max="14" width="13.7109375" style="239" bestFit="1" customWidth="1"/>
    <col min="15" max="15" width="15.28515625" customWidth="1"/>
    <col min="16" max="16" width="18.28515625" style="239" customWidth="1"/>
    <col min="17" max="17" width="14.140625" hidden="1" customWidth="1"/>
    <col min="18" max="18" width="16.85546875" customWidth="1"/>
    <col min="19" max="20" width="14.140625" customWidth="1"/>
    <col min="21" max="21" width="17" customWidth="1"/>
  </cols>
  <sheetData>
    <row r="1" spans="1:23" ht="18.75" x14ac:dyDescent="0.25">
      <c r="B1" s="286"/>
      <c r="C1" s="286"/>
      <c r="D1" s="286"/>
      <c r="E1" s="286"/>
      <c r="F1" s="286"/>
      <c r="G1" s="286" t="s">
        <v>488</v>
      </c>
      <c r="I1" s="286"/>
      <c r="J1" s="286"/>
      <c r="K1" s="286"/>
      <c r="L1" s="286"/>
      <c r="M1" s="286"/>
      <c r="N1" s="286"/>
      <c r="O1" s="286"/>
      <c r="P1" s="286"/>
      <c r="Q1" s="286"/>
      <c r="R1" s="286"/>
      <c r="S1" s="286"/>
      <c r="T1" s="286"/>
      <c r="U1" s="286"/>
    </row>
    <row r="2" spans="1:23" ht="18.75" x14ac:dyDescent="0.25">
      <c r="A2" s="328" t="s">
        <v>1359</v>
      </c>
      <c r="B2" s="286"/>
      <c r="C2" s="286"/>
      <c r="D2" s="286"/>
      <c r="E2" s="286"/>
      <c r="F2" s="286"/>
      <c r="G2" s="286"/>
      <c r="I2" s="286"/>
      <c r="J2" s="286"/>
      <c r="K2" s="286"/>
      <c r="L2" s="286"/>
      <c r="M2" s="286"/>
      <c r="N2" s="286"/>
      <c r="O2" s="286"/>
      <c r="P2" s="286"/>
      <c r="Q2" s="286"/>
      <c r="R2" s="286"/>
      <c r="S2" s="286"/>
      <c r="T2" s="286"/>
      <c r="U2" s="286"/>
    </row>
    <row r="3" spans="1:23" x14ac:dyDescent="0.25">
      <c r="A3" s="699" t="s">
        <v>1361</v>
      </c>
      <c r="B3" s="699"/>
      <c r="C3" s="699"/>
      <c r="D3" s="699"/>
      <c r="E3" s="699"/>
      <c r="F3" s="699"/>
      <c r="G3" s="699"/>
      <c r="H3" s="699"/>
      <c r="I3" s="699"/>
      <c r="J3" s="699"/>
      <c r="K3" s="699"/>
      <c r="L3" s="699"/>
      <c r="M3" s="699"/>
      <c r="N3" s="699"/>
      <c r="O3" s="699"/>
      <c r="P3" s="699"/>
      <c r="Q3" s="699"/>
      <c r="R3" s="699"/>
      <c r="S3" s="699"/>
      <c r="T3" s="699"/>
      <c r="U3" s="699"/>
    </row>
    <row r="4" spans="1:23" ht="15" customHeight="1" x14ac:dyDescent="0.25">
      <c r="A4" s="687" t="s">
        <v>100</v>
      </c>
      <c r="B4" s="662" t="s">
        <v>115</v>
      </c>
      <c r="C4" s="666" t="s">
        <v>89</v>
      </c>
      <c r="D4" s="666" t="s">
        <v>90</v>
      </c>
      <c r="E4" s="675" t="s">
        <v>401</v>
      </c>
      <c r="F4" s="666" t="s">
        <v>91</v>
      </c>
      <c r="G4" s="687" t="s">
        <v>103</v>
      </c>
      <c r="H4" s="687"/>
      <c r="I4" s="687"/>
      <c r="J4" s="687"/>
      <c r="K4" s="687"/>
      <c r="L4" s="687"/>
      <c r="M4" s="687"/>
      <c r="N4" s="687"/>
      <c r="O4" s="688" t="s">
        <v>104</v>
      </c>
      <c r="P4" s="688"/>
      <c r="Q4" s="662" t="s">
        <v>105</v>
      </c>
      <c r="R4" s="662" t="s">
        <v>106</v>
      </c>
      <c r="S4" s="662" t="s">
        <v>113</v>
      </c>
      <c r="T4" s="662" t="s">
        <v>112</v>
      </c>
      <c r="U4" s="672" t="s">
        <v>92</v>
      </c>
    </row>
    <row r="5" spans="1:23" x14ac:dyDescent="0.25">
      <c r="A5" s="687"/>
      <c r="B5" s="660"/>
      <c r="C5" s="667"/>
      <c r="D5" s="667"/>
      <c r="E5" s="676"/>
      <c r="F5" s="667"/>
      <c r="G5" s="687" t="s">
        <v>107</v>
      </c>
      <c r="H5" s="687"/>
      <c r="I5" s="687" t="s">
        <v>108</v>
      </c>
      <c r="J5" s="687"/>
      <c r="K5" s="687" t="s">
        <v>109</v>
      </c>
      <c r="L5" s="687"/>
      <c r="M5" s="687" t="s">
        <v>110</v>
      </c>
      <c r="N5" s="687"/>
      <c r="O5" s="688"/>
      <c r="P5" s="688"/>
      <c r="Q5" s="660"/>
      <c r="R5" s="660"/>
      <c r="S5" s="660"/>
      <c r="T5" s="660"/>
      <c r="U5" s="673"/>
    </row>
    <row r="6" spans="1:23" ht="25.5" x14ac:dyDescent="0.25">
      <c r="A6" s="687"/>
      <c r="B6" s="661"/>
      <c r="C6" s="668"/>
      <c r="D6" s="668"/>
      <c r="E6" s="677"/>
      <c r="F6" s="668"/>
      <c r="G6" s="250" t="s">
        <v>111</v>
      </c>
      <c r="H6" s="237" t="s">
        <v>12</v>
      </c>
      <c r="I6" s="250" t="s">
        <v>111</v>
      </c>
      <c r="J6" s="237" t="s">
        <v>12</v>
      </c>
      <c r="K6" s="250" t="s">
        <v>111</v>
      </c>
      <c r="L6" s="237" t="s">
        <v>12</v>
      </c>
      <c r="M6" s="250" t="s">
        <v>111</v>
      </c>
      <c r="N6" s="237" t="s">
        <v>12</v>
      </c>
      <c r="O6" s="250" t="s">
        <v>111</v>
      </c>
      <c r="P6" s="237" t="s">
        <v>12</v>
      </c>
      <c r="Q6" s="661"/>
      <c r="R6" s="661"/>
      <c r="S6" s="661"/>
      <c r="T6" s="661"/>
      <c r="U6" s="674"/>
    </row>
    <row r="7" spans="1:23" ht="126" x14ac:dyDescent="0.25">
      <c r="A7" s="693" t="s">
        <v>1393</v>
      </c>
      <c r="B7" s="683" t="s">
        <v>1394</v>
      </c>
      <c r="C7" s="521" t="s">
        <v>1754</v>
      </c>
      <c r="D7" s="521" t="s">
        <v>1755</v>
      </c>
      <c r="E7" s="544" t="s">
        <v>1953</v>
      </c>
      <c r="F7" s="521" t="s">
        <v>1756</v>
      </c>
      <c r="G7" s="520">
        <v>0.25</v>
      </c>
      <c r="H7" s="501"/>
      <c r="I7" s="520">
        <v>0.25</v>
      </c>
      <c r="J7" s="501"/>
      <c r="K7" s="520">
        <v>0.25</v>
      </c>
      <c r="L7" s="501"/>
      <c r="M7" s="520">
        <v>0.25</v>
      </c>
      <c r="N7" s="501"/>
      <c r="O7" s="521"/>
      <c r="P7" s="501"/>
      <c r="Q7" s="521"/>
      <c r="R7" s="521" t="s">
        <v>1757</v>
      </c>
      <c r="S7" s="521" t="s">
        <v>1758</v>
      </c>
      <c r="T7" s="521" t="s">
        <v>1628</v>
      </c>
      <c r="U7" s="521" t="s">
        <v>1759</v>
      </c>
    </row>
    <row r="8" spans="1:23" ht="47.25" x14ac:dyDescent="0.25">
      <c r="A8" s="694"/>
      <c r="B8" s="683"/>
      <c r="C8" s="685" t="s">
        <v>1760</v>
      </c>
      <c r="D8" s="685" t="s">
        <v>1755</v>
      </c>
      <c r="E8" s="544" t="s">
        <v>1952</v>
      </c>
      <c r="F8" s="521" t="s">
        <v>1761</v>
      </c>
      <c r="G8" s="520">
        <v>0.25</v>
      </c>
      <c r="H8" s="501"/>
      <c r="I8" s="520">
        <v>0.25</v>
      </c>
      <c r="J8" s="501"/>
      <c r="K8" s="520">
        <v>0.25</v>
      </c>
      <c r="L8" s="501"/>
      <c r="M8" s="520">
        <v>0.25</v>
      </c>
      <c r="N8" s="501"/>
      <c r="O8" s="521"/>
      <c r="P8" s="501"/>
      <c r="Q8" s="521"/>
      <c r="R8" s="521" t="s">
        <v>1762</v>
      </c>
      <c r="S8" s="521" t="s">
        <v>1758</v>
      </c>
      <c r="T8" s="521" t="s">
        <v>1628</v>
      </c>
      <c r="U8" s="521" t="s">
        <v>1759</v>
      </c>
    </row>
    <row r="9" spans="1:23" ht="63" x14ac:dyDescent="0.25">
      <c r="A9" s="694"/>
      <c r="B9" s="683"/>
      <c r="C9" s="685"/>
      <c r="D9" s="685"/>
      <c r="E9" s="544" t="s">
        <v>1951</v>
      </c>
      <c r="F9" s="521" t="s">
        <v>1763</v>
      </c>
      <c r="G9" s="520">
        <v>0.25</v>
      </c>
      <c r="H9" s="501"/>
      <c r="I9" s="520">
        <v>0.25</v>
      </c>
      <c r="J9" s="501"/>
      <c r="K9" s="520">
        <v>0.25</v>
      </c>
      <c r="L9" s="501"/>
      <c r="M9" s="520">
        <v>0.25</v>
      </c>
      <c r="N9" s="501"/>
      <c r="O9" s="521"/>
      <c r="P9" s="501"/>
      <c r="Q9" s="521"/>
      <c r="R9" s="521" t="s">
        <v>1764</v>
      </c>
      <c r="S9" s="521" t="s">
        <v>1765</v>
      </c>
      <c r="T9" s="521" t="s">
        <v>1628</v>
      </c>
      <c r="U9" s="521" t="s">
        <v>1759</v>
      </c>
    </row>
    <row r="10" spans="1:23" ht="94.5" x14ac:dyDescent="0.25">
      <c r="A10" s="694"/>
      <c r="B10" s="683"/>
      <c r="C10" s="521" t="s">
        <v>1766</v>
      </c>
      <c r="D10" s="521" t="s">
        <v>1767</v>
      </c>
      <c r="E10" s="544" t="s">
        <v>1893</v>
      </c>
      <c r="F10" s="521" t="s">
        <v>1768</v>
      </c>
      <c r="G10" s="520">
        <v>0.25</v>
      </c>
      <c r="H10" s="501"/>
      <c r="I10" s="520">
        <v>0.25</v>
      </c>
      <c r="J10" s="501"/>
      <c r="K10" s="520">
        <v>0.25</v>
      </c>
      <c r="L10" s="501"/>
      <c r="M10" s="520">
        <v>0.25</v>
      </c>
      <c r="N10" s="501"/>
      <c r="O10" s="521"/>
      <c r="P10" s="501"/>
      <c r="Q10" s="521"/>
      <c r="R10" s="521" t="s">
        <v>1769</v>
      </c>
      <c r="S10" s="521" t="s">
        <v>1770</v>
      </c>
      <c r="T10" s="521" t="s">
        <v>1771</v>
      </c>
      <c r="U10" s="521" t="s">
        <v>1772</v>
      </c>
    </row>
    <row r="11" spans="1:23" ht="157.5" x14ac:dyDescent="0.25">
      <c r="A11" s="694"/>
      <c r="B11" s="683"/>
      <c r="C11" s="610" t="s">
        <v>1928</v>
      </c>
      <c r="D11" s="610" t="s">
        <v>1929</v>
      </c>
      <c r="E11" s="611" t="s">
        <v>1954</v>
      </c>
      <c r="F11" s="610" t="s">
        <v>1930</v>
      </c>
      <c r="G11" s="612">
        <v>1</v>
      </c>
      <c r="H11" s="609">
        <f>'1. TALLERES SEMINARIOS'!D165</f>
        <v>106380</v>
      </c>
      <c r="I11" s="612"/>
      <c r="J11" s="609"/>
      <c r="K11" s="612"/>
      <c r="L11" s="609"/>
      <c r="M11" s="612"/>
      <c r="N11" s="609"/>
      <c r="O11" s="609">
        <f>+G11+I11+K11+M11</f>
        <v>1</v>
      </c>
      <c r="P11" s="609">
        <f>+H11+J11+L11+N11</f>
        <v>106380</v>
      </c>
      <c r="Q11" s="610">
        <v>39</v>
      </c>
      <c r="R11" s="610" t="s">
        <v>1931</v>
      </c>
      <c r="S11" s="610" t="s">
        <v>1932</v>
      </c>
      <c r="T11" s="610" t="s">
        <v>1933</v>
      </c>
      <c r="U11" s="610" t="s">
        <v>1934</v>
      </c>
      <c r="V11" s="613"/>
      <c r="W11" s="613"/>
    </row>
    <row r="12" spans="1:23" ht="157.5" x14ac:dyDescent="0.25">
      <c r="A12" s="694"/>
      <c r="B12" s="683"/>
      <c r="C12" s="610"/>
      <c r="D12" s="610"/>
      <c r="E12" s="611" t="s">
        <v>1955</v>
      </c>
      <c r="F12" s="610" t="s">
        <v>1935</v>
      </c>
      <c r="G12" s="612">
        <v>0.25</v>
      </c>
      <c r="H12" s="609">
        <f>'1. TALLERES SEMINARIOS'!D184/4</f>
        <v>22500</v>
      </c>
      <c r="I12" s="612">
        <v>0.25</v>
      </c>
      <c r="J12" s="609">
        <f>'1. TALLERES SEMINARIOS'!D184/4</f>
        <v>22500</v>
      </c>
      <c r="K12" s="612">
        <v>0.25</v>
      </c>
      <c r="L12" s="609">
        <f>'1. TALLERES SEMINARIOS'!D184/4</f>
        <v>22500</v>
      </c>
      <c r="M12" s="612">
        <v>0.25</v>
      </c>
      <c r="N12" s="609">
        <f>'1. TALLERES SEMINARIOS'!D184/4</f>
        <v>22500</v>
      </c>
      <c r="O12" s="609">
        <f t="shared" ref="O12:O13" si="0">+G12+I12+K12+M12</f>
        <v>1</v>
      </c>
      <c r="P12" s="609">
        <f t="shared" ref="P12:P13" si="1">+H12+J12+L12+N12</f>
        <v>90000</v>
      </c>
      <c r="Q12" s="610">
        <v>156</v>
      </c>
      <c r="R12" s="610" t="s">
        <v>1936</v>
      </c>
      <c r="S12" s="610" t="s">
        <v>1937</v>
      </c>
      <c r="T12" s="610" t="s">
        <v>1938</v>
      </c>
      <c r="U12" s="610" t="s">
        <v>1934</v>
      </c>
      <c r="V12" s="613"/>
      <c r="W12" s="613"/>
    </row>
    <row r="13" spans="1:23" ht="157.5" x14ac:dyDescent="0.25">
      <c r="A13" s="694"/>
      <c r="B13" s="683"/>
      <c r="C13" s="610" t="s">
        <v>1939</v>
      </c>
      <c r="D13" s="610"/>
      <c r="E13" s="611" t="s">
        <v>1956</v>
      </c>
      <c r="F13" s="610" t="s">
        <v>1940</v>
      </c>
      <c r="G13" s="612">
        <v>0.25</v>
      </c>
      <c r="H13" s="609">
        <f>'2. CONTRATACION DE PERSONAL'!D70/4</f>
        <v>114422.08499999998</v>
      </c>
      <c r="I13" s="612">
        <v>0.25</v>
      </c>
      <c r="J13" s="609">
        <f>'2. CONTRATACION DE PERSONAL'!D70/4</f>
        <v>114422.08499999998</v>
      </c>
      <c r="K13" s="612">
        <v>0.25</v>
      </c>
      <c r="L13" s="609">
        <f>'2. CONTRATACION DE PERSONAL'!D70/4</f>
        <v>114422.08499999998</v>
      </c>
      <c r="M13" s="612">
        <v>0.25</v>
      </c>
      <c r="N13" s="609">
        <f>'2. CONTRATACION DE PERSONAL'!D70/4</f>
        <v>114422.08499999998</v>
      </c>
      <c r="O13" s="609">
        <f t="shared" si="0"/>
        <v>1</v>
      </c>
      <c r="P13" s="609">
        <f t="shared" si="1"/>
        <v>457688.33999999991</v>
      </c>
      <c r="Q13" s="610">
        <v>155</v>
      </c>
      <c r="R13" s="610" t="s">
        <v>1941</v>
      </c>
      <c r="S13" s="610" t="s">
        <v>1942</v>
      </c>
      <c r="T13" s="610" t="s">
        <v>1943</v>
      </c>
      <c r="U13" s="610" t="s">
        <v>1934</v>
      </c>
      <c r="V13" s="613"/>
      <c r="W13" s="613"/>
    </row>
    <row r="14" spans="1:23" ht="141.75" x14ac:dyDescent="0.25">
      <c r="A14" s="694"/>
      <c r="B14" s="683"/>
      <c r="C14" s="610" t="s">
        <v>1944</v>
      </c>
      <c r="D14" s="610" t="s">
        <v>1945</v>
      </c>
      <c r="E14" s="611" t="s">
        <v>1957</v>
      </c>
      <c r="F14" s="610" t="s">
        <v>1946</v>
      </c>
      <c r="G14" s="612">
        <v>0.25</v>
      </c>
      <c r="H14" s="609">
        <f>'2. CONTRATACION DE PERSONAL'!D10/4</f>
        <v>622964.55374999996</v>
      </c>
      <c r="I14" s="612">
        <v>0.25</v>
      </c>
      <c r="J14" s="609">
        <f>'2. CONTRATACION DE PERSONAL'!D10/4</f>
        <v>622964.55374999996</v>
      </c>
      <c r="K14" s="612">
        <v>0.25</v>
      </c>
      <c r="L14" s="609">
        <f>'2. CONTRATACION DE PERSONAL'!D10/4</f>
        <v>622964.55374999996</v>
      </c>
      <c r="M14" s="612">
        <v>0.25</v>
      </c>
      <c r="N14" s="609">
        <f>'2. CONTRATACION DE PERSONAL'!D10/4</f>
        <v>622964.55374999996</v>
      </c>
      <c r="O14" s="609">
        <f>+G14+I14+K14+M14</f>
        <v>1</v>
      </c>
      <c r="P14" s="609">
        <f>+H14+J14+L14+N14</f>
        <v>2491858.2149999999</v>
      </c>
      <c r="Q14" s="610">
        <v>155</v>
      </c>
      <c r="R14" s="610" t="s">
        <v>1947</v>
      </c>
      <c r="S14" s="610" t="s">
        <v>1948</v>
      </c>
      <c r="T14" s="610" t="s">
        <v>1949</v>
      </c>
      <c r="U14" s="610" t="s">
        <v>1950</v>
      </c>
      <c r="V14" s="613"/>
      <c r="W14" s="613"/>
    </row>
    <row r="15" spans="1:23" ht="15.75" x14ac:dyDescent="0.25">
      <c r="A15" s="694"/>
      <c r="B15" s="683"/>
      <c r="C15" s="521"/>
      <c r="D15" s="521"/>
      <c r="E15" s="544"/>
      <c r="F15" s="521"/>
      <c r="G15" s="520"/>
      <c r="H15" s="501"/>
      <c r="I15" s="520"/>
      <c r="J15" s="501"/>
      <c r="K15" s="520"/>
      <c r="L15" s="501"/>
      <c r="M15" s="520"/>
      <c r="N15" s="501"/>
      <c r="O15" s="521"/>
      <c r="P15" s="501"/>
      <c r="Q15" s="521"/>
      <c r="R15" s="521"/>
      <c r="S15" s="521"/>
      <c r="T15" s="521"/>
      <c r="U15" s="521"/>
    </row>
    <row r="16" spans="1:23" s="393" customFormat="1" ht="15.75" x14ac:dyDescent="0.25">
      <c r="A16" s="694"/>
      <c r="B16" s="683"/>
      <c r="C16" s="521"/>
      <c r="D16" s="521"/>
      <c r="E16" s="544"/>
      <c r="F16" s="525"/>
      <c r="G16" s="525"/>
      <c r="H16" s="545"/>
      <c r="I16" s="525"/>
      <c r="J16" s="545"/>
      <c r="K16" s="525"/>
      <c r="L16" s="545"/>
      <c r="M16" s="525"/>
      <c r="N16" s="545"/>
      <c r="O16" s="525"/>
      <c r="P16" s="545"/>
      <c r="Q16" s="525"/>
      <c r="R16" s="525"/>
      <c r="S16" s="525"/>
      <c r="T16" s="525"/>
      <c r="U16" s="525"/>
    </row>
    <row r="17" spans="1:21" ht="15.75" x14ac:dyDescent="0.25">
      <c r="A17" s="694"/>
      <c r="B17" s="683"/>
      <c r="C17" s="521"/>
      <c r="D17" s="521"/>
      <c r="E17" s="544"/>
      <c r="F17" s="521"/>
      <c r="G17" s="521"/>
      <c r="H17" s="501"/>
      <c r="I17" s="521"/>
      <c r="J17" s="501"/>
      <c r="K17" s="521"/>
      <c r="L17" s="501"/>
      <c r="M17" s="521"/>
      <c r="N17" s="501"/>
      <c r="O17" s="521"/>
      <c r="P17" s="501"/>
      <c r="Q17" s="546"/>
      <c r="R17" s="546"/>
      <c r="S17" s="546"/>
      <c r="T17" s="521"/>
      <c r="U17" s="547"/>
    </row>
    <row r="18" spans="1:21" ht="15.75" x14ac:dyDescent="0.25">
      <c r="A18" s="694"/>
      <c r="B18" s="683"/>
      <c r="C18" s="521"/>
      <c r="D18" s="521"/>
      <c r="E18" s="544"/>
      <c r="F18" s="525"/>
      <c r="G18" s="525"/>
      <c r="H18" s="545"/>
      <c r="I18" s="525"/>
      <c r="J18" s="545"/>
      <c r="K18" s="525"/>
      <c r="L18" s="545"/>
      <c r="M18" s="525"/>
      <c r="N18" s="545"/>
      <c r="O18" s="525"/>
      <c r="P18" s="545"/>
      <c r="Q18" s="525"/>
      <c r="R18" s="525"/>
      <c r="S18" s="525"/>
      <c r="T18" s="525"/>
      <c r="U18" s="525"/>
    </row>
    <row r="19" spans="1:21" ht="15.75" x14ac:dyDescent="0.25">
      <c r="A19" s="698"/>
      <c r="B19" s="683"/>
      <c r="C19" s="521"/>
      <c r="D19" s="521"/>
      <c r="E19" s="544"/>
      <c r="F19" s="521"/>
      <c r="G19" s="520"/>
      <c r="H19" s="501"/>
      <c r="I19" s="520"/>
      <c r="J19" s="501"/>
      <c r="K19" s="520"/>
      <c r="L19" s="501"/>
      <c r="M19" s="521"/>
      <c r="N19" s="501"/>
      <c r="O19" s="521"/>
      <c r="P19" s="501"/>
      <c r="Q19" s="521"/>
      <c r="R19" s="521"/>
      <c r="S19" s="521"/>
      <c r="T19" s="521"/>
      <c r="U19" s="521"/>
    </row>
    <row r="20" spans="1:21" ht="15.75" x14ac:dyDescent="0.25">
      <c r="A20" s="294"/>
      <c r="B20" s="295"/>
      <c r="C20" s="294" t="s">
        <v>1395</v>
      </c>
      <c r="D20" s="295"/>
      <c r="E20" s="295"/>
      <c r="F20" s="296"/>
      <c r="G20" s="267">
        <f t="shared" ref="G20:P20" si="2">SUM(G7:G19)</f>
        <v>2.75</v>
      </c>
      <c r="H20" s="275">
        <f t="shared" si="2"/>
        <v>866266.63874999993</v>
      </c>
      <c r="I20" s="267">
        <f t="shared" si="2"/>
        <v>1.75</v>
      </c>
      <c r="J20" s="275">
        <f t="shared" si="2"/>
        <v>759886.63874999993</v>
      </c>
      <c r="K20" s="267">
        <f t="shared" si="2"/>
        <v>1.75</v>
      </c>
      <c r="L20" s="275">
        <f t="shared" si="2"/>
        <v>759886.63874999993</v>
      </c>
      <c r="M20" s="267">
        <f t="shared" si="2"/>
        <v>1.75</v>
      </c>
      <c r="N20" s="275">
        <f t="shared" si="2"/>
        <v>759886.63874999993</v>
      </c>
      <c r="O20" s="275">
        <f t="shared" si="2"/>
        <v>4</v>
      </c>
      <c r="P20" s="275">
        <f t="shared" si="2"/>
        <v>3145926.5549999997</v>
      </c>
      <c r="Q20" s="268"/>
      <c r="R20" s="268"/>
      <c r="S20" s="268"/>
      <c r="T20" s="268"/>
      <c r="U20" s="268"/>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22">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 ref="C8:C9"/>
    <mergeCell ref="D8:D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topLeftCell="D1" zoomScale="90" zoomScaleNormal="90" workbookViewId="0">
      <pane ySplit="8" topLeftCell="A24" activePane="bottomLeft" state="frozen"/>
      <selection activeCell="A7" sqref="A7"/>
      <selection pane="bottomLeft" activeCell="P43" sqref="P43"/>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9" bestFit="1" customWidth="1"/>
    <col min="9" max="9" width="15.28515625" customWidth="1"/>
    <col min="10" max="10" width="18.85546875" style="239" customWidth="1"/>
    <col min="12" max="12" width="12.140625" style="239" bestFit="1" customWidth="1"/>
    <col min="14" max="14" width="12.14062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7" ht="18.75" x14ac:dyDescent="0.25">
      <c r="G1" s="286" t="s">
        <v>1396</v>
      </c>
      <c r="I1" s="286"/>
      <c r="J1" s="286"/>
      <c r="K1" s="286"/>
      <c r="L1" s="286"/>
      <c r="M1" s="286"/>
      <c r="N1" s="286"/>
      <c r="O1" s="286"/>
      <c r="P1" s="286"/>
      <c r="Q1" s="286"/>
      <c r="R1" s="286"/>
      <c r="S1" s="286"/>
      <c r="T1" s="286"/>
      <c r="U1" s="286"/>
      <c r="V1" s="286"/>
      <c r="W1" s="286"/>
      <c r="X1" s="286"/>
      <c r="Y1" s="286"/>
      <c r="Z1" s="286"/>
      <c r="AA1" s="286"/>
    </row>
    <row r="2" spans="1:27" ht="18.75" x14ac:dyDescent="0.25">
      <c r="A2" s="325" t="s">
        <v>1359</v>
      </c>
      <c r="G2" s="286"/>
      <c r="I2" s="286"/>
      <c r="J2" s="286"/>
      <c r="K2" s="286"/>
      <c r="L2" s="286"/>
      <c r="M2" s="286"/>
      <c r="N2" s="286"/>
      <c r="O2" s="286"/>
      <c r="P2" s="286"/>
      <c r="Q2" s="286"/>
      <c r="R2" s="286"/>
      <c r="S2" s="286"/>
      <c r="T2" s="286"/>
      <c r="U2" s="286"/>
      <c r="V2" s="286"/>
      <c r="W2" s="286"/>
      <c r="X2" s="286"/>
      <c r="Y2" s="286"/>
      <c r="Z2" s="286"/>
      <c r="AA2" s="286"/>
    </row>
    <row r="3" spans="1:27" ht="18.75" x14ac:dyDescent="0.25">
      <c r="A3" s="326" t="s">
        <v>1404</v>
      </c>
      <c r="G3" s="286"/>
      <c r="I3" s="286"/>
      <c r="J3" s="286"/>
      <c r="K3" s="286"/>
      <c r="L3" s="286"/>
      <c r="M3" s="286"/>
      <c r="N3" s="286"/>
      <c r="O3" s="286"/>
      <c r="P3" s="286"/>
      <c r="Q3" s="286"/>
      <c r="R3" s="286"/>
      <c r="S3" s="286"/>
      <c r="T3" s="286"/>
      <c r="U3" s="286"/>
      <c r="V3" s="286"/>
      <c r="W3" s="286"/>
      <c r="X3" s="286"/>
      <c r="Y3" s="286"/>
      <c r="Z3" s="286"/>
      <c r="AA3" s="286"/>
    </row>
    <row r="4" spans="1:27" ht="18.75" x14ac:dyDescent="0.25">
      <c r="A4" s="326" t="s">
        <v>1403</v>
      </c>
      <c r="G4" s="286"/>
      <c r="I4" s="286"/>
      <c r="J4" s="286"/>
      <c r="K4" s="286"/>
      <c r="L4" s="286"/>
      <c r="M4" s="286"/>
      <c r="N4" s="286"/>
      <c r="O4" s="286"/>
      <c r="P4" s="286"/>
      <c r="Q4" s="286"/>
      <c r="R4" s="286"/>
      <c r="S4" s="286"/>
      <c r="T4" s="286"/>
      <c r="U4" s="286"/>
      <c r="V4" s="286"/>
      <c r="W4" s="286"/>
      <c r="X4" s="286"/>
      <c r="Y4" s="286"/>
      <c r="Z4" s="286"/>
      <c r="AA4" s="286"/>
    </row>
    <row r="5" spans="1:27" x14ac:dyDescent="0.25">
      <c r="A5" s="290" t="s">
        <v>1406</v>
      </c>
      <c r="B5" s="273"/>
      <c r="C5" s="273"/>
      <c r="D5" s="273"/>
      <c r="E5" s="273"/>
      <c r="F5" s="273"/>
      <c r="G5" s="273"/>
      <c r="H5" s="273"/>
      <c r="I5" s="273"/>
      <c r="J5" s="273"/>
      <c r="K5" s="273"/>
      <c r="L5" s="273"/>
      <c r="M5" s="273"/>
      <c r="N5" s="273"/>
      <c r="O5" s="273"/>
      <c r="P5" s="273"/>
      <c r="Q5" s="273"/>
      <c r="R5" s="273"/>
      <c r="S5" s="273"/>
      <c r="T5" s="273"/>
      <c r="U5" s="273"/>
    </row>
    <row r="6" spans="1:27" ht="15" customHeight="1" x14ac:dyDescent="0.25">
      <c r="A6" s="687" t="s">
        <v>100</v>
      </c>
      <c r="B6" s="662" t="s">
        <v>115</v>
      </c>
      <c r="C6" s="666" t="s">
        <v>89</v>
      </c>
      <c r="D6" s="666" t="s">
        <v>90</v>
      </c>
      <c r="E6" s="675" t="s">
        <v>401</v>
      </c>
      <c r="F6" s="666" t="s">
        <v>91</v>
      </c>
      <c r="G6" s="687" t="s">
        <v>103</v>
      </c>
      <c r="H6" s="687"/>
      <c r="I6" s="687"/>
      <c r="J6" s="687"/>
      <c r="K6" s="687"/>
      <c r="L6" s="687"/>
      <c r="M6" s="687"/>
      <c r="N6" s="687"/>
      <c r="O6" s="688" t="s">
        <v>104</v>
      </c>
      <c r="P6" s="688"/>
      <c r="Q6" s="662" t="s">
        <v>105</v>
      </c>
      <c r="R6" s="662" t="s">
        <v>106</v>
      </c>
      <c r="S6" s="662" t="s">
        <v>113</v>
      </c>
      <c r="T6" s="662" t="s">
        <v>112</v>
      </c>
      <c r="U6" s="672" t="s">
        <v>92</v>
      </c>
    </row>
    <row r="7" spans="1:27" x14ac:dyDescent="0.25">
      <c r="A7" s="687"/>
      <c r="B7" s="660"/>
      <c r="C7" s="667"/>
      <c r="D7" s="667"/>
      <c r="E7" s="676"/>
      <c r="F7" s="667"/>
      <c r="G7" s="687" t="s">
        <v>107</v>
      </c>
      <c r="H7" s="687"/>
      <c r="I7" s="687" t="s">
        <v>108</v>
      </c>
      <c r="J7" s="687"/>
      <c r="K7" s="687" t="s">
        <v>109</v>
      </c>
      <c r="L7" s="687"/>
      <c r="M7" s="687" t="s">
        <v>110</v>
      </c>
      <c r="N7" s="687"/>
      <c r="O7" s="688"/>
      <c r="P7" s="688"/>
      <c r="Q7" s="660"/>
      <c r="R7" s="660"/>
      <c r="S7" s="660"/>
      <c r="T7" s="660"/>
      <c r="U7" s="673"/>
    </row>
    <row r="8" spans="1:27" ht="25.5" x14ac:dyDescent="0.25">
      <c r="A8" s="687"/>
      <c r="B8" s="661"/>
      <c r="C8" s="668"/>
      <c r="D8" s="668"/>
      <c r="E8" s="677"/>
      <c r="F8" s="668"/>
      <c r="G8" s="250" t="s">
        <v>111</v>
      </c>
      <c r="H8" s="237" t="s">
        <v>12</v>
      </c>
      <c r="I8" s="250" t="s">
        <v>111</v>
      </c>
      <c r="J8" s="237" t="s">
        <v>12</v>
      </c>
      <c r="K8" s="250" t="s">
        <v>111</v>
      </c>
      <c r="L8" s="237" t="s">
        <v>12</v>
      </c>
      <c r="M8" s="250" t="s">
        <v>111</v>
      </c>
      <c r="N8" s="237" t="s">
        <v>12</v>
      </c>
      <c r="O8" s="250" t="s">
        <v>111</v>
      </c>
      <c r="P8" s="237" t="s">
        <v>12</v>
      </c>
      <c r="Q8" s="661"/>
      <c r="R8" s="661"/>
      <c r="S8" s="661"/>
      <c r="T8" s="661"/>
      <c r="U8" s="674"/>
    </row>
    <row r="9" spans="1:27" ht="110.25" x14ac:dyDescent="0.25">
      <c r="A9" s="693" t="s">
        <v>1397</v>
      </c>
      <c r="B9" s="683" t="s">
        <v>1398</v>
      </c>
      <c r="C9" s="610" t="s">
        <v>1958</v>
      </c>
      <c r="D9" s="610" t="s">
        <v>1959</v>
      </c>
      <c r="E9" s="610" t="s">
        <v>1985</v>
      </c>
      <c r="F9" s="614" t="s">
        <v>1960</v>
      </c>
      <c r="G9" s="614">
        <v>1</v>
      </c>
      <c r="H9" s="615">
        <f>'5. ACTIVIDADES ESPECIALES'!D140</f>
        <v>7500</v>
      </c>
      <c r="I9" s="614"/>
      <c r="J9" s="615"/>
      <c r="K9" s="614"/>
      <c r="L9" s="615"/>
      <c r="M9" s="614"/>
      <c r="N9" s="615"/>
      <c r="O9" s="618">
        <f>+G9+I9+K9+M9</f>
        <v>1</v>
      </c>
      <c r="P9" s="615">
        <f>+H9+J9+L9+N9</f>
        <v>7500</v>
      </c>
      <c r="Q9" s="525"/>
      <c r="R9" s="614" t="s">
        <v>1961</v>
      </c>
      <c r="S9" s="614" t="s">
        <v>1962</v>
      </c>
      <c r="T9" s="614" t="s">
        <v>1963</v>
      </c>
      <c r="U9" s="616" t="s">
        <v>1964</v>
      </c>
    </row>
    <row r="10" spans="1:27" ht="15.75" x14ac:dyDescent="0.25">
      <c r="A10" s="694"/>
      <c r="B10" s="683"/>
      <c r="C10" s="521"/>
      <c r="D10" s="521"/>
      <c r="E10" s="521"/>
      <c r="F10" s="525"/>
      <c r="G10" s="525"/>
      <c r="H10" s="545"/>
      <c r="I10" s="525"/>
      <c r="J10" s="545"/>
      <c r="K10" s="525"/>
      <c r="L10" s="545"/>
      <c r="M10" s="525"/>
      <c r="N10" s="545"/>
      <c r="O10" s="525">
        <f t="shared" ref="O10:O29" si="0">+G10+I10+K10+M10</f>
        <v>0</v>
      </c>
      <c r="P10" s="545">
        <f t="shared" ref="P10:P29" si="1">+H10+J10+L10+N10</f>
        <v>0</v>
      </c>
      <c r="Q10" s="525"/>
      <c r="R10" s="525"/>
      <c r="S10" s="525"/>
      <c r="T10" s="525"/>
      <c r="U10" s="548"/>
    </row>
    <row r="11" spans="1:27" ht="15.75" x14ac:dyDescent="0.25">
      <c r="A11" s="694"/>
      <c r="B11" s="683"/>
      <c r="C11" s="521"/>
      <c r="D11" s="521"/>
      <c r="E11" s="521"/>
      <c r="F11" s="525"/>
      <c r="G11" s="525"/>
      <c r="H11" s="545"/>
      <c r="I11" s="525"/>
      <c r="J11" s="545"/>
      <c r="K11" s="525"/>
      <c r="L11" s="545"/>
      <c r="M11" s="525"/>
      <c r="N11" s="545"/>
      <c r="O11" s="525">
        <f t="shared" si="0"/>
        <v>0</v>
      </c>
      <c r="P11" s="545">
        <f t="shared" si="1"/>
        <v>0</v>
      </c>
      <c r="Q11" s="525"/>
      <c r="R11" s="525"/>
      <c r="S11" s="525"/>
      <c r="T11" s="525"/>
      <c r="U11" s="548"/>
    </row>
    <row r="12" spans="1:27" ht="15.75" x14ac:dyDescent="0.25">
      <c r="A12" s="694"/>
      <c r="B12" s="683"/>
      <c r="C12" s="521"/>
      <c r="D12" s="521"/>
      <c r="E12" s="521"/>
      <c r="F12" s="525"/>
      <c r="G12" s="525"/>
      <c r="H12" s="545"/>
      <c r="I12" s="525"/>
      <c r="J12" s="545"/>
      <c r="K12" s="525"/>
      <c r="L12" s="545"/>
      <c r="M12" s="525"/>
      <c r="N12" s="545"/>
      <c r="O12" s="525">
        <f t="shared" si="0"/>
        <v>0</v>
      </c>
      <c r="P12" s="545">
        <f t="shared" si="1"/>
        <v>0</v>
      </c>
      <c r="Q12" s="525"/>
      <c r="R12" s="525"/>
      <c r="S12" s="525"/>
      <c r="T12" s="525"/>
      <c r="U12" s="548"/>
    </row>
    <row r="13" spans="1:27" ht="15.75" x14ac:dyDescent="0.25">
      <c r="A13" s="694"/>
      <c r="B13" s="683"/>
      <c r="C13" s="521"/>
      <c r="D13" s="521"/>
      <c r="E13" s="521"/>
      <c r="F13" s="525"/>
      <c r="G13" s="525"/>
      <c r="H13" s="545"/>
      <c r="I13" s="525"/>
      <c r="J13" s="545"/>
      <c r="K13" s="525"/>
      <c r="L13" s="545"/>
      <c r="M13" s="525"/>
      <c r="N13" s="545"/>
      <c r="O13" s="525">
        <f t="shared" si="0"/>
        <v>0</v>
      </c>
      <c r="P13" s="545">
        <f t="shared" si="1"/>
        <v>0</v>
      </c>
      <c r="Q13" s="525"/>
      <c r="R13" s="525"/>
      <c r="S13" s="525"/>
      <c r="T13" s="525"/>
      <c r="U13" s="548"/>
    </row>
    <row r="14" spans="1:27" ht="15.75" x14ac:dyDescent="0.25">
      <c r="A14" s="694"/>
      <c r="B14" s="683"/>
      <c r="C14" s="521"/>
      <c r="D14" s="521"/>
      <c r="E14" s="521"/>
      <c r="F14" s="525"/>
      <c r="G14" s="525"/>
      <c r="H14" s="545"/>
      <c r="I14" s="525"/>
      <c r="J14" s="545"/>
      <c r="K14" s="525"/>
      <c r="L14" s="545"/>
      <c r="M14" s="525"/>
      <c r="N14" s="545"/>
      <c r="O14" s="525">
        <f t="shared" si="0"/>
        <v>0</v>
      </c>
      <c r="P14" s="545">
        <f t="shared" si="1"/>
        <v>0</v>
      </c>
      <c r="Q14" s="525"/>
      <c r="R14" s="525"/>
      <c r="S14" s="525"/>
      <c r="T14" s="525"/>
      <c r="U14" s="548"/>
    </row>
    <row r="15" spans="1:27" ht="15.75" x14ac:dyDescent="0.25">
      <c r="A15" s="694"/>
      <c r="B15" s="683" t="s">
        <v>1400</v>
      </c>
      <c r="C15" s="521"/>
      <c r="D15" s="521"/>
      <c r="E15" s="521"/>
      <c r="F15" s="525"/>
      <c r="G15" s="525"/>
      <c r="H15" s="545"/>
      <c r="I15" s="525"/>
      <c r="J15" s="545"/>
      <c r="K15" s="525"/>
      <c r="L15" s="545"/>
      <c r="M15" s="525"/>
      <c r="N15" s="545"/>
      <c r="O15" s="525">
        <f t="shared" si="0"/>
        <v>0</v>
      </c>
      <c r="P15" s="545">
        <f t="shared" si="1"/>
        <v>0</v>
      </c>
      <c r="Q15" s="525"/>
      <c r="R15" s="525"/>
      <c r="S15" s="525"/>
      <c r="T15" s="525"/>
      <c r="U15" s="548"/>
    </row>
    <row r="16" spans="1:27" ht="15.75" x14ac:dyDescent="0.25">
      <c r="A16" s="694"/>
      <c r="B16" s="683"/>
      <c r="C16" s="521"/>
      <c r="D16" s="521"/>
      <c r="E16" s="521"/>
      <c r="F16" s="525"/>
      <c r="G16" s="525"/>
      <c r="H16" s="545"/>
      <c r="I16" s="525"/>
      <c r="J16" s="545"/>
      <c r="K16" s="525"/>
      <c r="L16" s="545"/>
      <c r="M16" s="525"/>
      <c r="N16" s="545"/>
      <c r="O16" s="525">
        <f t="shared" si="0"/>
        <v>0</v>
      </c>
      <c r="P16" s="545">
        <f t="shared" si="1"/>
        <v>0</v>
      </c>
      <c r="Q16" s="525"/>
      <c r="R16" s="525"/>
      <c r="S16" s="525"/>
      <c r="T16" s="525"/>
      <c r="U16" s="548"/>
    </row>
    <row r="17" spans="1:21" ht="15.75" x14ac:dyDescent="0.25">
      <c r="A17" s="694"/>
      <c r="B17" s="683"/>
      <c r="C17" s="521"/>
      <c r="D17" s="521"/>
      <c r="E17" s="521"/>
      <c r="F17" s="525"/>
      <c r="G17" s="525"/>
      <c r="H17" s="545"/>
      <c r="I17" s="525"/>
      <c r="J17" s="545"/>
      <c r="K17" s="525"/>
      <c r="L17" s="545"/>
      <c r="M17" s="525"/>
      <c r="N17" s="545"/>
      <c r="O17" s="525">
        <f t="shared" si="0"/>
        <v>0</v>
      </c>
      <c r="P17" s="545">
        <f t="shared" si="1"/>
        <v>0</v>
      </c>
      <c r="Q17" s="525"/>
      <c r="R17" s="525"/>
      <c r="S17" s="525"/>
      <c r="T17" s="525"/>
      <c r="U17" s="548"/>
    </row>
    <row r="18" spans="1:21" ht="15.75" x14ac:dyDescent="0.25">
      <c r="A18" s="694"/>
      <c r="B18" s="683"/>
      <c r="C18" s="521"/>
      <c r="D18" s="521"/>
      <c r="E18" s="521"/>
      <c r="F18" s="525"/>
      <c r="G18" s="525"/>
      <c r="H18" s="545"/>
      <c r="I18" s="525"/>
      <c r="J18" s="545"/>
      <c r="K18" s="525"/>
      <c r="L18" s="545"/>
      <c r="M18" s="525"/>
      <c r="N18" s="545"/>
      <c r="O18" s="525">
        <f t="shared" si="0"/>
        <v>0</v>
      </c>
      <c r="P18" s="545">
        <f t="shared" si="1"/>
        <v>0</v>
      </c>
      <c r="Q18" s="525"/>
      <c r="R18" s="525"/>
      <c r="S18" s="525"/>
      <c r="T18" s="525"/>
      <c r="U18" s="548"/>
    </row>
    <row r="19" spans="1:21" ht="15.75" x14ac:dyDescent="0.25">
      <c r="A19" s="694"/>
      <c r="B19" s="683"/>
      <c r="C19" s="521"/>
      <c r="D19" s="521"/>
      <c r="E19" s="521"/>
      <c r="F19" s="521"/>
      <c r="G19" s="521"/>
      <c r="H19" s="501"/>
      <c r="I19" s="521"/>
      <c r="J19" s="501"/>
      <c r="K19" s="521"/>
      <c r="L19" s="501"/>
      <c r="M19" s="521"/>
      <c r="N19" s="501"/>
      <c r="O19" s="521">
        <f t="shared" si="0"/>
        <v>0</v>
      </c>
      <c r="P19" s="501">
        <f t="shared" si="1"/>
        <v>0</v>
      </c>
      <c r="Q19" s="521"/>
      <c r="R19" s="521"/>
      <c r="S19" s="521"/>
      <c r="T19" s="521"/>
      <c r="U19" s="549"/>
    </row>
    <row r="20" spans="1:21" ht="78.75" x14ac:dyDescent="0.25">
      <c r="A20" s="694"/>
      <c r="B20" s="683" t="s">
        <v>1401</v>
      </c>
      <c r="C20" s="521" t="s">
        <v>1773</v>
      </c>
      <c r="D20" s="521" t="s">
        <v>1774</v>
      </c>
      <c r="E20" s="521" t="s">
        <v>1899</v>
      </c>
      <c r="F20" s="525" t="s">
        <v>1775</v>
      </c>
      <c r="G20" s="520">
        <v>0</v>
      </c>
      <c r="H20" s="550"/>
      <c r="I20" s="520">
        <v>0.5</v>
      </c>
      <c r="J20" s="550"/>
      <c r="K20" s="520">
        <v>0</v>
      </c>
      <c r="L20" s="501"/>
      <c r="M20" s="520">
        <v>0.5</v>
      </c>
      <c r="N20" s="501"/>
      <c r="O20" s="520">
        <f t="shared" si="0"/>
        <v>1</v>
      </c>
      <c r="P20" s="550">
        <f t="shared" si="1"/>
        <v>0</v>
      </c>
      <c r="Q20" s="521"/>
      <c r="R20" s="521"/>
      <c r="S20" s="521"/>
      <c r="T20" s="521"/>
      <c r="U20" s="521"/>
    </row>
    <row r="21" spans="1:21" ht="15.75" x14ac:dyDescent="0.25">
      <c r="A21" s="694"/>
      <c r="B21" s="683"/>
      <c r="C21" s="521"/>
      <c r="D21" s="521"/>
      <c r="E21" s="521" t="s">
        <v>1898</v>
      </c>
      <c r="F21" s="525" t="s">
        <v>1776</v>
      </c>
      <c r="G21" s="520">
        <v>0</v>
      </c>
      <c r="H21" s="550"/>
      <c r="I21" s="520">
        <v>0.5</v>
      </c>
      <c r="J21" s="550"/>
      <c r="K21" s="520">
        <v>0</v>
      </c>
      <c r="L21" s="501"/>
      <c r="M21" s="520">
        <v>0.5</v>
      </c>
      <c r="N21" s="501"/>
      <c r="O21" s="520">
        <f t="shared" si="0"/>
        <v>1</v>
      </c>
      <c r="P21" s="550">
        <f t="shared" si="1"/>
        <v>0</v>
      </c>
      <c r="Q21" s="521"/>
      <c r="R21" s="521"/>
      <c r="S21" s="521"/>
      <c r="T21" s="521"/>
      <c r="U21" s="521"/>
    </row>
    <row r="22" spans="1:21" ht="78.75" x14ac:dyDescent="0.25">
      <c r="A22" s="694"/>
      <c r="B22" s="683"/>
      <c r="C22" s="521" t="s">
        <v>1777</v>
      </c>
      <c r="D22" s="521" t="s">
        <v>1778</v>
      </c>
      <c r="E22" s="521" t="s">
        <v>1897</v>
      </c>
      <c r="F22" s="525" t="s">
        <v>1779</v>
      </c>
      <c r="G22" s="520">
        <v>0.25</v>
      </c>
      <c r="H22" s="550"/>
      <c r="I22" s="520">
        <v>0.25</v>
      </c>
      <c r="J22" s="550"/>
      <c r="K22" s="520">
        <v>0.25</v>
      </c>
      <c r="L22" s="501"/>
      <c r="M22" s="520">
        <v>0.25</v>
      </c>
      <c r="N22" s="501"/>
      <c r="O22" s="520">
        <f t="shared" si="0"/>
        <v>1</v>
      </c>
      <c r="P22" s="550">
        <f t="shared" si="1"/>
        <v>0</v>
      </c>
      <c r="Q22" s="521"/>
      <c r="R22" s="521"/>
      <c r="S22" s="521"/>
      <c r="T22" s="521"/>
      <c r="U22" s="521"/>
    </row>
    <row r="23" spans="1:21" ht="110.25" x14ac:dyDescent="0.25">
      <c r="A23" s="694"/>
      <c r="B23" s="683"/>
      <c r="C23" s="521" t="s">
        <v>1780</v>
      </c>
      <c r="D23" s="521" t="s">
        <v>1781</v>
      </c>
      <c r="E23" s="521" t="s">
        <v>1896</v>
      </c>
      <c r="F23" s="525" t="s">
        <v>1782</v>
      </c>
      <c r="G23" s="520">
        <v>0.25</v>
      </c>
      <c r="H23" s="550"/>
      <c r="I23" s="520">
        <v>0.25</v>
      </c>
      <c r="J23" s="550"/>
      <c r="K23" s="520">
        <v>0.25</v>
      </c>
      <c r="L23" s="501"/>
      <c r="M23" s="520">
        <v>0.25</v>
      </c>
      <c r="N23" s="501"/>
      <c r="O23" s="520">
        <f t="shared" si="0"/>
        <v>1</v>
      </c>
      <c r="P23" s="550">
        <f t="shared" si="1"/>
        <v>0</v>
      </c>
      <c r="Q23" s="521"/>
      <c r="R23" s="521" t="s">
        <v>1783</v>
      </c>
      <c r="S23" s="521" t="s">
        <v>1784</v>
      </c>
      <c r="T23" s="521" t="s">
        <v>1785</v>
      </c>
      <c r="U23" s="521" t="s">
        <v>1786</v>
      </c>
    </row>
    <row r="24" spans="1:21" ht="15.75" x14ac:dyDescent="0.25">
      <c r="A24" s="694"/>
      <c r="B24" s="683"/>
      <c r="C24" s="521"/>
      <c r="D24" s="521"/>
      <c r="E24" s="521"/>
      <c r="F24" s="525"/>
      <c r="G24" s="520"/>
      <c r="H24" s="550"/>
      <c r="I24" s="520"/>
      <c r="J24" s="550"/>
      <c r="K24" s="520"/>
      <c r="L24" s="501"/>
      <c r="M24" s="521"/>
      <c r="N24" s="501"/>
      <c r="O24" s="520">
        <f t="shared" si="0"/>
        <v>0</v>
      </c>
      <c r="P24" s="550">
        <f t="shared" si="1"/>
        <v>0</v>
      </c>
      <c r="Q24" s="521"/>
      <c r="R24" s="521"/>
      <c r="S24" s="521"/>
      <c r="T24" s="521"/>
      <c r="U24" s="521"/>
    </row>
    <row r="25" spans="1:21" ht="141.75" x14ac:dyDescent="0.25">
      <c r="A25" s="694"/>
      <c r="B25" s="683" t="s">
        <v>1402</v>
      </c>
      <c r="C25" s="685" t="s">
        <v>1787</v>
      </c>
      <c r="D25" s="685" t="s">
        <v>1788</v>
      </c>
      <c r="E25" s="521" t="s">
        <v>1895</v>
      </c>
      <c r="F25" s="525" t="s">
        <v>1789</v>
      </c>
      <c r="G25" s="520">
        <v>0</v>
      </c>
      <c r="H25" s="550"/>
      <c r="I25" s="520">
        <v>0.5</v>
      </c>
      <c r="J25" s="550"/>
      <c r="K25" s="520">
        <v>0.5</v>
      </c>
      <c r="L25" s="501"/>
      <c r="M25" s="520">
        <v>0</v>
      </c>
      <c r="N25" s="501"/>
      <c r="O25" s="520">
        <f t="shared" si="0"/>
        <v>1</v>
      </c>
      <c r="P25" s="550">
        <f t="shared" si="1"/>
        <v>0</v>
      </c>
      <c r="Q25" s="521"/>
      <c r="R25" s="521" t="s">
        <v>1790</v>
      </c>
      <c r="S25" s="521" t="s">
        <v>1791</v>
      </c>
      <c r="T25" s="521" t="s">
        <v>1785</v>
      </c>
      <c r="U25" s="521" t="s">
        <v>1786</v>
      </c>
    </row>
    <row r="26" spans="1:21" s="393" customFormat="1" ht="94.5" x14ac:dyDescent="0.25">
      <c r="A26" s="694"/>
      <c r="B26" s="683"/>
      <c r="C26" s="685"/>
      <c r="D26" s="685"/>
      <c r="E26" s="521" t="s">
        <v>1894</v>
      </c>
      <c r="F26" s="525" t="s">
        <v>1792</v>
      </c>
      <c r="G26" s="520">
        <v>0</v>
      </c>
      <c r="H26" s="550"/>
      <c r="I26" s="520">
        <v>0.5</v>
      </c>
      <c r="J26" s="550"/>
      <c r="K26" s="520">
        <v>0.5</v>
      </c>
      <c r="L26" s="501"/>
      <c r="M26" s="520">
        <v>0</v>
      </c>
      <c r="N26" s="501"/>
      <c r="O26" s="520">
        <f t="shared" si="0"/>
        <v>1</v>
      </c>
      <c r="P26" s="550">
        <f t="shared" si="1"/>
        <v>0</v>
      </c>
      <c r="Q26" s="521"/>
      <c r="R26" s="521" t="s">
        <v>1793</v>
      </c>
      <c r="S26" s="521" t="s">
        <v>1791</v>
      </c>
      <c r="T26" s="521" t="s">
        <v>1785</v>
      </c>
      <c r="U26" s="521" t="s">
        <v>1786</v>
      </c>
    </row>
    <row r="27" spans="1:21" ht="15.75" x14ac:dyDescent="0.25">
      <c r="A27" s="694"/>
      <c r="B27" s="683"/>
      <c r="C27" s="521"/>
      <c r="D27" s="521"/>
      <c r="E27" s="521"/>
      <c r="F27" s="525"/>
      <c r="G27" s="520"/>
      <c r="H27" s="550"/>
      <c r="I27" s="520"/>
      <c r="J27" s="550"/>
      <c r="K27" s="520"/>
      <c r="L27" s="501"/>
      <c r="M27" s="521"/>
      <c r="N27" s="501"/>
      <c r="O27" s="520">
        <f t="shared" si="0"/>
        <v>0</v>
      </c>
      <c r="P27" s="550">
        <f t="shared" si="1"/>
        <v>0</v>
      </c>
      <c r="Q27" s="521"/>
      <c r="R27" s="521"/>
      <c r="S27" s="521"/>
      <c r="T27" s="521"/>
      <c r="U27" s="521"/>
    </row>
    <row r="28" spans="1:21" ht="15.75" x14ac:dyDescent="0.25">
      <c r="A28" s="694"/>
      <c r="B28" s="683"/>
      <c r="C28" s="521"/>
      <c r="D28" s="521"/>
      <c r="E28" s="521"/>
      <c r="F28" s="521"/>
      <c r="G28" s="521"/>
      <c r="H28" s="501"/>
      <c r="I28" s="521"/>
      <c r="J28" s="501"/>
      <c r="K28" s="521"/>
      <c r="L28" s="501"/>
      <c r="M28" s="521"/>
      <c r="N28" s="501"/>
      <c r="O28" s="521">
        <f t="shared" si="0"/>
        <v>0</v>
      </c>
      <c r="P28" s="501">
        <f t="shared" si="1"/>
        <v>0</v>
      </c>
      <c r="Q28" s="521"/>
      <c r="R28" s="521"/>
      <c r="S28" s="521"/>
      <c r="T28" s="521"/>
      <c r="U28" s="521"/>
    </row>
    <row r="29" spans="1:21" ht="15.75" x14ac:dyDescent="0.25">
      <c r="A29" s="698"/>
      <c r="B29" s="683"/>
      <c r="C29" s="521"/>
      <c r="D29" s="521"/>
      <c r="E29" s="521"/>
      <c r="F29" s="521"/>
      <c r="G29" s="521"/>
      <c r="H29" s="501"/>
      <c r="I29" s="521"/>
      <c r="J29" s="501"/>
      <c r="K29" s="521"/>
      <c r="L29" s="501"/>
      <c r="M29" s="521"/>
      <c r="N29" s="501"/>
      <c r="O29" s="521">
        <f t="shared" si="0"/>
        <v>0</v>
      </c>
      <c r="P29" s="501">
        <f t="shared" si="1"/>
        <v>0</v>
      </c>
      <c r="Q29" s="521"/>
      <c r="R29" s="521"/>
      <c r="S29" s="521"/>
      <c r="T29" s="521"/>
      <c r="U29" s="521"/>
    </row>
    <row r="30" spans="1:21" ht="15.75" x14ac:dyDescent="0.25">
      <c r="A30" s="700" t="s">
        <v>489</v>
      </c>
      <c r="B30" s="701"/>
      <c r="C30" s="701"/>
      <c r="D30" s="701"/>
      <c r="E30" s="701"/>
      <c r="F30" s="701"/>
      <c r="G30" s="701"/>
      <c r="H30" s="701"/>
      <c r="I30" s="701"/>
      <c r="J30" s="701"/>
      <c r="K30" s="701"/>
      <c r="L30" s="701"/>
      <c r="M30" s="701"/>
      <c r="N30" s="701"/>
      <c r="O30" s="701"/>
      <c r="P30" s="701"/>
      <c r="Q30" s="701"/>
      <c r="R30" s="701"/>
      <c r="S30" s="701"/>
      <c r="T30" s="701"/>
      <c r="U30" s="702"/>
    </row>
    <row r="31" spans="1:21" ht="15.75" customHeight="1" x14ac:dyDescent="0.25">
      <c r="A31" s="693" t="s">
        <v>1407</v>
      </c>
      <c r="B31" s="703" t="s">
        <v>1408</v>
      </c>
      <c r="C31" s="257"/>
      <c r="D31" s="257"/>
      <c r="E31" s="257"/>
      <c r="F31" s="260"/>
      <c r="G31" s="257"/>
      <c r="H31" s="235"/>
      <c r="I31" s="257"/>
      <c r="J31" s="235"/>
      <c r="K31" s="257"/>
      <c r="L31" s="235"/>
      <c r="M31" s="257"/>
      <c r="N31" s="235"/>
      <c r="O31" s="257">
        <f t="shared" ref="O31:O42" si="2">+G31+I31+K31+M31</f>
        <v>0</v>
      </c>
      <c r="P31" s="235">
        <f t="shared" ref="P31:P42" si="3">+H31+J31+L31+N31</f>
        <v>0</v>
      </c>
      <c r="Q31" s="257"/>
      <c r="R31" s="257"/>
      <c r="S31" s="257"/>
      <c r="T31" s="257"/>
      <c r="U31" s="274"/>
    </row>
    <row r="32" spans="1:21" ht="15.75" x14ac:dyDescent="0.25">
      <c r="A32" s="694"/>
      <c r="B32" s="703"/>
      <c r="C32" s="257"/>
      <c r="D32" s="257"/>
      <c r="E32" s="257"/>
      <c r="F32" s="260"/>
      <c r="G32" s="257"/>
      <c r="H32" s="235"/>
      <c r="I32" s="257"/>
      <c r="J32" s="235"/>
      <c r="K32" s="257"/>
      <c r="L32" s="235"/>
      <c r="M32" s="257"/>
      <c r="N32" s="235"/>
      <c r="O32" s="257">
        <f t="shared" si="2"/>
        <v>0</v>
      </c>
      <c r="P32" s="235">
        <f t="shared" si="3"/>
        <v>0</v>
      </c>
      <c r="Q32" s="257"/>
      <c r="R32" s="257"/>
      <c r="S32" s="257"/>
      <c r="T32" s="257"/>
      <c r="U32" s="274"/>
    </row>
    <row r="33" spans="1:21" ht="15.75" x14ac:dyDescent="0.25">
      <c r="A33" s="694"/>
      <c r="B33" s="703"/>
      <c r="C33" s="257"/>
      <c r="D33" s="257"/>
      <c r="E33" s="257"/>
      <c r="F33" s="260"/>
      <c r="G33" s="257"/>
      <c r="H33" s="235"/>
      <c r="I33" s="257"/>
      <c r="J33" s="235"/>
      <c r="K33" s="257"/>
      <c r="L33" s="235"/>
      <c r="M33" s="257"/>
      <c r="N33" s="235"/>
      <c r="O33" s="257">
        <f t="shared" si="2"/>
        <v>0</v>
      </c>
      <c r="P33" s="235">
        <f t="shared" si="3"/>
        <v>0</v>
      </c>
      <c r="Q33" s="257"/>
      <c r="R33" s="257"/>
      <c r="S33" s="257"/>
      <c r="T33" s="257"/>
      <c r="U33" s="274"/>
    </row>
    <row r="34" spans="1:21" ht="15.75" x14ac:dyDescent="0.25">
      <c r="A34" s="694"/>
      <c r="B34" s="703"/>
      <c r="C34" s="257"/>
      <c r="D34" s="257"/>
      <c r="E34" s="257"/>
      <c r="F34" s="260"/>
      <c r="G34" s="257"/>
      <c r="H34" s="235"/>
      <c r="I34" s="257"/>
      <c r="J34" s="235"/>
      <c r="K34" s="257"/>
      <c r="L34" s="235"/>
      <c r="M34" s="257"/>
      <c r="N34" s="235"/>
      <c r="O34" s="257">
        <f t="shared" si="2"/>
        <v>0</v>
      </c>
      <c r="P34" s="235">
        <f t="shared" si="3"/>
        <v>0</v>
      </c>
      <c r="Q34" s="257"/>
      <c r="R34" s="257"/>
      <c r="S34" s="257"/>
      <c r="T34" s="257"/>
      <c r="U34" s="274"/>
    </row>
    <row r="35" spans="1:21" ht="15.75" x14ac:dyDescent="0.25">
      <c r="A35" s="694"/>
      <c r="B35" s="703"/>
      <c r="C35" s="257"/>
      <c r="D35" s="257"/>
      <c r="E35" s="257"/>
      <c r="F35" s="260"/>
      <c r="G35" s="257"/>
      <c r="H35" s="235"/>
      <c r="I35" s="257"/>
      <c r="J35" s="235"/>
      <c r="K35" s="257"/>
      <c r="L35" s="235"/>
      <c r="M35" s="257"/>
      <c r="N35" s="235"/>
      <c r="O35" s="257">
        <f t="shared" si="2"/>
        <v>0</v>
      </c>
      <c r="P35" s="235">
        <f t="shared" si="3"/>
        <v>0</v>
      </c>
      <c r="Q35" s="257"/>
      <c r="R35" s="257"/>
      <c r="S35" s="257"/>
      <c r="T35" s="257"/>
      <c r="U35" s="274"/>
    </row>
    <row r="36" spans="1:21" ht="15.75" x14ac:dyDescent="0.25">
      <c r="A36" s="698"/>
      <c r="B36" s="703"/>
      <c r="C36" s="257"/>
      <c r="D36" s="257"/>
      <c r="E36" s="257"/>
      <c r="F36" s="260"/>
      <c r="G36" s="257"/>
      <c r="H36" s="235"/>
      <c r="I36" s="257"/>
      <c r="J36" s="235"/>
      <c r="K36" s="257"/>
      <c r="L36" s="235"/>
      <c r="M36" s="257"/>
      <c r="N36" s="235"/>
      <c r="O36" s="257">
        <f t="shared" si="2"/>
        <v>0</v>
      </c>
      <c r="P36" s="235">
        <f t="shared" si="3"/>
        <v>0</v>
      </c>
      <c r="Q36" s="257"/>
      <c r="R36" s="257"/>
      <c r="S36" s="257"/>
      <c r="T36" s="257"/>
      <c r="U36" s="274"/>
    </row>
    <row r="37" spans="1:21" ht="15.75" x14ac:dyDescent="0.25">
      <c r="A37" s="703" t="s">
        <v>1405</v>
      </c>
      <c r="B37" s="703" t="s">
        <v>1409</v>
      </c>
      <c r="C37" s="257"/>
      <c r="D37" s="257"/>
      <c r="E37" s="257"/>
      <c r="F37" s="257"/>
      <c r="G37" s="257"/>
      <c r="H37" s="235"/>
      <c r="I37" s="257"/>
      <c r="J37" s="235"/>
      <c r="K37" s="258"/>
      <c r="L37" s="235"/>
      <c r="M37" s="257"/>
      <c r="N37" s="235"/>
      <c r="O37" s="617">
        <f t="shared" si="2"/>
        <v>0</v>
      </c>
      <c r="P37" s="235">
        <f t="shared" si="3"/>
        <v>0</v>
      </c>
      <c r="Q37" s="257"/>
      <c r="R37" s="257"/>
      <c r="S37" s="257"/>
      <c r="T37" s="257"/>
      <c r="U37" s="336"/>
    </row>
    <row r="38" spans="1:21" ht="15.75" x14ac:dyDescent="0.25">
      <c r="A38" s="703"/>
      <c r="B38" s="703"/>
      <c r="C38" s="257"/>
      <c r="D38" s="257"/>
      <c r="E38" s="257"/>
      <c r="F38" s="257"/>
      <c r="G38" s="257"/>
      <c r="H38" s="235"/>
      <c r="I38" s="257"/>
      <c r="J38" s="235"/>
      <c r="K38" s="258"/>
      <c r="L38" s="235"/>
      <c r="M38" s="257"/>
      <c r="N38" s="235"/>
      <c r="O38" s="617">
        <f t="shared" si="2"/>
        <v>0</v>
      </c>
      <c r="P38" s="235">
        <f t="shared" si="3"/>
        <v>0</v>
      </c>
      <c r="Q38" s="257"/>
      <c r="R38" s="257"/>
      <c r="S38" s="257"/>
      <c r="T38" s="257"/>
      <c r="U38" s="336"/>
    </row>
    <row r="39" spans="1:21" ht="15.75" x14ac:dyDescent="0.25">
      <c r="A39" s="703"/>
      <c r="B39" s="703"/>
      <c r="C39" s="257"/>
      <c r="D39" s="257"/>
      <c r="E39" s="257"/>
      <c r="F39" s="257"/>
      <c r="G39" s="257"/>
      <c r="H39" s="235"/>
      <c r="I39" s="257"/>
      <c r="J39" s="235"/>
      <c r="K39" s="258"/>
      <c r="L39" s="235"/>
      <c r="M39" s="257"/>
      <c r="N39" s="235"/>
      <c r="O39" s="617">
        <f t="shared" si="2"/>
        <v>0</v>
      </c>
      <c r="P39" s="235">
        <f t="shared" si="3"/>
        <v>0</v>
      </c>
      <c r="Q39" s="257"/>
      <c r="R39" s="257"/>
      <c r="S39" s="257"/>
      <c r="T39" s="257"/>
      <c r="U39" s="336"/>
    </row>
    <row r="40" spans="1:21" ht="15.75" x14ac:dyDescent="0.25">
      <c r="A40" s="703"/>
      <c r="B40" s="703"/>
      <c r="C40" s="257"/>
      <c r="D40" s="257"/>
      <c r="E40" s="257"/>
      <c r="F40" s="257"/>
      <c r="G40" s="257"/>
      <c r="H40" s="235"/>
      <c r="I40" s="257"/>
      <c r="J40" s="235"/>
      <c r="K40" s="258"/>
      <c r="L40" s="235"/>
      <c r="M40" s="257"/>
      <c r="N40" s="235"/>
      <c r="O40" s="617">
        <f t="shared" si="2"/>
        <v>0</v>
      </c>
      <c r="P40" s="235">
        <f t="shared" si="3"/>
        <v>0</v>
      </c>
      <c r="Q40" s="257"/>
      <c r="R40" s="257"/>
      <c r="S40" s="257"/>
      <c r="T40" s="257"/>
      <c r="U40" s="336"/>
    </row>
    <row r="41" spans="1:21" ht="15.75" x14ac:dyDescent="0.25">
      <c r="A41" s="703"/>
      <c r="B41" s="703"/>
      <c r="C41" s="257"/>
      <c r="D41" s="257"/>
      <c r="E41" s="257"/>
      <c r="F41" s="257"/>
      <c r="G41" s="257"/>
      <c r="H41" s="235"/>
      <c r="I41" s="257"/>
      <c r="J41" s="235"/>
      <c r="K41" s="258"/>
      <c r="L41" s="235"/>
      <c r="M41" s="257"/>
      <c r="N41" s="235"/>
      <c r="O41" s="617">
        <f t="shared" si="2"/>
        <v>0</v>
      </c>
      <c r="P41" s="235">
        <f t="shared" si="3"/>
        <v>0</v>
      </c>
      <c r="Q41" s="257"/>
      <c r="R41" s="257"/>
      <c r="S41" s="257"/>
      <c r="T41" s="257"/>
      <c r="U41" s="336"/>
    </row>
    <row r="42" spans="1:21" ht="15.75" x14ac:dyDescent="0.25">
      <c r="A42" s="703"/>
      <c r="B42" s="703"/>
      <c r="C42" s="257"/>
      <c r="D42" s="257"/>
      <c r="E42" s="257"/>
      <c r="F42" s="257"/>
      <c r="G42" s="257"/>
      <c r="H42" s="235"/>
      <c r="I42" s="257"/>
      <c r="J42" s="235"/>
      <c r="K42" s="257"/>
      <c r="L42" s="235"/>
      <c r="M42" s="258"/>
      <c r="N42" s="235"/>
      <c r="O42" s="617">
        <f t="shared" si="2"/>
        <v>0</v>
      </c>
      <c r="P42" s="235">
        <f t="shared" si="3"/>
        <v>0</v>
      </c>
      <c r="Q42" s="257"/>
      <c r="R42" s="257"/>
      <c r="S42" s="257"/>
      <c r="T42" s="257"/>
      <c r="U42" s="336"/>
    </row>
    <row r="43" spans="1:21" ht="15.75" x14ac:dyDescent="0.25">
      <c r="A43" s="294"/>
      <c r="B43" s="295"/>
      <c r="C43" s="295"/>
      <c r="D43" s="294" t="s">
        <v>1399</v>
      </c>
      <c r="E43" s="295"/>
      <c r="F43" s="296"/>
      <c r="G43" s="276">
        <f t="shared" ref="G43:P43" si="4">SUM(G9:G42)</f>
        <v>1.5</v>
      </c>
      <c r="H43" s="277">
        <f t="shared" si="4"/>
        <v>7500</v>
      </c>
      <c r="I43" s="276">
        <f t="shared" si="4"/>
        <v>2.5</v>
      </c>
      <c r="J43" s="277">
        <f t="shared" si="4"/>
        <v>0</v>
      </c>
      <c r="K43" s="276">
        <f t="shared" si="4"/>
        <v>1.5</v>
      </c>
      <c r="L43" s="277">
        <f t="shared" si="4"/>
        <v>0</v>
      </c>
      <c r="M43" s="276">
        <f t="shared" si="4"/>
        <v>1.5</v>
      </c>
      <c r="N43" s="277">
        <f t="shared" si="4"/>
        <v>0</v>
      </c>
      <c r="O43" s="277">
        <f t="shared" si="4"/>
        <v>7</v>
      </c>
      <c r="P43" s="277">
        <f t="shared" si="4"/>
        <v>7500</v>
      </c>
      <c r="Q43" s="268"/>
      <c r="R43" s="268"/>
      <c r="S43" s="268"/>
      <c r="T43" s="268"/>
      <c r="U43" s="268"/>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sheetData>
  <mergeCells count="29">
    <mergeCell ref="B6:B8"/>
    <mergeCell ref="C6:C8"/>
    <mergeCell ref="D6:D8"/>
    <mergeCell ref="A9:A29"/>
    <mergeCell ref="U6:U8"/>
    <mergeCell ref="G7:H7"/>
    <mergeCell ref="I7:J7"/>
    <mergeCell ref="Q6:Q8"/>
    <mergeCell ref="O6:P7"/>
    <mergeCell ref="R6:R8"/>
    <mergeCell ref="S6:S8"/>
    <mergeCell ref="T6:T8"/>
    <mergeCell ref="K7:L7"/>
    <mergeCell ref="M7:N7"/>
    <mergeCell ref="F6:F8"/>
    <mergeCell ref="G6:N6"/>
    <mergeCell ref="B9:B14"/>
    <mergeCell ref="E6:E8"/>
    <mergeCell ref="A6:A8"/>
    <mergeCell ref="B20:B24"/>
    <mergeCell ref="B25:B29"/>
    <mergeCell ref="C25:C26"/>
    <mergeCell ref="D25:D26"/>
    <mergeCell ref="B15:B19"/>
    <mergeCell ref="A30:U30"/>
    <mergeCell ref="B31:B36"/>
    <mergeCell ref="B37:B42"/>
    <mergeCell ref="A37:A42"/>
    <mergeCell ref="A31:A3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8"/>
  <sheetViews>
    <sheetView topLeftCell="C1" workbookViewId="0">
      <pane ySplit="6" topLeftCell="A7" activePane="bottomLeft" state="frozen"/>
      <selection activeCell="P6" sqref="P6"/>
      <selection pane="bottomLeft" activeCell="L20" sqref="L20"/>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2.140625" style="239" bestFit="1" customWidth="1"/>
    <col min="9" max="9" width="15.28515625" customWidth="1"/>
    <col min="10" max="10" width="12.140625" style="239" bestFit="1" customWidth="1"/>
    <col min="11" max="11" width="15.28515625" customWidth="1"/>
    <col min="12" max="12" width="12.140625" style="239" bestFit="1" customWidth="1"/>
    <col min="13" max="13" width="15.28515625" customWidth="1"/>
    <col min="14" max="14" width="11.5703125" style="239"/>
    <col min="15" max="15" width="15.28515625" customWidth="1"/>
    <col min="16" max="16" width="15.7109375" style="239" customWidth="1"/>
    <col min="17" max="17" width="14.28515625" hidden="1" customWidth="1"/>
    <col min="18" max="20" width="14.28515625" customWidth="1"/>
    <col min="21" max="21" width="17" customWidth="1"/>
  </cols>
  <sheetData>
    <row r="1" spans="1:21" s="287" customFormat="1" ht="18" customHeight="1" x14ac:dyDescent="0.2">
      <c r="B1" s="286"/>
      <c r="C1" s="286"/>
      <c r="D1" s="286"/>
      <c r="E1" s="286"/>
      <c r="F1" s="286"/>
      <c r="G1" s="286" t="s">
        <v>119</v>
      </c>
      <c r="I1" s="286"/>
      <c r="J1" s="286"/>
      <c r="K1" s="286"/>
      <c r="L1" s="286"/>
      <c r="M1" s="286"/>
      <c r="N1" s="286"/>
      <c r="O1" s="286"/>
      <c r="P1" s="286"/>
      <c r="Q1" s="286"/>
      <c r="R1" s="286"/>
      <c r="S1" s="286"/>
      <c r="T1" s="286"/>
      <c r="U1" s="286"/>
    </row>
    <row r="2" spans="1:21" s="287" customFormat="1" ht="18" customHeight="1" x14ac:dyDescent="0.25">
      <c r="A2" s="329" t="s">
        <v>1362</v>
      </c>
      <c r="B2" s="286"/>
      <c r="C2" s="286"/>
      <c r="D2" s="286"/>
      <c r="E2" s="286"/>
      <c r="F2" s="286"/>
      <c r="G2" s="286"/>
      <c r="I2" s="286"/>
      <c r="J2" s="286"/>
      <c r="K2" s="286"/>
      <c r="L2" s="286"/>
      <c r="M2" s="286"/>
      <c r="N2" s="286"/>
      <c r="O2" s="286"/>
      <c r="P2" s="286"/>
      <c r="Q2" s="286"/>
      <c r="R2" s="286"/>
      <c r="S2" s="286"/>
      <c r="T2" s="286"/>
      <c r="U2" s="286"/>
    </row>
    <row r="3" spans="1:21" s="287" customFormat="1" ht="18.75" x14ac:dyDescent="0.2">
      <c r="A3" s="378" t="s">
        <v>1410</v>
      </c>
      <c r="B3" s="286"/>
      <c r="C3" s="286"/>
      <c r="D3" s="286"/>
      <c r="E3" s="286"/>
      <c r="F3" s="286"/>
      <c r="G3" s="286"/>
      <c r="I3" s="286"/>
      <c r="J3" s="286"/>
      <c r="K3" s="286"/>
      <c r="L3" s="286"/>
      <c r="M3" s="286"/>
      <c r="N3" s="286"/>
      <c r="O3" s="286"/>
      <c r="P3" s="286"/>
      <c r="Q3" s="286"/>
      <c r="R3" s="286"/>
      <c r="S3" s="286"/>
      <c r="T3" s="286"/>
      <c r="U3" s="286"/>
    </row>
    <row r="4" spans="1:21" s="66" customFormat="1" ht="15.75" customHeight="1" x14ac:dyDescent="0.25">
      <c r="A4" s="708" t="s">
        <v>100</v>
      </c>
      <c r="B4" s="708" t="s">
        <v>115</v>
      </c>
      <c r="C4" s="666" t="s">
        <v>89</v>
      </c>
      <c r="D4" s="666" t="s">
        <v>90</v>
      </c>
      <c r="E4" s="675" t="s">
        <v>401</v>
      </c>
      <c r="F4" s="666" t="s">
        <v>91</v>
      </c>
      <c r="G4" s="704" t="s">
        <v>103</v>
      </c>
      <c r="H4" s="705"/>
      <c r="I4" s="705"/>
      <c r="J4" s="705"/>
      <c r="K4" s="705"/>
      <c r="L4" s="705"/>
      <c r="M4" s="705"/>
      <c r="N4" s="706"/>
      <c r="O4" s="711" t="s">
        <v>104</v>
      </c>
      <c r="P4" s="712"/>
      <c r="Q4" s="662" t="s">
        <v>105</v>
      </c>
      <c r="R4" s="662" t="s">
        <v>106</v>
      </c>
      <c r="S4" s="662" t="s">
        <v>113</v>
      </c>
      <c r="T4" s="662" t="s">
        <v>112</v>
      </c>
      <c r="U4" s="672" t="s">
        <v>92</v>
      </c>
    </row>
    <row r="5" spans="1:21" s="66" customFormat="1" ht="15.75" x14ac:dyDescent="0.25">
      <c r="A5" s="709"/>
      <c r="B5" s="709"/>
      <c r="C5" s="667"/>
      <c r="D5" s="667"/>
      <c r="E5" s="676"/>
      <c r="F5" s="667"/>
      <c r="G5" s="704" t="s">
        <v>107</v>
      </c>
      <c r="H5" s="706"/>
      <c r="I5" s="704" t="s">
        <v>108</v>
      </c>
      <c r="J5" s="706"/>
      <c r="K5" s="704" t="s">
        <v>109</v>
      </c>
      <c r="L5" s="706"/>
      <c r="M5" s="704" t="s">
        <v>110</v>
      </c>
      <c r="N5" s="706"/>
      <c r="O5" s="713"/>
      <c r="P5" s="714"/>
      <c r="Q5" s="660"/>
      <c r="R5" s="660"/>
      <c r="S5" s="660"/>
      <c r="T5" s="660"/>
      <c r="U5" s="673"/>
    </row>
    <row r="6" spans="1:21" s="67" customFormat="1" ht="31.5" x14ac:dyDescent="0.25">
      <c r="A6" s="710"/>
      <c r="B6" s="710"/>
      <c r="C6" s="668"/>
      <c r="D6" s="668"/>
      <c r="E6" s="677"/>
      <c r="F6" s="668"/>
      <c r="G6" s="381" t="s">
        <v>111</v>
      </c>
      <c r="H6" s="382" t="s">
        <v>12</v>
      </c>
      <c r="I6" s="381" t="s">
        <v>111</v>
      </c>
      <c r="J6" s="382" t="s">
        <v>12</v>
      </c>
      <c r="K6" s="381" t="s">
        <v>111</v>
      </c>
      <c r="L6" s="382" t="s">
        <v>12</v>
      </c>
      <c r="M6" s="381" t="s">
        <v>111</v>
      </c>
      <c r="N6" s="382" t="s">
        <v>12</v>
      </c>
      <c r="O6" s="381" t="s">
        <v>111</v>
      </c>
      <c r="P6" s="382" t="s">
        <v>12</v>
      </c>
      <c r="Q6" s="661"/>
      <c r="R6" s="661"/>
      <c r="S6" s="661"/>
      <c r="T6" s="661"/>
      <c r="U6" s="674"/>
    </row>
    <row r="7" spans="1:21" ht="15.75" x14ac:dyDescent="0.25">
      <c r="A7" s="707" t="s">
        <v>1411</v>
      </c>
      <c r="B7" s="707" t="s">
        <v>116</v>
      </c>
      <c r="C7" s="336"/>
      <c r="D7" s="336"/>
      <c r="E7" s="336"/>
      <c r="F7" s="73"/>
      <c r="G7" s="377"/>
      <c r="H7" s="379"/>
      <c r="I7" s="377"/>
      <c r="J7" s="379"/>
      <c r="K7" s="377"/>
      <c r="L7" s="379"/>
      <c r="M7" s="377"/>
      <c r="N7" s="379"/>
      <c r="O7" s="380"/>
      <c r="P7" s="373"/>
      <c r="Q7" s="374"/>
      <c r="R7" s="374"/>
      <c r="S7" s="257"/>
      <c r="T7" s="257"/>
      <c r="U7" s="257"/>
    </row>
    <row r="8" spans="1:21" ht="15.75" x14ac:dyDescent="0.25">
      <c r="A8" s="707"/>
      <c r="B8" s="707"/>
      <c r="C8" s="336"/>
      <c r="D8" s="336"/>
      <c r="E8" s="336"/>
      <c r="F8" s="73"/>
      <c r="G8" s="377"/>
      <c r="H8" s="379"/>
      <c r="I8" s="377"/>
      <c r="J8" s="379"/>
      <c r="K8" s="377"/>
      <c r="L8" s="379"/>
      <c r="M8" s="377"/>
      <c r="N8" s="379"/>
      <c r="O8" s="380"/>
      <c r="P8" s="373"/>
      <c r="Q8" s="374"/>
      <c r="R8" s="374"/>
      <c r="S8" s="257"/>
      <c r="T8" s="257"/>
      <c r="U8" s="257"/>
    </row>
    <row r="9" spans="1:21" ht="15.75" x14ac:dyDescent="0.25">
      <c r="A9" s="707"/>
      <c r="B9" s="707"/>
      <c r="C9" s="336"/>
      <c r="D9" s="336"/>
      <c r="E9" s="336"/>
      <c r="F9" s="73"/>
      <c r="G9" s="377"/>
      <c r="H9" s="379"/>
      <c r="I9" s="377"/>
      <c r="J9" s="379"/>
      <c r="K9" s="377"/>
      <c r="L9" s="379"/>
      <c r="M9" s="377"/>
      <c r="N9" s="379"/>
      <c r="O9" s="380"/>
      <c r="P9" s="373"/>
      <c r="Q9" s="374"/>
      <c r="R9" s="374"/>
      <c r="S9" s="257"/>
      <c r="T9" s="257"/>
      <c r="U9" s="257"/>
    </row>
    <row r="10" spans="1:21" ht="15.75" x14ac:dyDescent="0.25">
      <c r="A10" s="707"/>
      <c r="B10" s="707"/>
      <c r="C10" s="336"/>
      <c r="D10" s="336"/>
      <c r="E10" s="336"/>
      <c r="F10" s="73"/>
      <c r="G10" s="377"/>
      <c r="H10" s="379"/>
      <c r="I10" s="377"/>
      <c r="J10" s="379"/>
      <c r="K10" s="377"/>
      <c r="L10" s="379"/>
      <c r="M10" s="377"/>
      <c r="N10" s="379"/>
      <c r="O10" s="380"/>
      <c r="P10" s="373"/>
      <c r="Q10" s="374"/>
      <c r="R10" s="374"/>
      <c r="S10" s="257"/>
      <c r="T10" s="257"/>
      <c r="U10" s="257"/>
    </row>
    <row r="11" spans="1:21" ht="15.75" x14ac:dyDescent="0.25">
      <c r="A11" s="707"/>
      <c r="B11" s="707"/>
      <c r="C11" s="336"/>
      <c r="D11" s="336"/>
      <c r="E11" s="336"/>
      <c r="F11" s="73"/>
      <c r="G11" s="377"/>
      <c r="H11" s="379"/>
      <c r="I11" s="377"/>
      <c r="J11" s="379"/>
      <c r="K11" s="377"/>
      <c r="L11" s="379"/>
      <c r="M11" s="377"/>
      <c r="N11" s="379"/>
      <c r="O11" s="380"/>
      <c r="P11" s="373"/>
      <c r="Q11" s="374"/>
      <c r="R11" s="374"/>
      <c r="S11" s="257"/>
      <c r="T11" s="257"/>
      <c r="U11" s="257"/>
    </row>
    <row r="12" spans="1:21" ht="15.75" x14ac:dyDescent="0.25">
      <c r="A12" s="707"/>
      <c r="B12" s="707"/>
      <c r="C12" s="336"/>
      <c r="D12" s="336"/>
      <c r="E12" s="336"/>
      <c r="F12" s="73"/>
      <c r="G12" s="377"/>
      <c r="H12" s="379"/>
      <c r="I12" s="377"/>
      <c r="J12" s="379"/>
      <c r="K12" s="377"/>
      <c r="L12" s="379"/>
      <c r="M12" s="377"/>
      <c r="N12" s="379"/>
      <c r="O12" s="380"/>
      <c r="P12" s="373"/>
      <c r="Q12" s="374"/>
      <c r="R12" s="374"/>
      <c r="S12" s="257"/>
      <c r="T12" s="257"/>
      <c r="U12" s="257"/>
    </row>
    <row r="13" spans="1:21" ht="15.75" x14ac:dyDescent="0.25">
      <c r="A13" s="707"/>
      <c r="B13" s="707" t="s">
        <v>117</v>
      </c>
      <c r="C13" s="336"/>
      <c r="D13" s="336"/>
      <c r="E13" s="336"/>
      <c r="F13" s="73"/>
      <c r="G13" s="377"/>
      <c r="H13" s="379"/>
      <c r="I13" s="377"/>
      <c r="J13" s="379"/>
      <c r="K13" s="377"/>
      <c r="L13" s="379"/>
      <c r="M13" s="377"/>
      <c r="N13" s="379"/>
      <c r="O13" s="380"/>
      <c r="P13" s="373"/>
      <c r="Q13" s="374"/>
      <c r="R13" s="374"/>
      <c r="S13" s="257"/>
      <c r="T13" s="257"/>
      <c r="U13" s="257"/>
    </row>
    <row r="14" spans="1:21" ht="15.75" x14ac:dyDescent="0.25">
      <c r="A14" s="707"/>
      <c r="B14" s="707"/>
      <c r="C14" s="336"/>
      <c r="D14" s="336"/>
      <c r="E14" s="336"/>
      <c r="F14" s="73"/>
      <c r="G14" s="377"/>
      <c r="H14" s="379"/>
      <c r="I14" s="377"/>
      <c r="J14" s="379"/>
      <c r="K14" s="377"/>
      <c r="L14" s="379"/>
      <c r="M14" s="377"/>
      <c r="N14" s="379"/>
      <c r="O14" s="380"/>
      <c r="P14" s="373"/>
      <c r="Q14" s="374"/>
      <c r="R14" s="374"/>
      <c r="S14" s="257"/>
      <c r="T14" s="257"/>
      <c r="U14" s="257"/>
    </row>
    <row r="15" spans="1:21" ht="15.75" x14ac:dyDescent="0.25">
      <c r="A15" s="707"/>
      <c r="B15" s="707"/>
      <c r="C15" s="336"/>
      <c r="D15" s="336"/>
      <c r="E15" s="336"/>
      <c r="F15" s="73"/>
      <c r="G15" s="377"/>
      <c r="H15" s="379"/>
      <c r="I15" s="377"/>
      <c r="J15" s="379"/>
      <c r="K15" s="377"/>
      <c r="L15" s="379"/>
      <c r="M15" s="377"/>
      <c r="N15" s="379"/>
      <c r="O15" s="380"/>
      <c r="P15" s="373"/>
      <c r="Q15" s="374"/>
      <c r="R15" s="374"/>
      <c r="S15" s="257"/>
      <c r="T15" s="257"/>
      <c r="U15" s="257"/>
    </row>
    <row r="16" spans="1:21" ht="15.75" x14ac:dyDescent="0.25">
      <c r="A16" s="707"/>
      <c r="B16" s="707"/>
      <c r="C16" s="336"/>
      <c r="D16" s="336"/>
      <c r="E16" s="336"/>
      <c r="F16" s="73"/>
      <c r="G16" s="377"/>
      <c r="H16" s="379"/>
      <c r="I16" s="377"/>
      <c r="J16" s="379"/>
      <c r="K16" s="377"/>
      <c r="L16" s="379"/>
      <c r="M16" s="377"/>
      <c r="N16" s="379"/>
      <c r="O16" s="380"/>
      <c r="P16" s="373"/>
      <c r="Q16" s="374"/>
      <c r="R16" s="374"/>
      <c r="S16" s="257"/>
      <c r="T16" s="257"/>
      <c r="U16" s="257"/>
    </row>
    <row r="17" spans="1:21" ht="15.75" x14ac:dyDescent="0.25">
      <c r="A17" s="707"/>
      <c r="B17" s="707"/>
      <c r="C17" s="336"/>
      <c r="D17" s="336"/>
      <c r="E17" s="336"/>
      <c r="F17" s="73"/>
      <c r="G17" s="377"/>
      <c r="H17" s="379"/>
      <c r="I17" s="377"/>
      <c r="J17" s="379"/>
      <c r="K17" s="377"/>
      <c r="L17" s="379"/>
      <c r="M17" s="377"/>
      <c r="N17" s="379"/>
      <c r="O17" s="380"/>
      <c r="P17" s="373"/>
      <c r="Q17" s="374"/>
      <c r="R17" s="374"/>
      <c r="S17" s="257"/>
      <c r="T17" s="257"/>
      <c r="U17" s="257"/>
    </row>
    <row r="18" spans="1:21" ht="15.75" x14ac:dyDescent="0.25">
      <c r="A18" s="707"/>
      <c r="B18" s="707"/>
      <c r="C18" s="336"/>
      <c r="D18" s="336"/>
      <c r="E18" s="336"/>
      <c r="F18" s="73"/>
      <c r="G18" s="377"/>
      <c r="H18" s="379"/>
      <c r="I18" s="377"/>
      <c r="J18" s="379"/>
      <c r="K18" s="377"/>
      <c r="L18" s="379"/>
      <c r="M18" s="377"/>
      <c r="N18" s="379"/>
      <c r="O18" s="380"/>
      <c r="P18" s="373"/>
      <c r="Q18" s="374"/>
      <c r="R18" s="374"/>
      <c r="S18" s="257"/>
      <c r="T18" s="257"/>
      <c r="U18" s="257"/>
    </row>
    <row r="19" spans="1:21" ht="126" x14ac:dyDescent="0.25">
      <c r="A19" s="707"/>
      <c r="B19" s="707" t="s">
        <v>1412</v>
      </c>
      <c r="C19" s="336" t="s">
        <v>1794</v>
      </c>
      <c r="D19" s="336" t="s">
        <v>1795</v>
      </c>
      <c r="E19" s="336" t="s">
        <v>1859</v>
      </c>
      <c r="F19" s="73" t="s">
        <v>1796</v>
      </c>
      <c r="G19" s="385">
        <v>0.25</v>
      </c>
      <c r="H19" s="379">
        <f>'5. ACTIVIDADES ESPECIALES'!D102/4</f>
        <v>20775</v>
      </c>
      <c r="I19" s="385">
        <v>0.25</v>
      </c>
      <c r="J19" s="379">
        <f>'5. ACTIVIDADES ESPECIALES'!D102/4</f>
        <v>20775</v>
      </c>
      <c r="K19" s="385">
        <v>0.25</v>
      </c>
      <c r="L19" s="379">
        <f>'5. ACTIVIDADES ESPECIALES'!D102/4</f>
        <v>20775</v>
      </c>
      <c r="M19" s="385">
        <v>0.25</v>
      </c>
      <c r="N19" s="379">
        <f>'5. ACTIVIDADES ESPECIALES'!D102/4</f>
        <v>20775</v>
      </c>
      <c r="O19" s="551">
        <f>+G19+I19+K19+M19</f>
        <v>1</v>
      </c>
      <c r="P19" s="552">
        <f>+H19+J19+L19+N19</f>
        <v>83100</v>
      </c>
      <c r="Q19" s="374"/>
      <c r="R19" s="374" t="s">
        <v>1797</v>
      </c>
      <c r="S19" s="257" t="s">
        <v>1798</v>
      </c>
      <c r="T19" s="257" t="s">
        <v>1799</v>
      </c>
      <c r="U19" s="257" t="s">
        <v>1800</v>
      </c>
    </row>
    <row r="20" spans="1:21" ht="15.75" x14ac:dyDescent="0.25">
      <c r="A20" s="707"/>
      <c r="B20" s="707"/>
      <c r="C20" s="336"/>
      <c r="D20" s="336"/>
      <c r="E20" s="336"/>
      <c r="F20" s="73"/>
      <c r="G20" s="377"/>
      <c r="H20" s="379"/>
      <c r="I20" s="377"/>
      <c r="J20" s="379"/>
      <c r="K20" s="377"/>
      <c r="L20" s="379"/>
      <c r="M20" s="377"/>
      <c r="N20" s="379"/>
      <c r="O20" s="380"/>
      <c r="P20" s="373"/>
      <c r="Q20" s="374"/>
      <c r="R20" s="374"/>
      <c r="S20" s="257"/>
      <c r="T20" s="257"/>
      <c r="U20" s="257"/>
    </row>
    <row r="21" spans="1:21" ht="15.75" x14ac:dyDescent="0.25">
      <c r="A21" s="707"/>
      <c r="B21" s="707"/>
      <c r="C21" s="336"/>
      <c r="D21" s="336"/>
      <c r="E21" s="336"/>
      <c r="F21" s="73"/>
      <c r="G21" s="377"/>
      <c r="H21" s="379"/>
      <c r="I21" s="377"/>
      <c r="J21" s="379"/>
      <c r="K21" s="377"/>
      <c r="L21" s="379"/>
      <c r="M21" s="377"/>
      <c r="N21" s="379"/>
      <c r="O21" s="380"/>
      <c r="P21" s="373"/>
      <c r="Q21" s="374"/>
      <c r="R21" s="374"/>
      <c r="S21" s="257"/>
      <c r="T21" s="257"/>
      <c r="U21" s="257"/>
    </row>
    <row r="22" spans="1:21" ht="15.75" x14ac:dyDescent="0.25">
      <c r="A22" s="707"/>
      <c r="B22" s="707"/>
      <c r="C22" s="336"/>
      <c r="D22" s="336"/>
      <c r="E22" s="336"/>
      <c r="F22" s="73"/>
      <c r="G22" s="377"/>
      <c r="H22" s="379"/>
      <c r="I22" s="377"/>
      <c r="J22" s="379"/>
      <c r="K22" s="377"/>
      <c r="L22" s="379"/>
      <c r="M22" s="377"/>
      <c r="N22" s="379"/>
      <c r="O22" s="380"/>
      <c r="P22" s="373"/>
      <c r="Q22" s="374"/>
      <c r="R22" s="374"/>
      <c r="S22" s="257"/>
      <c r="T22" s="257"/>
      <c r="U22" s="257"/>
    </row>
    <row r="23" spans="1:21" ht="15.75" x14ac:dyDescent="0.25">
      <c r="A23" s="707"/>
      <c r="B23" s="707"/>
      <c r="C23" s="74"/>
      <c r="D23" s="336"/>
      <c r="E23" s="336"/>
      <c r="F23" s="73"/>
      <c r="G23" s="377"/>
      <c r="H23" s="379"/>
      <c r="I23" s="377"/>
      <c r="J23" s="379"/>
      <c r="K23" s="377"/>
      <c r="L23" s="379"/>
      <c r="M23" s="377"/>
      <c r="N23" s="379"/>
      <c r="O23" s="380"/>
      <c r="P23" s="373"/>
      <c r="Q23" s="374"/>
      <c r="R23" s="374"/>
      <c r="S23" s="257"/>
      <c r="T23" s="257"/>
      <c r="U23" s="257"/>
    </row>
    <row r="24" spans="1:21" ht="15.75" x14ac:dyDescent="0.25">
      <c r="A24" s="707"/>
      <c r="B24" s="707"/>
      <c r="C24" s="74"/>
      <c r="D24" s="336"/>
      <c r="E24" s="336"/>
      <c r="F24" s="73"/>
      <c r="G24" s="377"/>
      <c r="H24" s="379"/>
      <c r="I24" s="377"/>
      <c r="J24" s="379"/>
      <c r="K24" s="377"/>
      <c r="L24" s="379"/>
      <c r="M24" s="377"/>
      <c r="N24" s="379"/>
      <c r="O24" s="380"/>
      <c r="P24" s="373"/>
      <c r="Q24" s="374"/>
      <c r="R24" s="374"/>
      <c r="S24" s="257"/>
      <c r="T24" s="257"/>
      <c r="U24" s="257"/>
    </row>
    <row r="25" spans="1:21" ht="15.75" x14ac:dyDescent="0.25">
      <c r="A25" s="707"/>
      <c r="B25" s="707"/>
      <c r="C25" s="336"/>
      <c r="D25" s="336"/>
      <c r="E25" s="336"/>
      <c r="F25" s="73"/>
      <c r="G25" s="377"/>
      <c r="H25" s="379"/>
      <c r="I25" s="377"/>
      <c r="J25" s="379"/>
      <c r="K25" s="377"/>
      <c r="L25" s="379"/>
      <c r="M25" s="377"/>
      <c r="N25" s="379"/>
      <c r="O25" s="380"/>
      <c r="P25" s="373"/>
      <c r="Q25" s="374"/>
      <c r="R25" s="374"/>
      <c r="S25" s="257"/>
      <c r="T25" s="257"/>
      <c r="U25" s="257"/>
    </row>
    <row r="26" spans="1:21" s="288" customFormat="1" ht="15.75" x14ac:dyDescent="0.2">
      <c r="A26" s="303"/>
      <c r="B26" s="304"/>
      <c r="C26" s="303" t="s">
        <v>118</v>
      </c>
      <c r="D26" s="304"/>
      <c r="E26" s="304"/>
      <c r="F26" s="305"/>
      <c r="G26" s="268">
        <f t="shared" ref="G26:P26" si="0">SUM(G7:G25)</f>
        <v>0.25</v>
      </c>
      <c r="H26" s="238">
        <f t="shared" si="0"/>
        <v>20775</v>
      </c>
      <c r="I26" s="268">
        <f t="shared" si="0"/>
        <v>0.25</v>
      </c>
      <c r="J26" s="238">
        <f t="shared" si="0"/>
        <v>20775</v>
      </c>
      <c r="K26" s="268">
        <f t="shared" si="0"/>
        <v>0.25</v>
      </c>
      <c r="L26" s="238">
        <f t="shared" si="0"/>
        <v>20775</v>
      </c>
      <c r="M26" s="268">
        <f t="shared" si="0"/>
        <v>0.25</v>
      </c>
      <c r="N26" s="238">
        <f t="shared" si="0"/>
        <v>20775</v>
      </c>
      <c r="O26" s="238">
        <f t="shared" si="0"/>
        <v>1</v>
      </c>
      <c r="P26" s="238">
        <f t="shared" si="0"/>
        <v>83100</v>
      </c>
      <c r="Q26" s="268"/>
      <c r="R26" s="268"/>
      <c r="S26" s="268"/>
      <c r="T26" s="268"/>
      <c r="U26" s="268"/>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topLeftCell="D1" workbookViewId="0">
      <pane ySplit="5" topLeftCell="A18" activePane="bottomLeft" state="frozen"/>
      <selection activeCell="R5" sqref="R5"/>
      <selection pane="bottomLeft" activeCell="J8" sqref="J8"/>
    </sheetView>
  </sheetViews>
  <sheetFormatPr baseColWidth="10" defaultRowHeight="15" x14ac:dyDescent="0.25"/>
  <cols>
    <col min="1" max="2" width="35.7109375" customWidth="1"/>
    <col min="3" max="6" width="27.42578125" customWidth="1"/>
    <col min="7" max="7" width="15.28515625" customWidth="1"/>
    <col min="8" max="8" width="11.5703125" style="239"/>
    <col min="9" max="9" width="15.28515625" customWidth="1"/>
    <col min="10" max="10" width="18.85546875" style="239" customWidth="1"/>
    <col min="12" max="12" width="11.5703125" style="239"/>
    <col min="14" max="14" width="11.5703125" style="239"/>
    <col min="15" max="15" width="15.28515625" customWidth="1"/>
    <col min="16" max="16" width="18.28515625" style="559" customWidth="1"/>
    <col min="17" max="17" width="14.140625" hidden="1" customWidth="1"/>
    <col min="18" max="18" width="20.7109375" customWidth="1"/>
    <col min="19" max="20" width="14.140625" customWidth="1"/>
    <col min="21" max="21" width="17" customWidth="1"/>
  </cols>
  <sheetData>
    <row r="1" spans="1:21" ht="18.75" x14ac:dyDescent="0.25">
      <c r="B1" s="286"/>
      <c r="C1" s="286"/>
      <c r="D1" s="286"/>
      <c r="E1" s="286"/>
      <c r="F1" s="286"/>
      <c r="G1" s="286" t="s">
        <v>491</v>
      </c>
      <c r="I1" s="286"/>
      <c r="J1" s="286"/>
      <c r="K1" s="286"/>
      <c r="L1" s="286"/>
      <c r="M1" s="286"/>
      <c r="N1" s="286"/>
      <c r="O1" s="286"/>
      <c r="P1" s="555"/>
      <c r="Q1" s="286"/>
      <c r="R1" s="286"/>
      <c r="S1" s="286"/>
      <c r="T1" s="286"/>
      <c r="U1" s="286"/>
    </row>
    <row r="2" spans="1:21" x14ac:dyDescent="0.25">
      <c r="A2" s="273" t="s">
        <v>1352</v>
      </c>
      <c r="B2" s="273"/>
      <c r="C2" s="273"/>
      <c r="D2" s="273"/>
      <c r="E2" s="273"/>
      <c r="F2" s="273"/>
      <c r="G2" s="273"/>
      <c r="H2" s="273"/>
      <c r="I2" s="273"/>
      <c r="J2" s="273"/>
      <c r="K2" s="273"/>
      <c r="L2" s="273"/>
      <c r="M2" s="273"/>
      <c r="N2" s="273"/>
      <c r="O2" s="273"/>
      <c r="P2" s="556"/>
      <c r="Q2" s="273"/>
      <c r="R2" s="273"/>
      <c r="S2" s="273"/>
      <c r="T2" s="273"/>
      <c r="U2" s="273"/>
    </row>
    <row r="3" spans="1:21" x14ac:dyDescent="0.25">
      <c r="A3" s="687" t="s">
        <v>100</v>
      </c>
      <c r="B3" s="662" t="s">
        <v>115</v>
      </c>
      <c r="C3" s="666" t="s">
        <v>89</v>
      </c>
      <c r="D3" s="666" t="s">
        <v>90</v>
      </c>
      <c r="E3" s="675" t="s">
        <v>401</v>
      </c>
      <c r="F3" s="666" t="s">
        <v>91</v>
      </c>
      <c r="G3" s="687" t="s">
        <v>103</v>
      </c>
      <c r="H3" s="687"/>
      <c r="I3" s="687"/>
      <c r="J3" s="687"/>
      <c r="K3" s="687"/>
      <c r="L3" s="687"/>
      <c r="M3" s="687"/>
      <c r="N3" s="687"/>
      <c r="O3" s="688" t="s">
        <v>104</v>
      </c>
      <c r="P3" s="688"/>
      <c r="Q3" s="662" t="s">
        <v>105</v>
      </c>
      <c r="R3" s="662" t="s">
        <v>106</v>
      </c>
      <c r="S3" s="662" t="s">
        <v>113</v>
      </c>
      <c r="T3" s="662" t="s">
        <v>112</v>
      </c>
      <c r="U3" s="672" t="s">
        <v>92</v>
      </c>
    </row>
    <row r="4" spans="1:21" x14ac:dyDescent="0.25">
      <c r="A4" s="687"/>
      <c r="B4" s="660"/>
      <c r="C4" s="667"/>
      <c r="D4" s="667"/>
      <c r="E4" s="676"/>
      <c r="F4" s="667"/>
      <c r="G4" s="687" t="s">
        <v>107</v>
      </c>
      <c r="H4" s="687"/>
      <c r="I4" s="687" t="s">
        <v>108</v>
      </c>
      <c r="J4" s="687"/>
      <c r="K4" s="687" t="s">
        <v>109</v>
      </c>
      <c r="L4" s="687"/>
      <c r="M4" s="687" t="s">
        <v>110</v>
      </c>
      <c r="N4" s="687"/>
      <c r="O4" s="688"/>
      <c r="P4" s="688"/>
      <c r="Q4" s="660"/>
      <c r="R4" s="660"/>
      <c r="S4" s="660"/>
      <c r="T4" s="660"/>
      <c r="U4" s="673"/>
    </row>
    <row r="5" spans="1:21" ht="25.5" x14ac:dyDescent="0.25">
      <c r="A5" s="687"/>
      <c r="B5" s="661"/>
      <c r="C5" s="668"/>
      <c r="D5" s="668"/>
      <c r="E5" s="677"/>
      <c r="F5" s="668"/>
      <c r="G5" s="250" t="s">
        <v>111</v>
      </c>
      <c r="H5" s="237" t="s">
        <v>12</v>
      </c>
      <c r="I5" s="250" t="s">
        <v>111</v>
      </c>
      <c r="J5" s="237" t="s">
        <v>12</v>
      </c>
      <c r="K5" s="250" t="s">
        <v>111</v>
      </c>
      <c r="L5" s="237" t="s">
        <v>12</v>
      </c>
      <c r="M5" s="250" t="s">
        <v>111</v>
      </c>
      <c r="N5" s="237" t="s">
        <v>12</v>
      </c>
      <c r="O5" s="250" t="s">
        <v>111</v>
      </c>
      <c r="P5" s="557" t="s">
        <v>12</v>
      </c>
      <c r="Q5" s="661"/>
      <c r="R5" s="661"/>
      <c r="S5" s="661"/>
      <c r="T5" s="661"/>
      <c r="U5" s="674"/>
    </row>
    <row r="6" spans="1:21" ht="94.5" x14ac:dyDescent="0.25">
      <c r="A6" s="703" t="s">
        <v>1452</v>
      </c>
      <c r="B6" s="693" t="s">
        <v>1353</v>
      </c>
      <c r="C6" s="715" t="s">
        <v>1801</v>
      </c>
      <c r="D6" s="715" t="s">
        <v>1802</v>
      </c>
      <c r="E6" s="336" t="s">
        <v>1903</v>
      </c>
      <c r="F6" s="279" t="s">
        <v>1803</v>
      </c>
      <c r="G6" s="383">
        <v>1</v>
      </c>
      <c r="H6" s="384"/>
      <c r="I6" s="383">
        <v>0</v>
      </c>
      <c r="J6" s="384"/>
      <c r="K6" s="383">
        <v>0</v>
      </c>
      <c r="L6" s="384"/>
      <c r="M6" s="383">
        <v>0</v>
      </c>
      <c r="N6" s="384"/>
      <c r="O6" s="336"/>
      <c r="P6" s="553"/>
      <c r="Q6" s="336"/>
      <c r="R6" s="336" t="s">
        <v>1804</v>
      </c>
      <c r="S6" s="336" t="s">
        <v>1805</v>
      </c>
      <c r="T6" s="336" t="s">
        <v>1806</v>
      </c>
      <c r="U6" s="336" t="s">
        <v>1759</v>
      </c>
    </row>
    <row r="7" spans="1:21" s="393" customFormat="1" ht="63" x14ac:dyDescent="0.25">
      <c r="A7" s="703"/>
      <c r="B7" s="694"/>
      <c r="C7" s="716"/>
      <c r="D7" s="716"/>
      <c r="E7" s="336" t="s">
        <v>1902</v>
      </c>
      <c r="F7" s="279" t="s">
        <v>1807</v>
      </c>
      <c r="G7" s="383">
        <v>1</v>
      </c>
      <c r="H7" s="384"/>
      <c r="I7" s="383"/>
      <c r="J7" s="384"/>
      <c r="K7" s="383"/>
      <c r="L7" s="384"/>
      <c r="M7" s="383"/>
      <c r="N7" s="384"/>
      <c r="O7" s="336"/>
      <c r="P7" s="553"/>
      <c r="Q7" s="336"/>
      <c r="R7" s="336" t="s">
        <v>1808</v>
      </c>
      <c r="S7" s="336" t="s">
        <v>1805</v>
      </c>
      <c r="T7" s="336" t="s">
        <v>1806</v>
      </c>
      <c r="U7" s="336" t="s">
        <v>1759</v>
      </c>
    </row>
    <row r="8" spans="1:21" s="393" customFormat="1" ht="78.75" x14ac:dyDescent="0.25">
      <c r="A8" s="703"/>
      <c r="B8" s="694"/>
      <c r="C8" s="716"/>
      <c r="D8" s="716"/>
      <c r="E8" s="336" t="s">
        <v>1858</v>
      </c>
      <c r="F8" s="279" t="s">
        <v>1809</v>
      </c>
      <c r="G8" s="383">
        <v>0</v>
      </c>
      <c r="H8" s="554"/>
      <c r="I8" s="383">
        <v>1</v>
      </c>
      <c r="J8" s="384">
        <f>'1. TALLERES SEMINARIOS'!D30</f>
        <v>3000</v>
      </c>
      <c r="K8" s="383"/>
      <c r="L8" s="384"/>
      <c r="M8" s="383"/>
      <c r="N8" s="384"/>
      <c r="O8" s="336"/>
      <c r="P8" s="553">
        <f>+H8+J8+L8+N8</f>
        <v>3000</v>
      </c>
      <c r="Q8" s="336"/>
      <c r="R8" s="336" t="s">
        <v>1810</v>
      </c>
      <c r="S8" s="336" t="s">
        <v>1811</v>
      </c>
      <c r="T8" s="336" t="s">
        <v>1806</v>
      </c>
      <c r="U8" s="336" t="s">
        <v>1759</v>
      </c>
    </row>
    <row r="9" spans="1:21" ht="63" x14ac:dyDescent="0.25">
      <c r="A9" s="703"/>
      <c r="B9" s="694"/>
      <c r="C9" s="716"/>
      <c r="D9" s="716"/>
      <c r="E9" s="336" t="s">
        <v>1900</v>
      </c>
      <c r="F9" s="279" t="s">
        <v>1812</v>
      </c>
      <c r="G9" s="383">
        <v>0</v>
      </c>
      <c r="H9" s="384"/>
      <c r="I9" s="383">
        <v>0</v>
      </c>
      <c r="J9" s="384"/>
      <c r="K9" s="383">
        <v>1</v>
      </c>
      <c r="L9" s="384"/>
      <c r="M9" s="383">
        <v>0</v>
      </c>
      <c r="N9" s="384"/>
      <c r="O9" s="336"/>
      <c r="P9" s="553"/>
      <c r="Q9" s="336"/>
      <c r="R9" s="336" t="s">
        <v>1813</v>
      </c>
      <c r="S9" s="336" t="s">
        <v>1814</v>
      </c>
      <c r="T9" s="336" t="s">
        <v>1806</v>
      </c>
      <c r="U9" s="336" t="s">
        <v>1759</v>
      </c>
    </row>
    <row r="10" spans="1:21" ht="63" x14ac:dyDescent="0.25">
      <c r="A10" s="703"/>
      <c r="B10" s="694"/>
      <c r="C10" s="717"/>
      <c r="D10" s="717"/>
      <c r="E10" s="336" t="s">
        <v>1901</v>
      </c>
      <c r="F10" s="279" t="s">
        <v>1815</v>
      </c>
      <c r="G10" s="383">
        <v>0</v>
      </c>
      <c r="H10" s="384"/>
      <c r="I10" s="383">
        <v>0</v>
      </c>
      <c r="J10" s="384"/>
      <c r="K10" s="383">
        <v>0</v>
      </c>
      <c r="L10" s="384"/>
      <c r="M10" s="383">
        <v>1</v>
      </c>
      <c r="N10" s="384"/>
      <c r="O10" s="336"/>
      <c r="P10" s="553"/>
      <c r="Q10" s="336"/>
      <c r="R10" s="336" t="s">
        <v>1816</v>
      </c>
      <c r="S10" s="336" t="s">
        <v>1817</v>
      </c>
      <c r="T10" s="336" t="s">
        <v>1806</v>
      </c>
      <c r="U10" s="336" t="s">
        <v>1818</v>
      </c>
    </row>
    <row r="11" spans="1:21" ht="15.75" x14ac:dyDescent="0.25">
      <c r="A11" s="703"/>
      <c r="B11" s="698"/>
      <c r="C11" s="74"/>
      <c r="D11" s="336"/>
      <c r="E11" s="336"/>
      <c r="F11" s="279"/>
      <c r="G11" s="383"/>
      <c r="H11" s="384"/>
      <c r="I11" s="383"/>
      <c r="J11" s="384"/>
      <c r="K11" s="383"/>
      <c r="L11" s="384"/>
      <c r="M11" s="383"/>
      <c r="N11" s="384"/>
      <c r="O11" s="336"/>
      <c r="P11" s="553"/>
      <c r="Q11" s="336"/>
      <c r="R11" s="336"/>
      <c r="S11" s="336"/>
      <c r="T11" s="336"/>
      <c r="U11" s="336"/>
    </row>
    <row r="12" spans="1:21" ht="15.75" x14ac:dyDescent="0.25">
      <c r="A12" s="694" t="s">
        <v>1453</v>
      </c>
      <c r="B12" s="693" t="s">
        <v>1454</v>
      </c>
      <c r="C12" s="74"/>
      <c r="D12" s="318"/>
      <c r="E12" s="318"/>
      <c r="F12" s="318"/>
      <c r="G12" s="383"/>
      <c r="H12" s="384"/>
      <c r="I12" s="383"/>
      <c r="J12" s="384"/>
      <c r="K12" s="383"/>
      <c r="L12" s="384"/>
      <c r="M12" s="383"/>
      <c r="N12" s="384"/>
      <c r="O12" s="336"/>
      <c r="P12" s="553"/>
      <c r="Q12" s="336"/>
      <c r="R12" s="336"/>
      <c r="S12" s="336"/>
      <c r="T12" s="336"/>
      <c r="U12" s="336"/>
    </row>
    <row r="13" spans="1:21" ht="15.75" x14ac:dyDescent="0.25">
      <c r="A13" s="694"/>
      <c r="B13" s="694"/>
      <c r="C13" s="74"/>
      <c r="D13" s="336"/>
      <c r="E13" s="336"/>
      <c r="F13" s="279"/>
      <c r="G13" s="383"/>
      <c r="H13" s="384"/>
      <c r="I13" s="383"/>
      <c r="J13" s="384"/>
      <c r="K13" s="383"/>
      <c r="L13" s="384"/>
      <c r="M13" s="383"/>
      <c r="N13" s="384"/>
      <c r="O13" s="336"/>
      <c r="P13" s="553"/>
      <c r="Q13" s="336"/>
      <c r="R13" s="336"/>
      <c r="S13" s="336"/>
      <c r="T13" s="336"/>
      <c r="U13" s="336"/>
    </row>
    <row r="14" spans="1:21" ht="15.75" x14ac:dyDescent="0.25">
      <c r="A14" s="694"/>
      <c r="B14" s="694"/>
      <c r="C14" s="74"/>
      <c r="D14" s="336"/>
      <c r="E14" s="336"/>
      <c r="F14" s="279"/>
      <c r="G14" s="383"/>
      <c r="H14" s="384"/>
      <c r="I14" s="383"/>
      <c r="J14" s="384"/>
      <c r="K14" s="383"/>
      <c r="L14" s="384"/>
      <c r="M14" s="383"/>
      <c r="N14" s="384"/>
      <c r="O14" s="336"/>
      <c r="P14" s="553"/>
      <c r="Q14" s="336"/>
      <c r="R14" s="336"/>
      <c r="S14" s="336"/>
      <c r="T14" s="336"/>
      <c r="U14" s="336"/>
    </row>
    <row r="15" spans="1:21" ht="15.75" x14ac:dyDescent="0.25">
      <c r="A15" s="694"/>
      <c r="B15" s="694"/>
      <c r="C15" s="74"/>
      <c r="D15" s="336"/>
      <c r="E15" s="336"/>
      <c r="F15" s="279"/>
      <c r="G15" s="383"/>
      <c r="H15" s="384"/>
      <c r="I15" s="383"/>
      <c r="J15" s="384"/>
      <c r="K15" s="383"/>
      <c r="L15" s="384"/>
      <c r="M15" s="383"/>
      <c r="N15" s="384"/>
      <c r="O15" s="336"/>
      <c r="P15" s="553"/>
      <c r="Q15" s="336"/>
      <c r="R15" s="336"/>
      <c r="S15" s="336"/>
      <c r="T15" s="336"/>
      <c r="U15" s="336"/>
    </row>
    <row r="16" spans="1:21" ht="15.75" x14ac:dyDescent="0.25">
      <c r="A16" s="694"/>
      <c r="B16" s="694"/>
      <c r="C16" s="74"/>
      <c r="D16" s="336"/>
      <c r="E16" s="336"/>
      <c r="F16" s="279"/>
      <c r="G16" s="383"/>
      <c r="H16" s="384"/>
      <c r="I16" s="383"/>
      <c r="J16" s="384"/>
      <c r="K16" s="383"/>
      <c r="L16" s="384"/>
      <c r="M16" s="383"/>
      <c r="N16" s="384"/>
      <c r="O16" s="336"/>
      <c r="P16" s="553"/>
      <c r="Q16" s="336"/>
      <c r="R16" s="336"/>
      <c r="S16" s="336"/>
      <c r="T16" s="336"/>
      <c r="U16" s="336"/>
    </row>
    <row r="17" spans="1:21" ht="15.75" x14ac:dyDescent="0.25">
      <c r="A17" s="694"/>
      <c r="B17" s="694"/>
      <c r="C17" s="74"/>
      <c r="D17" s="336"/>
      <c r="E17" s="336"/>
      <c r="F17" s="279"/>
      <c r="G17" s="383"/>
      <c r="H17" s="384"/>
      <c r="I17" s="383"/>
      <c r="J17" s="384"/>
      <c r="K17" s="383"/>
      <c r="L17" s="384"/>
      <c r="M17" s="383"/>
      <c r="N17" s="384"/>
      <c r="O17" s="336"/>
      <c r="P17" s="553"/>
      <c r="Q17" s="336"/>
      <c r="R17" s="336"/>
      <c r="S17" s="336"/>
      <c r="T17" s="336"/>
      <c r="U17" s="336"/>
    </row>
    <row r="18" spans="1:21" ht="15.75" x14ac:dyDescent="0.25">
      <c r="A18" s="698"/>
      <c r="B18" s="698"/>
      <c r="C18" s="74"/>
      <c r="D18" s="336"/>
      <c r="E18" s="336"/>
      <c r="F18" s="279"/>
      <c r="G18" s="383"/>
      <c r="H18" s="384"/>
      <c r="I18" s="383"/>
      <c r="J18" s="384"/>
      <c r="K18" s="383"/>
      <c r="L18" s="384"/>
      <c r="M18" s="383"/>
      <c r="N18" s="384"/>
      <c r="O18" s="336"/>
      <c r="P18" s="553"/>
      <c r="Q18" s="336"/>
      <c r="R18" s="336"/>
      <c r="S18" s="336"/>
      <c r="T18" s="336"/>
      <c r="U18" s="336"/>
    </row>
    <row r="19" spans="1:21" ht="15.75" x14ac:dyDescent="0.25">
      <c r="A19" s="693" t="s">
        <v>1455</v>
      </c>
      <c r="B19" s="693" t="s">
        <v>1456</v>
      </c>
      <c r="C19" s="74"/>
      <c r="D19" s="336"/>
      <c r="E19" s="336"/>
      <c r="F19" s="279"/>
      <c r="G19" s="383"/>
      <c r="H19" s="384"/>
      <c r="I19" s="383"/>
      <c r="J19" s="384"/>
      <c r="K19" s="383"/>
      <c r="L19" s="384"/>
      <c r="M19" s="383"/>
      <c r="N19" s="384"/>
      <c r="O19" s="336"/>
      <c r="P19" s="553"/>
      <c r="Q19" s="336"/>
      <c r="R19" s="336"/>
      <c r="S19" s="336"/>
      <c r="T19" s="336"/>
      <c r="U19" s="336"/>
    </row>
    <row r="20" spans="1:21" s="393" customFormat="1" ht="15.75" x14ac:dyDescent="0.25">
      <c r="A20" s="694"/>
      <c r="B20" s="694"/>
      <c r="C20" s="74"/>
      <c r="D20" s="336"/>
      <c r="E20" s="336"/>
      <c r="F20" s="279"/>
      <c r="G20" s="383"/>
      <c r="H20" s="384"/>
      <c r="I20" s="383"/>
      <c r="J20" s="384"/>
      <c r="K20" s="383"/>
      <c r="L20" s="384"/>
      <c r="M20" s="383"/>
      <c r="N20" s="384"/>
      <c r="O20" s="336"/>
      <c r="P20" s="553"/>
      <c r="Q20" s="336"/>
      <c r="R20" s="336"/>
      <c r="S20" s="336"/>
      <c r="T20" s="336"/>
      <c r="U20" s="336"/>
    </row>
    <row r="21" spans="1:21" s="393" customFormat="1" ht="15.75" x14ac:dyDescent="0.25">
      <c r="A21" s="694"/>
      <c r="B21" s="694"/>
      <c r="C21" s="74"/>
      <c r="D21" s="336"/>
      <c r="E21" s="336"/>
      <c r="F21" s="279"/>
      <c r="G21" s="383"/>
      <c r="H21" s="384"/>
      <c r="I21" s="383"/>
      <c r="J21" s="384"/>
      <c r="K21" s="383"/>
      <c r="L21" s="384"/>
      <c r="M21" s="383"/>
      <c r="N21" s="384"/>
      <c r="O21" s="336"/>
      <c r="P21" s="553"/>
      <c r="Q21" s="336"/>
      <c r="R21" s="336"/>
      <c r="S21" s="336"/>
      <c r="T21" s="336"/>
      <c r="U21" s="336"/>
    </row>
    <row r="22" spans="1:21" s="393" customFormat="1" ht="15.75" x14ac:dyDescent="0.25">
      <c r="A22" s="694"/>
      <c r="B22" s="694"/>
      <c r="C22" s="74"/>
      <c r="D22" s="336"/>
      <c r="E22" s="336"/>
      <c r="F22" s="279"/>
      <c r="G22" s="383"/>
      <c r="H22" s="384"/>
      <c r="I22" s="383"/>
      <c r="J22" s="384"/>
      <c r="K22" s="383"/>
      <c r="L22" s="384"/>
      <c r="M22" s="383"/>
      <c r="N22" s="384"/>
      <c r="O22" s="336"/>
      <c r="P22" s="553"/>
      <c r="Q22" s="336"/>
      <c r="R22" s="336"/>
      <c r="S22" s="336"/>
      <c r="T22" s="336"/>
      <c r="U22" s="336"/>
    </row>
    <row r="23" spans="1:21" ht="15.75" x14ac:dyDescent="0.25">
      <c r="A23" s="694"/>
      <c r="B23" s="694"/>
      <c r="C23" s="74"/>
      <c r="D23" s="336"/>
      <c r="E23" s="336"/>
      <c r="F23" s="279"/>
      <c r="G23" s="383"/>
      <c r="H23" s="384"/>
      <c r="I23" s="383"/>
      <c r="J23" s="384"/>
      <c r="K23" s="383"/>
      <c r="L23" s="384"/>
      <c r="M23" s="383"/>
      <c r="N23" s="384"/>
      <c r="O23" s="336"/>
      <c r="P23" s="553"/>
      <c r="Q23" s="336"/>
      <c r="R23" s="336"/>
      <c r="S23" s="336"/>
      <c r="T23" s="336"/>
      <c r="U23" s="336"/>
    </row>
    <row r="24" spans="1:21" ht="15.75" x14ac:dyDescent="0.25">
      <c r="A24" s="694"/>
      <c r="B24" s="694"/>
      <c r="C24" s="74"/>
      <c r="D24" s="336"/>
      <c r="E24" s="336"/>
      <c r="F24" s="279"/>
      <c r="G24" s="383"/>
      <c r="H24" s="384"/>
      <c r="I24" s="383"/>
      <c r="J24" s="384"/>
      <c r="K24" s="383"/>
      <c r="L24" s="384"/>
      <c r="M24" s="383"/>
      <c r="N24" s="384"/>
      <c r="O24" s="336"/>
      <c r="P24" s="553"/>
      <c r="Q24" s="336"/>
      <c r="R24" s="336"/>
      <c r="S24" s="336"/>
      <c r="T24" s="336"/>
      <c r="U24" s="336"/>
    </row>
    <row r="25" spans="1:21" ht="15.75" x14ac:dyDescent="0.25">
      <c r="A25" s="698"/>
      <c r="B25" s="698"/>
      <c r="C25" s="74"/>
      <c r="D25" s="336"/>
      <c r="E25" s="336"/>
      <c r="F25" s="279"/>
      <c r="G25" s="383"/>
      <c r="H25" s="384"/>
      <c r="I25" s="383"/>
      <c r="J25" s="384"/>
      <c r="K25" s="383"/>
      <c r="L25" s="384"/>
      <c r="M25" s="383"/>
      <c r="N25" s="384"/>
      <c r="O25" s="336"/>
      <c r="P25" s="553"/>
      <c r="Q25" s="336"/>
      <c r="R25" s="336"/>
      <c r="S25" s="336"/>
      <c r="T25" s="336"/>
      <c r="U25" s="336"/>
    </row>
    <row r="26" spans="1:21" ht="15.75" x14ac:dyDescent="0.25">
      <c r="A26" s="693" t="s">
        <v>1457</v>
      </c>
      <c r="B26" s="693" t="s">
        <v>1458</v>
      </c>
      <c r="C26" s="74"/>
      <c r="D26" s="336"/>
      <c r="E26" s="336"/>
      <c r="F26" s="279"/>
      <c r="G26" s="383"/>
      <c r="H26" s="384"/>
      <c r="I26" s="383"/>
      <c r="J26" s="384"/>
      <c r="K26" s="383"/>
      <c r="L26" s="384"/>
      <c r="M26" s="383"/>
      <c r="N26" s="384"/>
      <c r="O26" s="336"/>
      <c r="P26" s="553"/>
      <c r="Q26" s="336"/>
      <c r="R26" s="336"/>
      <c r="S26" s="336"/>
      <c r="T26" s="336"/>
      <c r="U26" s="336"/>
    </row>
    <row r="27" spans="1:21" s="393" customFormat="1" ht="15.75" x14ac:dyDescent="0.25">
      <c r="A27" s="694"/>
      <c r="B27" s="694"/>
      <c r="C27" s="74"/>
      <c r="D27" s="336"/>
      <c r="E27" s="336"/>
      <c r="F27" s="279"/>
      <c r="G27" s="383"/>
      <c r="H27" s="384"/>
      <c r="I27" s="383"/>
      <c r="J27" s="384"/>
      <c r="K27" s="383"/>
      <c r="L27" s="384"/>
      <c r="M27" s="383"/>
      <c r="N27" s="384"/>
      <c r="O27" s="336"/>
      <c r="P27" s="553"/>
      <c r="Q27" s="336"/>
      <c r="R27" s="336"/>
      <c r="S27" s="336"/>
      <c r="T27" s="336"/>
      <c r="U27" s="336"/>
    </row>
    <row r="28" spans="1:21" s="393" customFormat="1" ht="15.75" x14ac:dyDescent="0.25">
      <c r="A28" s="694"/>
      <c r="B28" s="694"/>
      <c r="C28" s="74"/>
      <c r="D28" s="336"/>
      <c r="E28" s="336"/>
      <c r="F28" s="279"/>
      <c r="G28" s="383"/>
      <c r="H28" s="384"/>
      <c r="I28" s="383"/>
      <c r="J28" s="384"/>
      <c r="K28" s="383"/>
      <c r="L28" s="384"/>
      <c r="M28" s="383"/>
      <c r="N28" s="384"/>
      <c r="O28" s="336"/>
      <c r="P28" s="553"/>
      <c r="Q28" s="336"/>
      <c r="R28" s="336"/>
      <c r="S28" s="336"/>
      <c r="T28" s="336"/>
      <c r="U28" s="336"/>
    </row>
    <row r="29" spans="1:21" s="393" customFormat="1" ht="15.75" x14ac:dyDescent="0.25">
      <c r="A29" s="694"/>
      <c r="B29" s="694"/>
      <c r="C29" s="74"/>
      <c r="D29" s="336"/>
      <c r="E29" s="336"/>
      <c r="F29" s="279"/>
      <c r="G29" s="383"/>
      <c r="H29" s="384"/>
      <c r="I29" s="383"/>
      <c r="J29" s="384"/>
      <c r="K29" s="383"/>
      <c r="L29" s="384"/>
      <c r="M29" s="383"/>
      <c r="N29" s="384"/>
      <c r="O29" s="336"/>
      <c r="P29" s="553"/>
      <c r="Q29" s="336"/>
      <c r="R29" s="336"/>
      <c r="S29" s="336"/>
      <c r="T29" s="336"/>
      <c r="U29" s="336"/>
    </row>
    <row r="30" spans="1:21" ht="15.75" x14ac:dyDescent="0.25">
      <c r="A30" s="694"/>
      <c r="B30" s="694"/>
      <c r="C30" s="74"/>
      <c r="D30" s="336"/>
      <c r="E30" s="336"/>
      <c r="F30" s="279"/>
      <c r="G30" s="383"/>
      <c r="H30" s="384"/>
      <c r="I30" s="383"/>
      <c r="J30" s="384"/>
      <c r="K30" s="383"/>
      <c r="L30" s="384"/>
      <c r="M30" s="383"/>
      <c r="N30" s="384"/>
      <c r="O30" s="336"/>
      <c r="P30" s="553"/>
      <c r="Q30" s="336"/>
      <c r="R30" s="336"/>
      <c r="S30" s="336"/>
      <c r="T30" s="336"/>
      <c r="U30" s="336"/>
    </row>
    <row r="31" spans="1:21" ht="15.75" x14ac:dyDescent="0.25">
      <c r="A31" s="694"/>
      <c r="B31" s="694"/>
      <c r="C31" s="74"/>
      <c r="D31" s="336"/>
      <c r="E31" s="336"/>
      <c r="F31" s="279"/>
      <c r="G31" s="383"/>
      <c r="H31" s="384"/>
      <c r="I31" s="383"/>
      <c r="J31" s="384"/>
      <c r="K31" s="383"/>
      <c r="L31" s="384"/>
      <c r="M31" s="383"/>
      <c r="N31" s="384"/>
      <c r="O31" s="336"/>
      <c r="P31" s="553"/>
      <c r="Q31" s="336"/>
      <c r="R31" s="336"/>
      <c r="S31" s="336"/>
      <c r="T31" s="336"/>
      <c r="U31" s="336"/>
    </row>
    <row r="32" spans="1:21" ht="15.75" x14ac:dyDescent="0.25">
      <c r="A32" s="698"/>
      <c r="B32" s="698"/>
      <c r="C32" s="74"/>
      <c r="D32" s="336"/>
      <c r="E32" s="336"/>
      <c r="F32" s="279"/>
      <c r="G32" s="383"/>
      <c r="H32" s="384"/>
      <c r="I32" s="383"/>
      <c r="J32" s="384"/>
      <c r="K32" s="383"/>
      <c r="L32" s="384"/>
      <c r="M32" s="383"/>
      <c r="N32" s="384"/>
      <c r="O32" s="336"/>
      <c r="P32" s="553"/>
      <c r="Q32" s="336"/>
      <c r="R32" s="336"/>
      <c r="S32" s="336"/>
      <c r="T32" s="336"/>
      <c r="U32" s="336"/>
    </row>
    <row r="33" spans="1:21" ht="15.6" customHeight="1" x14ac:dyDescent="0.25">
      <c r="A33" s="294"/>
      <c r="B33" s="295"/>
      <c r="C33" s="294" t="s">
        <v>123</v>
      </c>
      <c r="D33" s="295"/>
      <c r="E33" s="295"/>
      <c r="F33" s="296"/>
      <c r="G33" s="285">
        <f t="shared" ref="G33:O33" si="0">SUM(G6:H32)</f>
        <v>2</v>
      </c>
      <c r="H33" s="285">
        <f t="shared" si="0"/>
        <v>1</v>
      </c>
      <c r="I33" s="285">
        <f t="shared" si="0"/>
        <v>3001</v>
      </c>
      <c r="J33" s="285">
        <f t="shared" si="0"/>
        <v>3001</v>
      </c>
      <c r="K33" s="285">
        <f t="shared" si="0"/>
        <v>1</v>
      </c>
      <c r="L33" s="285">
        <f t="shared" si="0"/>
        <v>1</v>
      </c>
      <c r="M33" s="285">
        <f t="shared" si="0"/>
        <v>1</v>
      </c>
      <c r="N33" s="285">
        <f t="shared" si="0"/>
        <v>0</v>
      </c>
      <c r="O33" s="285">
        <f t="shared" si="0"/>
        <v>3000</v>
      </c>
      <c r="P33" s="558">
        <f>SUM(P6:Q32)</f>
        <v>3000</v>
      </c>
      <c r="Q33" s="268"/>
      <c r="R33" s="268"/>
      <c r="S33" s="268"/>
      <c r="T33" s="268"/>
      <c r="U33" s="268"/>
    </row>
  </sheetData>
  <mergeCells count="27">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C6:C10"/>
    <mergeCell ref="D6:D10"/>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3"/>
  <sheetViews>
    <sheetView topLeftCell="D1" workbookViewId="0">
      <pane ySplit="8" topLeftCell="A9" activePane="bottomLeft" state="frozen"/>
      <selection activeCell="A7" sqref="A7"/>
      <selection pane="bottomLeft" activeCell="D40" sqref="D40"/>
    </sheetView>
  </sheetViews>
  <sheetFormatPr baseColWidth="10" defaultRowHeight="15" x14ac:dyDescent="0.25"/>
  <cols>
    <col min="1" max="2" width="21.7109375" customWidth="1"/>
    <col min="3" max="6" width="27.42578125" customWidth="1"/>
    <col min="7" max="7" width="15.28515625" customWidth="1"/>
    <col min="8" max="8" width="13.7109375" style="239" bestFit="1" customWidth="1"/>
    <col min="9" max="9" width="15.28515625" customWidth="1"/>
    <col min="10" max="10" width="18.85546875" style="239" customWidth="1"/>
    <col min="12" max="12" width="13.7109375" style="239" bestFit="1" customWidth="1"/>
    <col min="14" max="14" width="13.71093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75" x14ac:dyDescent="0.25">
      <c r="B1" s="286"/>
      <c r="C1" s="286"/>
      <c r="D1" s="286"/>
      <c r="E1" s="286"/>
      <c r="F1" s="286"/>
      <c r="G1" s="286" t="s">
        <v>1416</v>
      </c>
      <c r="J1" s="286"/>
      <c r="K1" s="286"/>
      <c r="L1" s="286"/>
      <c r="M1" s="286"/>
      <c r="N1" s="286"/>
      <c r="O1" s="286"/>
      <c r="P1" s="286"/>
      <c r="Q1" s="286"/>
      <c r="R1" s="286"/>
      <c r="S1" s="286"/>
      <c r="T1" s="286"/>
      <c r="U1" s="286"/>
    </row>
    <row r="2" spans="1:21" ht="18.75" x14ac:dyDescent="0.25">
      <c r="A2" s="273" t="s">
        <v>1359</v>
      </c>
      <c r="B2" s="286"/>
      <c r="C2" s="286"/>
      <c r="D2" s="286"/>
      <c r="E2" s="286"/>
      <c r="F2" s="286"/>
      <c r="G2" s="286"/>
      <c r="J2" s="286"/>
      <c r="K2" s="286"/>
      <c r="L2" s="286"/>
      <c r="M2" s="286"/>
      <c r="N2" s="286"/>
      <c r="O2" s="286"/>
      <c r="P2" s="286"/>
      <c r="Q2" s="286"/>
      <c r="R2" s="286"/>
      <c r="S2" s="286"/>
      <c r="T2" s="286"/>
      <c r="U2" s="286"/>
    </row>
    <row r="3" spans="1:21" x14ac:dyDescent="0.25">
      <c r="A3" s="722" t="s">
        <v>1414</v>
      </c>
      <c r="B3" s="722"/>
      <c r="C3" s="722"/>
      <c r="D3" s="722"/>
      <c r="E3" s="722"/>
      <c r="F3" s="722"/>
      <c r="G3" s="722"/>
      <c r="H3" s="722"/>
      <c r="I3" s="722"/>
      <c r="J3" s="722"/>
      <c r="K3" s="722"/>
      <c r="L3" s="722"/>
      <c r="M3" s="722"/>
      <c r="N3" s="722"/>
      <c r="O3" s="722"/>
      <c r="P3" s="722"/>
      <c r="Q3" s="722"/>
      <c r="R3" s="722"/>
      <c r="S3" s="722"/>
      <c r="T3" s="722"/>
      <c r="U3" s="722"/>
    </row>
    <row r="4" spans="1:21" s="393" customFormat="1" x14ac:dyDescent="0.25">
      <c r="A4" s="423" t="s">
        <v>1413</v>
      </c>
      <c r="B4" s="415"/>
      <c r="C4" s="415"/>
      <c r="D4" s="415"/>
      <c r="E4" s="415"/>
      <c r="F4" s="415"/>
      <c r="G4" s="415"/>
      <c r="H4" s="415"/>
      <c r="I4" s="415"/>
      <c r="J4" s="415"/>
      <c r="K4" s="415"/>
      <c r="L4" s="415"/>
      <c r="M4" s="415"/>
      <c r="N4" s="415"/>
      <c r="O4" s="415"/>
      <c r="P4" s="415"/>
      <c r="Q4" s="415"/>
      <c r="R4" s="415"/>
      <c r="S4" s="415"/>
      <c r="T4" s="415"/>
      <c r="U4" s="415"/>
    </row>
    <row r="5" spans="1:21" x14ac:dyDescent="0.25">
      <c r="A5" s="326" t="s">
        <v>1501</v>
      </c>
      <c r="B5" s="273"/>
      <c r="C5" s="273"/>
      <c r="D5" s="273"/>
      <c r="E5" s="273"/>
      <c r="F5" s="273"/>
      <c r="G5" s="273"/>
      <c r="H5" s="273"/>
      <c r="I5" s="273"/>
      <c r="J5" s="273"/>
      <c r="K5" s="273"/>
      <c r="L5" s="273"/>
      <c r="M5" s="273"/>
      <c r="N5" s="273"/>
      <c r="O5" s="273"/>
      <c r="P5" s="273"/>
      <c r="Q5" s="273"/>
      <c r="R5" s="273"/>
      <c r="S5" s="273"/>
      <c r="T5" s="273"/>
      <c r="U5" s="273"/>
    </row>
    <row r="6" spans="1:21" ht="15" customHeight="1" x14ac:dyDescent="0.25">
      <c r="A6" s="687" t="s">
        <v>100</v>
      </c>
      <c r="B6" s="662" t="s">
        <v>115</v>
      </c>
      <c r="C6" s="666" t="s">
        <v>89</v>
      </c>
      <c r="D6" s="666" t="s">
        <v>90</v>
      </c>
      <c r="E6" s="675" t="s">
        <v>401</v>
      </c>
      <c r="F6" s="666" t="s">
        <v>91</v>
      </c>
      <c r="G6" s="687" t="s">
        <v>103</v>
      </c>
      <c r="H6" s="687"/>
      <c r="I6" s="687"/>
      <c r="J6" s="687"/>
      <c r="K6" s="687"/>
      <c r="L6" s="687"/>
      <c r="M6" s="687"/>
      <c r="N6" s="687"/>
      <c r="O6" s="688" t="s">
        <v>104</v>
      </c>
      <c r="P6" s="688"/>
      <c r="Q6" s="662" t="s">
        <v>105</v>
      </c>
      <c r="R6" s="662" t="s">
        <v>106</v>
      </c>
      <c r="S6" s="662" t="s">
        <v>113</v>
      </c>
      <c r="T6" s="662" t="s">
        <v>112</v>
      </c>
      <c r="U6" s="672" t="s">
        <v>92</v>
      </c>
    </row>
    <row r="7" spans="1:21" ht="15" customHeight="1" x14ac:dyDescent="0.25">
      <c r="A7" s="687"/>
      <c r="B7" s="660"/>
      <c r="C7" s="667"/>
      <c r="D7" s="667"/>
      <c r="E7" s="676"/>
      <c r="F7" s="667"/>
      <c r="G7" s="687" t="s">
        <v>107</v>
      </c>
      <c r="H7" s="687"/>
      <c r="I7" s="687" t="s">
        <v>108</v>
      </c>
      <c r="J7" s="687"/>
      <c r="K7" s="687" t="s">
        <v>109</v>
      </c>
      <c r="L7" s="687"/>
      <c r="M7" s="687" t="s">
        <v>110</v>
      </c>
      <c r="N7" s="687"/>
      <c r="O7" s="688"/>
      <c r="P7" s="688"/>
      <c r="Q7" s="660"/>
      <c r="R7" s="660"/>
      <c r="S7" s="660"/>
      <c r="T7" s="660"/>
      <c r="U7" s="673"/>
    </row>
    <row r="8" spans="1:21" ht="25.5" x14ac:dyDescent="0.25">
      <c r="A8" s="687"/>
      <c r="B8" s="661"/>
      <c r="C8" s="668"/>
      <c r="D8" s="668"/>
      <c r="E8" s="677"/>
      <c r="F8" s="668"/>
      <c r="G8" s="250" t="s">
        <v>111</v>
      </c>
      <c r="H8" s="237" t="s">
        <v>12</v>
      </c>
      <c r="I8" s="250" t="s">
        <v>111</v>
      </c>
      <c r="J8" s="237" t="s">
        <v>12</v>
      </c>
      <c r="K8" s="250" t="s">
        <v>111</v>
      </c>
      <c r="L8" s="237" t="s">
        <v>12</v>
      </c>
      <c r="M8" s="250" t="s">
        <v>111</v>
      </c>
      <c r="N8" s="237" t="s">
        <v>12</v>
      </c>
      <c r="O8" s="250" t="s">
        <v>111</v>
      </c>
      <c r="P8" s="237" t="s">
        <v>12</v>
      </c>
      <c r="Q8" s="661"/>
      <c r="R8" s="661"/>
      <c r="S8" s="661"/>
      <c r="T8" s="661"/>
      <c r="U8" s="674"/>
    </row>
    <row r="9" spans="1:21" ht="15.75" x14ac:dyDescent="0.25">
      <c r="A9" s="719" t="s">
        <v>1414</v>
      </c>
      <c r="B9" s="719" t="s">
        <v>1417</v>
      </c>
      <c r="C9" s="282"/>
      <c r="D9" s="282"/>
      <c r="E9" s="282"/>
      <c r="F9" s="283"/>
      <c r="G9" s="283"/>
      <c r="H9" s="386"/>
      <c r="I9" s="283"/>
      <c r="J9" s="386"/>
      <c r="K9" s="283"/>
      <c r="L9" s="386"/>
      <c r="M9" s="283"/>
      <c r="N9" s="386"/>
      <c r="O9" s="283"/>
      <c r="P9" s="386"/>
      <c r="Q9" s="283"/>
      <c r="R9" s="283"/>
      <c r="S9" s="283"/>
      <c r="T9" s="283"/>
      <c r="U9" s="283"/>
    </row>
    <row r="10" spans="1:21" ht="15.75" x14ac:dyDescent="0.25">
      <c r="A10" s="720"/>
      <c r="B10" s="720"/>
      <c r="C10" s="282"/>
      <c r="D10" s="282"/>
      <c r="E10" s="282"/>
      <c r="F10" s="283"/>
      <c r="G10" s="283"/>
      <c r="H10" s="386"/>
      <c r="I10" s="283"/>
      <c r="J10" s="386"/>
      <c r="K10" s="283"/>
      <c r="L10" s="386"/>
      <c r="M10" s="283"/>
      <c r="N10" s="386"/>
      <c r="O10" s="283"/>
      <c r="P10" s="386"/>
      <c r="Q10" s="283"/>
      <c r="R10" s="283"/>
      <c r="S10" s="283"/>
      <c r="T10" s="283"/>
      <c r="U10" s="283"/>
    </row>
    <row r="11" spans="1:21" ht="15.75" x14ac:dyDescent="0.25">
      <c r="A11" s="720"/>
      <c r="B11" s="720"/>
      <c r="C11" s="282"/>
      <c r="D11" s="282"/>
      <c r="E11" s="282"/>
      <c r="F11" s="283"/>
      <c r="G11" s="283"/>
      <c r="H11" s="386"/>
      <c r="I11" s="283"/>
      <c r="J11" s="386"/>
      <c r="K11" s="283"/>
      <c r="L11" s="386"/>
      <c r="M11" s="283"/>
      <c r="N11" s="386"/>
      <c r="O11" s="283"/>
      <c r="P11" s="386"/>
      <c r="Q11" s="283"/>
      <c r="R11" s="283"/>
      <c r="S11" s="283"/>
      <c r="T11" s="283"/>
      <c r="U11" s="283"/>
    </row>
    <row r="12" spans="1:21" ht="15.75" x14ac:dyDescent="0.25">
      <c r="A12" s="720"/>
      <c r="B12" s="720"/>
      <c r="C12" s="282"/>
      <c r="D12" s="282"/>
      <c r="E12" s="282"/>
      <c r="F12" s="283"/>
      <c r="G12" s="283"/>
      <c r="H12" s="386"/>
      <c r="I12" s="283"/>
      <c r="J12" s="386"/>
      <c r="K12" s="283"/>
      <c r="L12" s="386"/>
      <c r="M12" s="283"/>
      <c r="N12" s="386"/>
      <c r="O12" s="283"/>
      <c r="P12" s="386"/>
      <c r="Q12" s="283"/>
      <c r="R12" s="283"/>
      <c r="S12" s="283"/>
      <c r="T12" s="283"/>
      <c r="U12" s="283"/>
    </row>
    <row r="13" spans="1:21" ht="15.75" x14ac:dyDescent="0.25">
      <c r="A13" s="720"/>
      <c r="B13" s="720"/>
      <c r="C13" s="282"/>
      <c r="D13" s="282"/>
      <c r="E13" s="282"/>
      <c r="F13" s="283"/>
      <c r="G13" s="283"/>
      <c r="H13" s="386"/>
      <c r="I13" s="283"/>
      <c r="J13" s="386"/>
      <c r="K13" s="283"/>
      <c r="L13" s="386"/>
      <c r="M13" s="283"/>
      <c r="N13" s="386"/>
      <c r="O13" s="283"/>
      <c r="P13" s="386"/>
      <c r="Q13" s="283"/>
      <c r="R13" s="283"/>
      <c r="S13" s="283"/>
      <c r="T13" s="283"/>
      <c r="U13" s="283"/>
    </row>
    <row r="14" spans="1:21" ht="15.75" x14ac:dyDescent="0.25">
      <c r="A14" s="721"/>
      <c r="B14" s="721"/>
      <c r="C14" s="282"/>
      <c r="D14" s="282"/>
      <c r="E14" s="282"/>
      <c r="F14" s="283"/>
      <c r="G14" s="283"/>
      <c r="H14" s="386"/>
      <c r="I14" s="283"/>
      <c r="J14" s="386"/>
      <c r="K14" s="283"/>
      <c r="L14" s="386"/>
      <c r="M14" s="283"/>
      <c r="N14" s="386"/>
      <c r="O14" s="283"/>
      <c r="P14" s="386"/>
      <c r="Q14" s="283"/>
      <c r="R14" s="283"/>
      <c r="S14" s="283"/>
      <c r="T14" s="283"/>
      <c r="U14" s="387"/>
    </row>
    <row r="15" spans="1:21" ht="15.75" customHeight="1" x14ac:dyDescent="0.25">
      <c r="A15" s="719" t="s">
        <v>1413</v>
      </c>
      <c r="B15" s="719" t="s">
        <v>1418</v>
      </c>
      <c r="C15" s="282"/>
      <c r="D15" s="282"/>
      <c r="E15" s="282"/>
      <c r="F15" s="283"/>
      <c r="G15" s="283"/>
      <c r="H15" s="386"/>
      <c r="I15" s="283"/>
      <c r="J15" s="386"/>
      <c r="K15" s="388"/>
      <c r="L15" s="386"/>
      <c r="M15" s="283"/>
      <c r="N15" s="386"/>
      <c r="O15" s="389"/>
      <c r="P15" s="386"/>
      <c r="Q15" s="283"/>
      <c r="R15" s="283"/>
      <c r="S15" s="283"/>
      <c r="T15" s="283"/>
      <c r="U15" s="283"/>
    </row>
    <row r="16" spans="1:21" ht="15.75" x14ac:dyDescent="0.25">
      <c r="A16" s="720"/>
      <c r="B16" s="720"/>
      <c r="C16" s="282"/>
      <c r="D16" s="282"/>
      <c r="E16" s="282"/>
      <c r="F16" s="283"/>
      <c r="G16" s="283"/>
      <c r="H16" s="386"/>
      <c r="I16" s="283"/>
      <c r="J16" s="386"/>
      <c r="K16" s="388"/>
      <c r="L16" s="386"/>
      <c r="M16" s="283"/>
      <c r="N16" s="386"/>
      <c r="O16" s="389"/>
      <c r="P16" s="386"/>
      <c r="Q16" s="283"/>
      <c r="R16" s="283"/>
      <c r="S16" s="283"/>
      <c r="T16" s="283"/>
      <c r="U16" s="283"/>
    </row>
    <row r="17" spans="1:21" ht="15.75" x14ac:dyDescent="0.25">
      <c r="A17" s="720"/>
      <c r="B17" s="720"/>
      <c r="C17" s="282"/>
      <c r="D17" s="282"/>
      <c r="E17" s="282"/>
      <c r="F17" s="283"/>
      <c r="G17" s="283"/>
      <c r="H17" s="386"/>
      <c r="I17" s="283"/>
      <c r="J17" s="386"/>
      <c r="K17" s="388"/>
      <c r="L17" s="386"/>
      <c r="M17" s="283"/>
      <c r="N17" s="386"/>
      <c r="O17" s="389"/>
      <c r="P17" s="386"/>
      <c r="Q17" s="283"/>
      <c r="R17" s="283"/>
      <c r="S17" s="283"/>
      <c r="T17" s="283"/>
      <c r="U17" s="283"/>
    </row>
    <row r="18" spans="1:21" ht="15.75" x14ac:dyDescent="0.25">
      <c r="A18" s="720"/>
      <c r="B18" s="720"/>
      <c r="C18" s="282"/>
      <c r="D18" s="282"/>
      <c r="E18" s="282"/>
      <c r="F18" s="283"/>
      <c r="G18" s="283"/>
      <c r="H18" s="386"/>
      <c r="I18" s="283"/>
      <c r="J18" s="386"/>
      <c r="K18" s="388"/>
      <c r="L18" s="386"/>
      <c r="M18" s="283"/>
      <c r="N18" s="386"/>
      <c r="O18" s="389"/>
      <c r="P18" s="386"/>
      <c r="Q18" s="283"/>
      <c r="R18" s="283"/>
      <c r="S18" s="283"/>
      <c r="T18" s="283"/>
      <c r="U18" s="283"/>
    </row>
    <row r="19" spans="1:21" ht="15.75" x14ac:dyDescent="0.25">
      <c r="A19" s="720"/>
      <c r="B19" s="720"/>
      <c r="C19" s="282"/>
      <c r="D19" s="282"/>
      <c r="E19" s="282"/>
      <c r="F19" s="283"/>
      <c r="G19" s="283"/>
      <c r="H19" s="386"/>
      <c r="I19" s="283"/>
      <c r="J19" s="386"/>
      <c r="K19" s="283"/>
      <c r="L19" s="386"/>
      <c r="M19" s="283"/>
      <c r="N19" s="386"/>
      <c r="O19" s="283"/>
      <c r="P19" s="386"/>
      <c r="Q19" s="283"/>
      <c r="R19" s="283"/>
      <c r="S19" s="283"/>
      <c r="T19" s="283"/>
      <c r="U19" s="390"/>
    </row>
    <row r="20" spans="1:21" s="393" customFormat="1" ht="15.75" x14ac:dyDescent="0.25">
      <c r="A20" s="720"/>
      <c r="B20" s="720"/>
      <c r="C20" s="416"/>
      <c r="D20" s="416"/>
      <c r="E20" s="416"/>
      <c r="F20" s="283"/>
      <c r="G20" s="283"/>
      <c r="H20" s="386"/>
      <c r="I20" s="283"/>
      <c r="J20" s="386"/>
      <c r="K20" s="283"/>
      <c r="L20" s="386"/>
      <c r="M20" s="283"/>
      <c r="N20" s="386"/>
      <c r="O20" s="283"/>
      <c r="P20" s="386"/>
      <c r="Q20" s="283"/>
      <c r="R20" s="283"/>
      <c r="S20" s="283"/>
      <c r="T20" s="283"/>
      <c r="U20" s="390"/>
    </row>
    <row r="21" spans="1:21" s="393" customFormat="1" ht="15.75" x14ac:dyDescent="0.25">
      <c r="A21" s="720"/>
      <c r="B21" s="720"/>
      <c r="C21" s="416"/>
      <c r="D21" s="416"/>
      <c r="E21" s="416"/>
      <c r="F21" s="283"/>
      <c r="G21" s="283"/>
      <c r="H21" s="386"/>
      <c r="I21" s="283"/>
      <c r="J21" s="386"/>
      <c r="K21" s="283"/>
      <c r="L21" s="386"/>
      <c r="M21" s="283"/>
      <c r="N21" s="386"/>
      <c r="O21" s="283"/>
      <c r="P21" s="386"/>
      <c r="Q21" s="283"/>
      <c r="R21" s="283"/>
      <c r="S21" s="283"/>
      <c r="T21" s="283"/>
      <c r="U21" s="390"/>
    </row>
    <row r="22" spans="1:21" s="393" customFormat="1" ht="15.75" x14ac:dyDescent="0.25">
      <c r="A22" s="720"/>
      <c r="B22" s="720"/>
      <c r="C22" s="416"/>
      <c r="D22" s="416"/>
      <c r="E22" s="416"/>
      <c r="F22" s="283"/>
      <c r="G22" s="283"/>
      <c r="H22" s="386"/>
      <c r="I22" s="283"/>
      <c r="J22" s="386"/>
      <c r="K22" s="283"/>
      <c r="L22" s="386"/>
      <c r="M22" s="283"/>
      <c r="N22" s="386"/>
      <c r="O22" s="283"/>
      <c r="P22" s="386"/>
      <c r="Q22" s="283"/>
      <c r="R22" s="283"/>
      <c r="S22" s="283"/>
      <c r="T22" s="283"/>
      <c r="U22" s="390"/>
    </row>
    <row r="23" spans="1:21" s="393" customFormat="1" ht="15.75" x14ac:dyDescent="0.25">
      <c r="A23" s="720"/>
      <c r="B23" s="720"/>
      <c r="C23" s="416"/>
      <c r="D23" s="416"/>
      <c r="E23" s="416"/>
      <c r="F23" s="283"/>
      <c r="G23" s="283"/>
      <c r="H23" s="386"/>
      <c r="I23" s="283"/>
      <c r="J23" s="386"/>
      <c r="K23" s="283"/>
      <c r="L23" s="386"/>
      <c r="M23" s="283"/>
      <c r="N23" s="386"/>
      <c r="O23" s="283"/>
      <c r="P23" s="386"/>
      <c r="Q23" s="283"/>
      <c r="R23" s="283"/>
      <c r="S23" s="283"/>
      <c r="T23" s="283"/>
      <c r="U23" s="390"/>
    </row>
    <row r="24" spans="1:21" s="393" customFormat="1" ht="15.75" x14ac:dyDescent="0.25">
      <c r="A24" s="718" t="s">
        <v>1501</v>
      </c>
      <c r="B24" s="718" t="s">
        <v>1439</v>
      </c>
      <c r="C24" s="416"/>
      <c r="D24" s="416"/>
      <c r="E24" s="416"/>
      <c r="F24" s="283"/>
      <c r="G24" s="283"/>
      <c r="H24" s="386"/>
      <c r="I24" s="283"/>
      <c r="J24" s="386"/>
      <c r="K24" s="283"/>
      <c r="L24" s="386"/>
      <c r="M24" s="283"/>
      <c r="N24" s="386"/>
      <c r="O24" s="283"/>
      <c r="P24" s="386"/>
      <c r="Q24" s="283"/>
      <c r="R24" s="283"/>
      <c r="S24" s="283"/>
      <c r="T24" s="283"/>
      <c r="U24" s="390"/>
    </row>
    <row r="25" spans="1:21" s="393" customFormat="1" ht="15.75" x14ac:dyDescent="0.25">
      <c r="A25" s="718"/>
      <c r="B25" s="718"/>
      <c r="C25" s="416"/>
      <c r="D25" s="416"/>
      <c r="E25" s="416"/>
      <c r="F25" s="283"/>
      <c r="G25" s="283"/>
      <c r="H25" s="386"/>
      <c r="I25" s="283"/>
      <c r="J25" s="386"/>
      <c r="K25" s="283"/>
      <c r="L25" s="386"/>
      <c r="M25" s="283"/>
      <c r="N25" s="386"/>
      <c r="O25" s="283"/>
      <c r="P25" s="386"/>
      <c r="Q25" s="283"/>
      <c r="R25" s="283"/>
      <c r="S25" s="283"/>
      <c r="T25" s="283"/>
      <c r="U25" s="390"/>
    </row>
    <row r="26" spans="1:21" s="393" customFormat="1" ht="15.75" x14ac:dyDescent="0.25">
      <c r="A26" s="718"/>
      <c r="B26" s="718"/>
      <c r="C26" s="416"/>
      <c r="D26" s="416"/>
      <c r="E26" s="416"/>
      <c r="F26" s="283"/>
      <c r="G26" s="283"/>
      <c r="H26" s="386"/>
      <c r="I26" s="283"/>
      <c r="J26" s="386"/>
      <c r="K26" s="283"/>
      <c r="L26" s="386"/>
      <c r="M26" s="283"/>
      <c r="N26" s="386"/>
      <c r="O26" s="283"/>
      <c r="P26" s="386"/>
      <c r="Q26" s="283"/>
      <c r="R26" s="283"/>
      <c r="S26" s="283"/>
      <c r="T26" s="283"/>
      <c r="U26" s="390"/>
    </row>
    <row r="27" spans="1:21" s="393" customFormat="1" ht="15.75" x14ac:dyDescent="0.25">
      <c r="A27" s="718"/>
      <c r="B27" s="718"/>
      <c r="C27" s="416"/>
      <c r="D27" s="416"/>
      <c r="E27" s="416"/>
      <c r="F27" s="283"/>
      <c r="G27" s="283"/>
      <c r="H27" s="386"/>
      <c r="I27" s="283"/>
      <c r="J27" s="386"/>
      <c r="K27" s="283"/>
      <c r="L27" s="386"/>
      <c r="M27" s="283"/>
      <c r="N27" s="386"/>
      <c r="O27" s="283"/>
      <c r="P27" s="386"/>
      <c r="Q27" s="283"/>
      <c r="R27" s="283"/>
      <c r="S27" s="283"/>
      <c r="T27" s="283"/>
      <c r="U27" s="390"/>
    </row>
    <row r="28" spans="1:21" s="393" customFormat="1" ht="15.75" x14ac:dyDescent="0.25">
      <c r="A28" s="718"/>
      <c r="B28" s="718"/>
      <c r="C28" s="416"/>
      <c r="D28" s="416"/>
      <c r="E28" s="416"/>
      <c r="F28" s="283"/>
      <c r="G28" s="283"/>
      <c r="H28" s="386"/>
      <c r="I28" s="283"/>
      <c r="J28" s="386"/>
      <c r="K28" s="283"/>
      <c r="L28" s="386"/>
      <c r="M28" s="283"/>
      <c r="N28" s="386"/>
      <c r="O28" s="283"/>
      <c r="P28" s="386"/>
      <c r="Q28" s="283"/>
      <c r="R28" s="283"/>
      <c r="S28" s="283"/>
      <c r="T28" s="283"/>
      <c r="U28" s="390"/>
    </row>
    <row r="29" spans="1:21" s="393" customFormat="1" ht="15.75" x14ac:dyDescent="0.25">
      <c r="A29" s="718"/>
      <c r="B29" s="718"/>
      <c r="C29" s="416"/>
      <c r="D29" s="416"/>
      <c r="E29" s="416"/>
      <c r="F29" s="283"/>
      <c r="G29" s="283"/>
      <c r="H29" s="386"/>
      <c r="I29" s="283"/>
      <c r="J29" s="386"/>
      <c r="K29" s="283"/>
      <c r="L29" s="386"/>
      <c r="M29" s="283"/>
      <c r="N29" s="386"/>
      <c r="O29" s="283"/>
      <c r="P29" s="386"/>
      <c r="Q29" s="283"/>
      <c r="R29" s="283"/>
      <c r="S29" s="283"/>
      <c r="T29" s="283"/>
      <c r="U29" s="390"/>
    </row>
    <row r="30" spans="1:21" s="393" customFormat="1" ht="15.75" x14ac:dyDescent="0.25">
      <c r="A30" s="718"/>
      <c r="B30" s="718"/>
      <c r="C30" s="416"/>
      <c r="D30" s="416"/>
      <c r="E30" s="416"/>
      <c r="F30" s="283"/>
      <c r="G30" s="283"/>
      <c r="H30" s="386"/>
      <c r="I30" s="283"/>
      <c r="J30" s="386"/>
      <c r="K30" s="283"/>
      <c r="L30" s="386"/>
      <c r="M30" s="283"/>
      <c r="N30" s="386"/>
      <c r="O30" s="283"/>
      <c r="P30" s="386"/>
      <c r="Q30" s="283"/>
      <c r="R30" s="283"/>
      <c r="S30" s="283"/>
      <c r="T30" s="283"/>
      <c r="U30" s="390"/>
    </row>
    <row r="31" spans="1:21" s="393" customFormat="1" ht="15.75" x14ac:dyDescent="0.25">
      <c r="A31" s="718"/>
      <c r="B31" s="718"/>
      <c r="C31" s="416"/>
      <c r="D31" s="416"/>
      <c r="E31" s="416"/>
      <c r="F31" s="283"/>
      <c r="G31" s="283"/>
      <c r="H31" s="386"/>
      <c r="I31" s="283"/>
      <c r="J31" s="386"/>
      <c r="K31" s="283"/>
      <c r="L31" s="386"/>
      <c r="M31" s="283"/>
      <c r="N31" s="386"/>
      <c r="O31" s="283"/>
      <c r="P31" s="386"/>
      <c r="Q31" s="283"/>
      <c r="R31" s="283"/>
      <c r="S31" s="283"/>
      <c r="T31" s="283"/>
      <c r="U31" s="390"/>
    </row>
    <row r="32" spans="1:21" s="393" customFormat="1" ht="15.75" x14ac:dyDescent="0.25">
      <c r="A32" s="718"/>
      <c r="B32" s="718"/>
      <c r="C32" s="416"/>
      <c r="D32" s="416"/>
      <c r="E32" s="416"/>
      <c r="F32" s="283"/>
      <c r="G32" s="283"/>
      <c r="H32" s="386"/>
      <c r="I32" s="283"/>
      <c r="J32" s="386"/>
      <c r="K32" s="283"/>
      <c r="L32" s="386"/>
      <c r="M32" s="283"/>
      <c r="N32" s="386"/>
      <c r="O32" s="283"/>
      <c r="P32" s="386"/>
      <c r="Q32" s="283"/>
      <c r="R32" s="283"/>
      <c r="S32" s="283"/>
      <c r="T32" s="283"/>
      <c r="U32" s="390"/>
    </row>
    <row r="33" spans="1:21" s="393" customFormat="1" ht="15.75" x14ac:dyDescent="0.25">
      <c r="A33" s="718"/>
      <c r="B33" s="718"/>
      <c r="C33" s="416"/>
      <c r="D33" s="416"/>
      <c r="E33" s="416"/>
      <c r="F33" s="283"/>
      <c r="G33" s="283"/>
      <c r="H33" s="386"/>
      <c r="I33" s="283"/>
      <c r="J33" s="386"/>
      <c r="K33" s="283"/>
      <c r="L33" s="386"/>
      <c r="M33" s="283"/>
      <c r="N33" s="386"/>
      <c r="O33" s="283"/>
      <c r="P33" s="386"/>
      <c r="Q33" s="283"/>
      <c r="R33" s="283"/>
      <c r="S33" s="283"/>
      <c r="T33" s="283"/>
      <c r="U33" s="390"/>
    </row>
    <row r="34" spans="1:21" ht="15.75" x14ac:dyDescent="0.25">
      <c r="A34" s="718"/>
      <c r="B34" s="718"/>
      <c r="C34" s="282"/>
      <c r="D34" s="282"/>
      <c r="E34" s="282"/>
      <c r="F34" s="283"/>
      <c r="G34" s="283"/>
      <c r="H34" s="386"/>
      <c r="I34" s="283"/>
      <c r="J34" s="386"/>
      <c r="K34" s="283"/>
      <c r="L34" s="386"/>
      <c r="M34" s="283"/>
      <c r="N34" s="386"/>
      <c r="O34" s="283"/>
      <c r="P34" s="386"/>
      <c r="Q34" s="283"/>
      <c r="R34" s="283"/>
      <c r="S34" s="283"/>
      <c r="T34" s="283"/>
      <c r="U34" s="283"/>
    </row>
    <row r="35" spans="1:21" ht="15.75" x14ac:dyDescent="0.25">
      <c r="A35" s="294"/>
      <c r="B35" s="295"/>
      <c r="C35" s="294" t="s">
        <v>1415</v>
      </c>
      <c r="D35" s="295"/>
      <c r="E35" s="295"/>
      <c r="F35" s="296"/>
      <c r="G35" s="284">
        <f t="shared" ref="G35:P35" si="0">SUM(G9:G34)</f>
        <v>0</v>
      </c>
      <c r="H35" s="285">
        <f t="shared" si="0"/>
        <v>0</v>
      </c>
      <c r="I35" s="284">
        <f t="shared" si="0"/>
        <v>0</v>
      </c>
      <c r="J35" s="285">
        <f t="shared" si="0"/>
        <v>0</v>
      </c>
      <c r="K35" s="284">
        <f t="shared" si="0"/>
        <v>0</v>
      </c>
      <c r="L35" s="285">
        <f t="shared" si="0"/>
        <v>0</v>
      </c>
      <c r="M35" s="284">
        <f t="shared" si="0"/>
        <v>0</v>
      </c>
      <c r="N35" s="285">
        <f t="shared" si="0"/>
        <v>0</v>
      </c>
      <c r="O35" s="285">
        <f t="shared" si="0"/>
        <v>0</v>
      </c>
      <c r="P35" s="285">
        <f t="shared" si="0"/>
        <v>0</v>
      </c>
      <c r="Q35" s="267"/>
      <c r="R35" s="267"/>
      <c r="S35" s="267"/>
      <c r="T35" s="267"/>
      <c r="U35" s="267"/>
    </row>
    <row r="41" spans="1:21" x14ac:dyDescent="0.25">
      <c r="H41"/>
      <c r="J41"/>
      <c r="L41"/>
      <c r="N41"/>
      <c r="P41"/>
    </row>
    <row r="42" spans="1:21" x14ac:dyDescent="0.25">
      <c r="H42"/>
      <c r="J42"/>
      <c r="L42"/>
      <c r="N42"/>
      <c r="P42"/>
    </row>
    <row r="43" spans="1:21" x14ac:dyDescent="0.25">
      <c r="H43"/>
      <c r="J43"/>
      <c r="L43"/>
      <c r="N43"/>
      <c r="P43"/>
    </row>
    <row r="44" spans="1:21" x14ac:dyDescent="0.25">
      <c r="H44"/>
      <c r="J44"/>
      <c r="L44"/>
      <c r="N44"/>
      <c r="P44"/>
    </row>
    <row r="45" spans="1:21" x14ac:dyDescent="0.25">
      <c r="H45"/>
      <c r="J45"/>
      <c r="L45"/>
      <c r="N45"/>
      <c r="P45"/>
    </row>
    <row r="46" spans="1:21" x14ac:dyDescent="0.25">
      <c r="H46"/>
      <c r="J46"/>
      <c r="L46"/>
      <c r="N46"/>
      <c r="P46"/>
    </row>
    <row r="47" spans="1:21" x14ac:dyDescent="0.25">
      <c r="H47"/>
      <c r="J47"/>
      <c r="L47"/>
      <c r="N47"/>
      <c r="P47"/>
    </row>
    <row r="48" spans="1:21"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sheetData>
  <mergeCells count="24">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A24:A34"/>
    <mergeCell ref="B24:B34"/>
    <mergeCell ref="B9:B14"/>
    <mergeCell ref="E6:E8"/>
    <mergeCell ref="A6:A8"/>
    <mergeCell ref="A9:A14"/>
    <mergeCell ref="A15:A23"/>
    <mergeCell ref="B15:B23"/>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topLeftCell="E1" zoomScaleNormal="100" workbookViewId="0">
      <selection activeCell="E14" sqref="E14"/>
    </sheetView>
  </sheetViews>
  <sheetFormatPr baseColWidth="10" defaultColWidth="11.5703125" defaultRowHeight="15" x14ac:dyDescent="0.2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17.28515625" style="199" customWidth="1"/>
    <col min="10" max="10" width="15.85546875" style="87" bestFit="1" customWidth="1"/>
    <col min="11" max="16384" width="11.5703125" style="87"/>
  </cols>
  <sheetData>
    <row r="2" spans="2:9" ht="16.5" thickBot="1" x14ac:dyDescent="0.3">
      <c r="H2" s="644" t="s">
        <v>1381</v>
      </c>
      <c r="I2" s="644"/>
    </row>
    <row r="3" spans="2:9" ht="19.5" thickBot="1" x14ac:dyDescent="0.3">
      <c r="B3" s="82" t="s">
        <v>21</v>
      </c>
      <c r="C3" s="82" t="s">
        <v>400</v>
      </c>
      <c r="H3" s="351" t="s">
        <v>399</v>
      </c>
      <c r="I3" s="352" t="s">
        <v>400</v>
      </c>
    </row>
    <row r="4" spans="2:9" ht="18.75" x14ac:dyDescent="0.25">
      <c r="B4" s="83" t="s">
        <v>127</v>
      </c>
      <c r="C4" s="204">
        <f>'1. TALLERES SEMINARIOS'!D5</f>
        <v>256380</v>
      </c>
      <c r="H4" s="405" t="s">
        <v>1369</v>
      </c>
      <c r="I4" s="353">
        <f>'Desarrollo e Innov. Curricular'!P24</f>
        <v>27000</v>
      </c>
    </row>
    <row r="5" spans="2:9" ht="18.75" x14ac:dyDescent="0.25">
      <c r="B5" s="83" t="s">
        <v>426</v>
      </c>
      <c r="C5" s="204">
        <f>'2. CONTRATACION DE PERSONAL'!D5</f>
        <v>3111546.5549999997</v>
      </c>
      <c r="H5" s="406" t="s">
        <v>1371</v>
      </c>
      <c r="I5" s="354">
        <f>'Investigación Científica'!P47</f>
        <v>24000</v>
      </c>
    </row>
    <row r="6" spans="2:9" ht="18.75" x14ac:dyDescent="0.25">
      <c r="B6" s="83" t="s">
        <v>135</v>
      </c>
      <c r="C6" s="204">
        <f>'3. EQUIPO DE OFICINA'!D5</f>
        <v>111200</v>
      </c>
      <c r="H6" s="406" t="s">
        <v>482</v>
      </c>
      <c r="I6" s="354">
        <f>'Vinculación Univ. Sociedad'!P74</f>
        <v>0</v>
      </c>
    </row>
    <row r="7" spans="2:9" ht="19.5" thickBot="1" x14ac:dyDescent="0.3">
      <c r="B7" s="83" t="s">
        <v>427</v>
      </c>
      <c r="C7" s="204">
        <f>'4. EQUIPO TECNOLÓGICOS'!D5</f>
        <v>1060500</v>
      </c>
      <c r="H7" s="406" t="s">
        <v>1370</v>
      </c>
      <c r="I7" s="354">
        <f>'Docencia y Profesorado Universi'!P20</f>
        <v>3145926.5549999997</v>
      </c>
    </row>
    <row r="8" spans="2:9" ht="18.75" x14ac:dyDescent="0.25">
      <c r="B8" s="83" t="s">
        <v>136</v>
      </c>
      <c r="C8" s="204">
        <f>'5. ACTIVIDADES ESPECIALES'!D5</f>
        <v>693860</v>
      </c>
      <c r="E8" s="421" t="s">
        <v>138</v>
      </c>
      <c r="F8" s="418">
        <f>Presupuesto!D566</f>
        <v>3771586.5550000002</v>
      </c>
      <c r="H8" s="406" t="s">
        <v>1372</v>
      </c>
      <c r="I8" s="354">
        <f>'Estudiantes y Graduados'!P43</f>
        <v>7500</v>
      </c>
    </row>
    <row r="9" spans="2:9" ht="19.5" thickBot="1" x14ac:dyDescent="0.3">
      <c r="B9" s="94" t="s">
        <v>395</v>
      </c>
      <c r="C9" s="84">
        <f>'6. Becas'!D5</f>
        <v>0</v>
      </c>
      <c r="E9" s="422" t="s">
        <v>1500</v>
      </c>
      <c r="F9" s="419">
        <f>Presupuesto!E566</f>
        <v>1461900</v>
      </c>
      <c r="H9" s="406" t="s">
        <v>483</v>
      </c>
      <c r="I9" s="354">
        <f>'Gestión del Conocimiento'!P26</f>
        <v>83100</v>
      </c>
    </row>
    <row r="10" spans="2:9" ht="19.5" thickBot="1" x14ac:dyDescent="0.3">
      <c r="B10" s="94" t="s">
        <v>396</v>
      </c>
      <c r="C10" s="84">
        <f>'7. Infraestructura'!D5</f>
        <v>0</v>
      </c>
      <c r="E10" s="420" t="s">
        <v>124</v>
      </c>
      <c r="F10" s="417">
        <f>Presupuesto!F566</f>
        <v>5233486.5549999997</v>
      </c>
      <c r="G10" s="113"/>
      <c r="H10" s="406" t="s">
        <v>1373</v>
      </c>
      <c r="I10" s="355">
        <f>'Lo Esencial de la Reforma Univ.'!P33</f>
        <v>3000</v>
      </c>
    </row>
    <row r="11" spans="2:9" ht="18.75" x14ac:dyDescent="0.25">
      <c r="B11" s="83" t="s">
        <v>429</v>
      </c>
      <c r="C11" s="84">
        <f>'8. Venta de Servicios'!D5</f>
        <v>0</v>
      </c>
      <c r="F11" s="113"/>
      <c r="G11" s="113"/>
      <c r="H11" s="406" t="s">
        <v>1502</v>
      </c>
      <c r="I11" s="355">
        <f>'Aseguramiento de la Calidad y M'!P35</f>
        <v>0</v>
      </c>
    </row>
    <row r="12" spans="2:9" ht="18.75" x14ac:dyDescent="0.25">
      <c r="B12" s="94"/>
      <c r="C12" s="84"/>
      <c r="F12" s="113"/>
      <c r="G12" s="113"/>
      <c r="H12" s="406" t="s">
        <v>1375</v>
      </c>
      <c r="I12" s="355">
        <f>'Cultura de Innovación Insti...'!P19</f>
        <v>0</v>
      </c>
    </row>
    <row r="13" spans="2:9" ht="19.5" thickBot="1" x14ac:dyDescent="0.3">
      <c r="B13" s="94"/>
      <c r="C13" s="84"/>
      <c r="F13" s="113"/>
      <c r="G13" s="113"/>
      <c r="H13" s="407" t="s">
        <v>1471</v>
      </c>
      <c r="I13" s="408">
        <f>Posgrado!P42</f>
        <v>0</v>
      </c>
    </row>
    <row r="14" spans="2:9" ht="24" thickBot="1" x14ac:dyDescent="0.3">
      <c r="B14" s="85"/>
      <c r="C14" s="86"/>
      <c r="F14" s="113"/>
      <c r="G14" s="113"/>
      <c r="H14" s="409" t="s">
        <v>134</v>
      </c>
      <c r="I14" s="356">
        <f>SUM(I4:I13)</f>
        <v>3290526.5549999997</v>
      </c>
    </row>
    <row r="15" spans="2:9" ht="26.25" x14ac:dyDescent="0.25">
      <c r="B15" s="205" t="s">
        <v>134</v>
      </c>
      <c r="C15" s="206">
        <f>SUM(C4:C14)</f>
        <v>5233486.5549999997</v>
      </c>
      <c r="F15" s="113"/>
      <c r="G15" s="113"/>
      <c r="H15" s="645"/>
      <c r="I15" s="645"/>
    </row>
    <row r="16" spans="2:9" ht="16.5" thickBot="1" x14ac:dyDescent="0.3">
      <c r="F16" s="113"/>
      <c r="G16" s="113"/>
      <c r="H16" s="646" t="s">
        <v>1383</v>
      </c>
      <c r="I16" s="646"/>
    </row>
    <row r="17" spans="2:15" ht="15.75" thickBot="1" x14ac:dyDescent="0.3">
      <c r="F17" s="113"/>
      <c r="G17" s="113"/>
      <c r="H17" s="350" t="s">
        <v>399</v>
      </c>
      <c r="I17" s="357" t="s">
        <v>400</v>
      </c>
      <c r="J17" s="199"/>
    </row>
    <row r="18" spans="2:15" x14ac:dyDescent="0.25">
      <c r="E18" s="630"/>
      <c r="H18" s="347" t="s">
        <v>1376</v>
      </c>
      <c r="I18" s="361">
        <f>'Gestion Administrativa'!P39</f>
        <v>1936960</v>
      </c>
      <c r="J18" s="199"/>
    </row>
    <row r="19" spans="2:15" x14ac:dyDescent="0.25">
      <c r="H19" s="348" t="s">
        <v>1377</v>
      </c>
      <c r="I19" s="358">
        <f>'Gestión del Talento Humano'!P15</f>
        <v>0</v>
      </c>
      <c r="J19" s="199"/>
    </row>
    <row r="20" spans="2:15" x14ac:dyDescent="0.25">
      <c r="H20" s="348" t="s">
        <v>1378</v>
      </c>
      <c r="I20" s="358">
        <f>'Gestión Académica'!P21</f>
        <v>0</v>
      </c>
      <c r="J20" s="199"/>
    </row>
    <row r="21" spans="2:15" x14ac:dyDescent="0.25">
      <c r="H21" s="348" t="s">
        <v>1379</v>
      </c>
      <c r="I21" s="358">
        <f>'Internacionalización de la E.S.'!P52</f>
        <v>6000</v>
      </c>
      <c r="J21" s="199"/>
    </row>
    <row r="22" spans="2:15" ht="15.75" thickBot="1" x14ac:dyDescent="0.3">
      <c r="H22" s="349" t="s">
        <v>1380</v>
      </c>
      <c r="I22" s="362">
        <f>'Gobernabilidad y Procesos...'!P28</f>
        <v>0</v>
      </c>
      <c r="J22" s="199"/>
    </row>
    <row r="23" spans="2:15" ht="15.75" thickBot="1" x14ac:dyDescent="0.3">
      <c r="H23" s="359" t="s">
        <v>134</v>
      </c>
      <c r="I23" s="360">
        <f>SUM(I18:I22)</f>
        <v>1942960</v>
      </c>
    </row>
    <row r="24" spans="2:15" ht="15.75" thickBot="1" x14ac:dyDescent="0.3"/>
    <row r="25" spans="2:15" ht="15.75" thickBot="1" x14ac:dyDescent="0.3">
      <c r="H25" s="363" t="s">
        <v>1382</v>
      </c>
      <c r="I25" s="364">
        <f>I14+I23</f>
        <v>5233486.5549999997</v>
      </c>
    </row>
    <row r="26" spans="2:15" x14ac:dyDescent="0.25">
      <c r="H26" s="371"/>
      <c r="I26" s="372"/>
    </row>
    <row r="27" spans="2:15" x14ac:dyDescent="0.25">
      <c r="H27" s="371"/>
      <c r="I27" s="372"/>
    </row>
    <row r="28" spans="2:15" x14ac:dyDescent="0.25">
      <c r="H28" s="199"/>
    </row>
    <row r="29" spans="2:15" x14ac:dyDescent="0.25">
      <c r="B29" s="87" t="s">
        <v>494</v>
      </c>
      <c r="C29" s="87" t="s">
        <v>495</v>
      </c>
      <c r="D29" s="87" t="s">
        <v>496</v>
      </c>
      <c r="E29" s="87" t="s">
        <v>497</v>
      </c>
      <c r="F29" s="87" t="s">
        <v>498</v>
      </c>
      <c r="G29" s="87" t="s">
        <v>499</v>
      </c>
      <c r="H29" s="87" t="s">
        <v>500</v>
      </c>
      <c r="I29" s="199" t="s">
        <v>501</v>
      </c>
      <c r="J29" s="87" t="s">
        <v>502</v>
      </c>
      <c r="K29" s="87" t="s">
        <v>503</v>
      </c>
      <c r="L29" s="87" t="s">
        <v>504</v>
      </c>
      <c r="M29" s="87" t="s">
        <v>505</v>
      </c>
      <c r="N29" s="87" t="s">
        <v>506</v>
      </c>
      <c r="O29" s="87" t="s">
        <v>507</v>
      </c>
    </row>
    <row r="31" spans="2:15" x14ac:dyDescent="0.25">
      <c r="H31" s="158"/>
    </row>
    <row r="33" spans="2:4" ht="18.75" x14ac:dyDescent="0.25">
      <c r="B33" s="83"/>
      <c r="C33" s="84"/>
    </row>
    <row r="34" spans="2:4" ht="18.75" x14ac:dyDescent="0.25">
      <c r="B34" s="83"/>
      <c r="C34" s="84"/>
    </row>
    <row r="35" spans="2:4" x14ac:dyDescent="0.25">
      <c r="B35" s="200" t="s">
        <v>422</v>
      </c>
    </row>
    <row r="37" spans="2:4" ht="18.75" x14ac:dyDescent="0.25">
      <c r="B37" s="82" t="s">
        <v>21</v>
      </c>
      <c r="C37" s="82" t="s">
        <v>55</v>
      </c>
      <c r="D37" s="242" t="s">
        <v>486</v>
      </c>
    </row>
    <row r="38" spans="2:4" ht="18.75" x14ac:dyDescent="0.25">
      <c r="B38" s="87" t="s">
        <v>494</v>
      </c>
      <c r="C38" s="169">
        <f>SUMIF('2. CONTRATACION DE PERSONAL'!C:C,'Cuadro Resumen'!$B$38:$B$54,'2. CONTRATACION DE PERSONAL'!D:D)</f>
        <v>0</v>
      </c>
      <c r="D38" s="243">
        <f>SUMIF('2. CONTRATACION DE PERSONAL'!$C:$C,'Cuadro Resumen'!$B$38:$B$54,'2. CONTRATACION DE PERSONAL'!$G:$G)</f>
        <v>0</v>
      </c>
    </row>
    <row r="39" spans="2:4" ht="18.75" x14ac:dyDescent="0.25">
      <c r="B39" s="87" t="s">
        <v>495</v>
      </c>
      <c r="C39" s="169">
        <f>SUMIF('2. CONTRATACION DE PERSONAL'!C:C,'Cuadro Resumen'!$B$38:$B$54,'2. CONTRATACION DE PERSONAL'!D:D)</f>
        <v>0</v>
      </c>
      <c r="D39" s="243">
        <f>SUMIF('2. CONTRATACION DE PERSONAL'!$C:$C,'Cuadro Resumen'!$B$38:$B$54,'2. CONTRATACION DE PERSONAL'!$G:$G)</f>
        <v>0</v>
      </c>
    </row>
    <row r="40" spans="2:4" ht="18.75" x14ac:dyDescent="0.25">
      <c r="B40" s="87" t="s">
        <v>496</v>
      </c>
      <c r="C40" s="169">
        <f>SUMIF('2. CONTRATACION DE PERSONAL'!C:C,'Cuadro Resumen'!$B$38:$B$54,'2. CONTRATACION DE PERSONAL'!D:D)</f>
        <v>1</v>
      </c>
      <c r="D40" s="243">
        <f>SUMIF('2. CONTRATACION DE PERSONAL'!$C:$C,'Cuadro Resumen'!$B$38:$B$54,'2. CONTRATACION DE PERSONAL'!$G:$G)</f>
        <v>406834.07999999996</v>
      </c>
    </row>
    <row r="41" spans="2:4" ht="18.75" x14ac:dyDescent="0.25">
      <c r="B41" s="87" t="s">
        <v>497</v>
      </c>
      <c r="C41" s="169">
        <f>SUMIF('2. CONTRATACION DE PERSONAL'!C:C,'Cuadro Resumen'!$B$38:$B$54,'2. CONTRATACION DE PERSONAL'!D:D)</f>
        <v>0</v>
      </c>
      <c r="D41" s="243">
        <f>SUMIF('2. CONTRATACION DE PERSONAL'!$C:$C,'Cuadro Resumen'!$B$38:$B$54,'2. CONTRATACION DE PERSONAL'!$G:$G)</f>
        <v>0</v>
      </c>
    </row>
    <row r="42" spans="2:4" ht="18.75" x14ac:dyDescent="0.25">
      <c r="B42" s="87" t="s">
        <v>498</v>
      </c>
      <c r="C42" s="169">
        <f>SUMIF('2. CONTRATACION DE PERSONAL'!C:C,'Cuadro Resumen'!$B$38:$B$54,'2. CONTRATACION DE PERSONAL'!D:D)</f>
        <v>0</v>
      </c>
      <c r="D42" s="243">
        <f>SUMIF('2. CONTRATACION DE PERSONAL'!$C:$C,'Cuadro Resumen'!$B$38:$B$54,'2. CONTRATACION DE PERSONAL'!$G:$G)</f>
        <v>0</v>
      </c>
    </row>
    <row r="43" spans="2:4" ht="18.75" x14ac:dyDescent="0.25">
      <c r="B43" s="87" t="s">
        <v>499</v>
      </c>
      <c r="C43" s="169">
        <f>SUMIF('2. CONTRATACION DE PERSONAL'!C:C,'Cuadro Resumen'!$B$38:$B$54,'2. CONTRATACION DE PERSONAL'!D:D)</f>
        <v>7</v>
      </c>
      <c r="D43" s="243">
        <f>SUMIF('2. CONTRATACION DE PERSONAL'!$C:$C,'Cuadro Resumen'!$B$38:$B$54,'2. CONTRATACION DE PERSONAL'!$G:$G)</f>
        <v>2214985.08</v>
      </c>
    </row>
    <row r="44" spans="2:4" ht="18.75" x14ac:dyDescent="0.25">
      <c r="B44" s="87" t="s">
        <v>500</v>
      </c>
      <c r="C44" s="169">
        <f>SUMIF('2. CONTRATACION DE PERSONAL'!C:C,'Cuadro Resumen'!$B$38:$B$54,'2. CONTRATACION DE PERSONAL'!D:D)</f>
        <v>0</v>
      </c>
      <c r="D44" s="243">
        <f>SUMIF('2. CONTRATACION DE PERSONAL'!$C:$C,'Cuadro Resumen'!$B$38:$B$54,'2. CONTRATACION DE PERSONAL'!$G:$G)</f>
        <v>0</v>
      </c>
    </row>
    <row r="45" spans="2:4" ht="18.75" x14ac:dyDescent="0.25">
      <c r="B45" s="87" t="s">
        <v>501</v>
      </c>
      <c r="C45" s="169">
        <f>SUMIF('2. CONTRATACION DE PERSONAL'!C:C,'Cuadro Resumen'!$B$38:$B$54,'2. CONTRATACION DE PERSONAL'!D:D)</f>
        <v>0</v>
      </c>
      <c r="D45" s="243">
        <f>SUMIF('2. CONTRATACION DE PERSONAL'!$C:$C,'Cuadro Resumen'!$B$38:$B$54,'2. CONTRATACION DE PERSONAL'!$G:$G)</f>
        <v>0</v>
      </c>
    </row>
    <row r="46" spans="2:4" ht="18.75" x14ac:dyDescent="0.25">
      <c r="B46" s="87" t="s">
        <v>502</v>
      </c>
      <c r="C46" s="169">
        <f>SUMIF('2. CONTRATACION DE PERSONAL'!C:C,'Cuadro Resumen'!$B$38:$B$54,'2. CONTRATACION DE PERSONAL'!D:D)</f>
        <v>0</v>
      </c>
      <c r="D46" s="243">
        <f>SUMIF('2. CONTRATACION DE PERSONAL'!$C:$C,'Cuadro Resumen'!$B$38:$B$54,'2. CONTRATACION DE PERSONAL'!$G:$G)</f>
        <v>0</v>
      </c>
    </row>
    <row r="47" spans="2:4" ht="18.75" x14ac:dyDescent="0.25">
      <c r="B47" s="87" t="s">
        <v>503</v>
      </c>
      <c r="C47" s="169">
        <f>SUMIF('2. CONTRATACION DE PERSONAL'!C:C,'Cuadro Resumen'!$B$38:$B$54,'2. CONTRATACION DE PERSONAL'!D:D)</f>
        <v>0</v>
      </c>
      <c r="D47" s="243">
        <f>SUMIF('2. CONTRATACION DE PERSONAL'!$C:$C,'Cuadro Resumen'!$B$38:$B$54,'2. CONTRATACION DE PERSONAL'!$G:$G)</f>
        <v>0</v>
      </c>
    </row>
    <row r="48" spans="2:4" ht="18.75" x14ac:dyDescent="0.25">
      <c r="B48" s="87" t="s">
        <v>504</v>
      </c>
      <c r="C48" s="169">
        <f>SUMIF('2. CONTRATACION DE PERSONAL'!C:C,'Cuadro Resumen'!$B$38:$B$54,'2. CONTRATACION DE PERSONAL'!D:D)</f>
        <v>0</v>
      </c>
      <c r="D48" s="243">
        <f>SUMIF('2. CONTRATACION DE PERSONAL'!$C:$C,'Cuadro Resumen'!$B$38:$B$54,'2. CONTRATACION DE PERSONAL'!$G:$G)</f>
        <v>0</v>
      </c>
    </row>
    <row r="49" spans="2:4" ht="18.75" x14ac:dyDescent="0.25">
      <c r="B49" s="87" t="s">
        <v>505</v>
      </c>
      <c r="C49" s="169">
        <f>SUMIF('2. CONTRATACION DE PERSONAL'!C:C,'Cuadro Resumen'!$B$38:$B$54,'2. CONTRATACION DE PERSONAL'!D:D)</f>
        <v>0</v>
      </c>
      <c r="D49" s="243">
        <f>SUMIF('2. CONTRATACION DE PERSONAL'!$C:$C,'Cuadro Resumen'!$B$38:$B$54,'2. CONTRATACION DE PERSONAL'!$G:$G)</f>
        <v>0</v>
      </c>
    </row>
    <row r="50" spans="2:4" ht="18.75" x14ac:dyDescent="0.25">
      <c r="B50" s="87" t="s">
        <v>506</v>
      </c>
      <c r="C50" s="169">
        <f>SUMIF('2. CONTRATACION DE PERSONAL'!C:C,'Cuadro Resumen'!$B$38:$B$54,'2. CONTRATACION DE PERSONAL'!D:D)</f>
        <v>0</v>
      </c>
      <c r="D50" s="243">
        <f>SUMIF('2. CONTRATACION DE PERSONAL'!$C:$C,'Cuadro Resumen'!$B$38:$B$54,'2. CONTRATACION DE PERSONAL'!$G:$G)</f>
        <v>0</v>
      </c>
    </row>
    <row r="51" spans="2:4" ht="18.75" x14ac:dyDescent="0.25">
      <c r="B51" s="87" t="s">
        <v>507</v>
      </c>
      <c r="C51" s="169">
        <f>SUMIF('2. CONTRATACION DE PERSONAL'!C:C,'Cuadro Resumen'!$B$38:$B$54,'2. CONTRATACION DE PERSONAL'!D:D)</f>
        <v>0</v>
      </c>
      <c r="D51" s="243">
        <f>SUMIF('2. CONTRATACION DE PERSONAL'!$C:$C,'Cuadro Resumen'!$B$38:$B$54,'2. CONTRATACION DE PERSONAL'!$G:$G)</f>
        <v>0</v>
      </c>
    </row>
    <row r="52" spans="2:4" ht="18.75" x14ac:dyDescent="0.25">
      <c r="B52" s="83" t="s">
        <v>84</v>
      </c>
      <c r="C52" s="169">
        <f>SUMIF('2. CONTRATACION DE PERSONAL'!C:C,'Cuadro Resumen'!$B$38:$B$54,'2. CONTRATACION DE PERSONAL'!D:D)</f>
        <v>0</v>
      </c>
      <c r="D52" s="243">
        <f>SUMIF('2. CONTRATACION DE PERSONAL'!$C:$C,'Cuadro Resumen'!$B$38:$B$54,'2. CONTRATACION DE PERSONAL'!$G:$G)</f>
        <v>0</v>
      </c>
    </row>
    <row r="53" spans="2:4" ht="18.75" x14ac:dyDescent="0.25">
      <c r="B53" s="83" t="s">
        <v>60</v>
      </c>
      <c r="C53" s="169">
        <f>SUMIF('2. CONTRATACION DE PERSONAL'!C:C,'Cuadro Resumen'!$B$38:$B$54,'2. CONTRATACION DE PERSONAL'!D:D)</f>
        <v>0</v>
      </c>
      <c r="D53" s="243">
        <f>SUMIF('2. CONTRATACION DE PERSONAL'!$C:$C,'Cuadro Resumen'!$B$38:$B$54,'2. CONTRATACION DE PERSONAL'!$G:$G)</f>
        <v>0</v>
      </c>
    </row>
    <row r="54" spans="2:4" ht="18.75" x14ac:dyDescent="0.25">
      <c r="B54" s="83" t="s">
        <v>61</v>
      </c>
      <c r="C54" s="169">
        <f>SUMIF('2. CONTRATACION DE PERSONAL'!C:C,'Cuadro Resumen'!$B$38:$B$54,'2. CONTRATACION DE PERSONAL'!D:D)</f>
        <v>1</v>
      </c>
      <c r="D54" s="243">
        <f>SUMIF('2. CONTRATACION DE PERSONAL'!$C:$C,'Cuadro Resumen'!$B$38:$B$54,'2. CONTRATACION DE PERSONAL'!$G:$G)</f>
        <v>144000</v>
      </c>
    </row>
    <row r="55" spans="2:4" ht="23.25" x14ac:dyDescent="0.25">
      <c r="B55" s="85" t="s">
        <v>134</v>
      </c>
      <c r="C55" s="170">
        <f>SUBTOTAL(109,C38:C54)</f>
        <v>9</v>
      </c>
      <c r="D55" s="243">
        <f>SUM(D38:D54)</f>
        <v>2765819.16</v>
      </c>
    </row>
    <row r="64" spans="2:4" x14ac:dyDescent="0.25">
      <c r="B64" s="200" t="s">
        <v>389</v>
      </c>
    </row>
    <row r="66" spans="2:4" ht="18.75" x14ac:dyDescent="0.25">
      <c r="B66" s="82" t="s">
        <v>21</v>
      </c>
      <c r="C66" s="82" t="s">
        <v>55</v>
      </c>
      <c r="D66" s="242" t="s">
        <v>486</v>
      </c>
    </row>
    <row r="67" spans="2:4" ht="18.75" x14ac:dyDescent="0.25">
      <c r="B67" s="83" t="s">
        <v>63</v>
      </c>
      <c r="C67" s="84">
        <f>SUMIF('3. EQUIPO DE OFICINA'!C:C,'Cuadro Resumen'!$B$67:$B$76,'3. EQUIPO DE OFICINA'!D:D)</f>
        <v>0</v>
      </c>
      <c r="D67" s="244">
        <f>SUMIF('3. EQUIPO DE OFICINA'!$C:$C,'Cuadro Resumen'!$B$67:$B$76,'3. EQUIPO DE OFICINA'!$F:$F)</f>
        <v>0</v>
      </c>
    </row>
    <row r="68" spans="2:4" ht="18.75" x14ac:dyDescent="0.25">
      <c r="B68" s="94" t="s">
        <v>64</v>
      </c>
      <c r="C68" s="84">
        <f>SUMIF('3. EQUIPO DE OFICINA'!C:C,'Cuadro Resumen'!$B$67:$B$76,'3. EQUIPO DE OFICINA'!D:D)</f>
        <v>3</v>
      </c>
      <c r="D68" s="244">
        <f>SUMIF('3. EQUIPO DE OFICINA'!$C:$C,'Cuadro Resumen'!$B$67:$B$76,'3. EQUIPO DE OFICINA'!$F:$F)</f>
        <v>7200</v>
      </c>
    </row>
    <row r="69" spans="2:4" ht="18.75" x14ac:dyDescent="0.25">
      <c r="B69" s="94" t="s">
        <v>65</v>
      </c>
      <c r="C69" s="84">
        <f>SUMIF('3. EQUIPO DE OFICINA'!C:C,'Cuadro Resumen'!$B$67:$B$76,'3. EQUIPO DE OFICINA'!D:D)</f>
        <v>0</v>
      </c>
      <c r="D69" s="244">
        <f>SUMIF('3. EQUIPO DE OFICINA'!$C:$C,'Cuadro Resumen'!$B$67:$B$76,'3. EQUIPO DE OFICINA'!$F:$F)</f>
        <v>0</v>
      </c>
    </row>
    <row r="70" spans="2:4" ht="18.75" x14ac:dyDescent="0.25">
      <c r="B70" s="94" t="s">
        <v>66</v>
      </c>
      <c r="C70" s="84">
        <f>SUMIF('3. EQUIPO DE OFICINA'!C:C,'Cuadro Resumen'!$B$67:$B$76,'3. EQUIPO DE OFICINA'!D:D)</f>
        <v>3</v>
      </c>
      <c r="D70" s="244">
        <f>SUMIF('3. EQUIPO DE OFICINA'!$C:$C,'Cuadro Resumen'!$B$67:$B$76,'3. EQUIPO DE OFICINA'!$F:$F)</f>
        <v>18000</v>
      </c>
    </row>
    <row r="71" spans="2:4" ht="18.75" x14ac:dyDescent="0.25">
      <c r="B71" s="94" t="s">
        <v>67</v>
      </c>
      <c r="C71" s="84">
        <f>SUMIF('3. EQUIPO DE OFICINA'!C:C,'Cuadro Resumen'!$B$67:$B$76,'3. EQUIPO DE OFICINA'!D:D)</f>
        <v>0</v>
      </c>
      <c r="D71" s="244">
        <f>SUMIF('3. EQUIPO DE OFICINA'!$C:$C,'Cuadro Resumen'!$B$67:$B$76,'3. EQUIPO DE OFICINA'!$F:$F)</f>
        <v>0</v>
      </c>
    </row>
    <row r="72" spans="2:4" ht="18.75" x14ac:dyDescent="0.25">
      <c r="B72" s="94" t="s">
        <v>68</v>
      </c>
      <c r="C72" s="84">
        <f>SUMIF('3. EQUIPO DE OFICINA'!C:C,'Cuadro Resumen'!$B$67:$B$76,'3. EQUIPO DE OFICINA'!D:D)</f>
        <v>3</v>
      </c>
      <c r="D72" s="244">
        <f>SUMIF('3. EQUIPO DE OFICINA'!$C:$C,'Cuadro Resumen'!$B$67:$B$76,'3. EQUIPO DE OFICINA'!$F:$F)</f>
        <v>30000</v>
      </c>
    </row>
    <row r="73" spans="2:4" ht="18.75" x14ac:dyDescent="0.25">
      <c r="B73" s="94" t="s">
        <v>69</v>
      </c>
      <c r="C73" s="84">
        <f>SUMIF('3. EQUIPO DE OFICINA'!C:C,'Cuadro Resumen'!$B$67:$B$76,'3. EQUIPO DE OFICINA'!D:D)</f>
        <v>4</v>
      </c>
      <c r="D73" s="244">
        <f>SUMIF('3. EQUIPO DE OFICINA'!$C:$C,'Cuadro Resumen'!$B$67:$B$76,'3. EQUIPO DE OFICINA'!$F:$F)</f>
        <v>32000</v>
      </c>
    </row>
    <row r="74" spans="2:4" ht="18.75" x14ac:dyDescent="0.25">
      <c r="B74" s="83" t="s">
        <v>70</v>
      </c>
      <c r="C74" s="84">
        <f>SUMIF('3. EQUIPO DE OFICINA'!C:C,'Cuadro Resumen'!$B$67:$B$76,'3. EQUIPO DE OFICINA'!D:D)</f>
        <v>0</v>
      </c>
      <c r="D74" s="244">
        <f>SUMIF('3. EQUIPO DE OFICINA'!$C:$C,'Cuadro Resumen'!$B$67:$B$76,'3. EQUIPO DE OFICINA'!$F:$F)</f>
        <v>0</v>
      </c>
    </row>
    <row r="75" spans="2:4" ht="18.75" x14ac:dyDescent="0.25">
      <c r="B75" s="83" t="s">
        <v>71</v>
      </c>
      <c r="C75" s="84">
        <f>SUMIF('3. EQUIPO DE OFICINA'!C:C,'Cuadro Resumen'!$B$67:$B$76,'3. EQUIPO DE OFICINA'!D:D)</f>
        <v>0</v>
      </c>
      <c r="D75" s="244">
        <f>SUMIF('3. EQUIPO DE OFICINA'!$C:$C,'Cuadro Resumen'!$B$67:$B$76,'3. EQUIPO DE OFICINA'!$F:$F)</f>
        <v>0</v>
      </c>
    </row>
    <row r="76" spans="2:4" ht="18.75" x14ac:dyDescent="0.25">
      <c r="B76" s="83" t="s">
        <v>72</v>
      </c>
      <c r="C76" s="84">
        <f>SUMIF('3. EQUIPO DE OFICINA'!C:C,'Cuadro Resumen'!$B$67:$B$76,'3. EQUIPO DE OFICINA'!D:D)</f>
        <v>0</v>
      </c>
      <c r="D76" s="244">
        <f>SUMIF('3. EQUIPO DE OFICINA'!$C:$C,'Cuadro Resumen'!$B$67:$B$76,'3. EQUIPO DE OFICINA'!$F:$F)</f>
        <v>0</v>
      </c>
    </row>
    <row r="77" spans="2:4" ht="18.75" x14ac:dyDescent="0.25">
      <c r="B77" s="83"/>
      <c r="C77" s="84">
        <f>SUMIF('3. EQUIPO DE OFICINA'!C:C,'Cuadro Resumen'!$B$67:$B$76,'3. EQUIPO DE OFICINA'!D:D)</f>
        <v>0</v>
      </c>
      <c r="D77" s="244">
        <f>SUMIF('3. EQUIPO DE OFICINA'!$C:$C,'Cuadro Resumen'!$B$67:$B$76,'3. EQUIPO DE OFICINA'!$F:$F)</f>
        <v>0</v>
      </c>
    </row>
    <row r="78" spans="2:4" ht="23.25" x14ac:dyDescent="0.25">
      <c r="B78" s="85" t="s">
        <v>134</v>
      </c>
      <c r="C78" s="86">
        <f>SUM(C67:C77)</f>
        <v>13</v>
      </c>
      <c r="D78" s="245">
        <f>SUM(D67:D77)</f>
        <v>87200</v>
      </c>
    </row>
    <row r="81" spans="2:4" x14ac:dyDescent="0.25">
      <c r="B81" s="200" t="s">
        <v>390</v>
      </c>
    </row>
    <row r="83" spans="2:4" ht="18.75" x14ac:dyDescent="0.25">
      <c r="B83" s="82" t="s">
        <v>391</v>
      </c>
      <c r="C83" s="82" t="s">
        <v>55</v>
      </c>
      <c r="D83" s="242" t="s">
        <v>486</v>
      </c>
    </row>
    <row r="84" spans="2:4" ht="37.5" x14ac:dyDescent="0.25">
      <c r="B84" s="315" t="s">
        <v>1349</v>
      </c>
      <c r="C84" s="84">
        <f>SUMIF('4. EQUIPO TECNOLÓGICOS'!C:C,'Cuadro Resumen'!$B$84:$B$100,'4. EQUIPO TECNOLÓGICOS'!D:D)</f>
        <v>0</v>
      </c>
      <c r="D84" s="84">
        <f>SUMIF('4. EQUIPO TECNOLÓGICOS'!$C:$C,'Cuadro Resumen'!$B$84:$B$100,'4. EQUIPO TECNOLÓGICOS'!F:F)</f>
        <v>0</v>
      </c>
    </row>
    <row r="85" spans="2:4" ht="18.75" x14ac:dyDescent="0.25">
      <c r="B85" s="315" t="s">
        <v>1350</v>
      </c>
      <c r="C85" s="84">
        <f>SUMIF('4. EQUIPO TECNOLÓGICOS'!C:C,'Cuadro Resumen'!$B$84:$B$100,'4. EQUIPO TECNOLÓGICOS'!D:D)</f>
        <v>3</v>
      </c>
      <c r="D85" s="84">
        <f>SUMIF('4. EQUIPO TECNOLÓGICOS'!$C:$C,'Cuadro Resumen'!$B$84:$B$100,'4. EQUIPO TECNOLÓGICOS'!F:F)</f>
        <v>45000</v>
      </c>
    </row>
    <row r="86" spans="2:4" ht="37.5" x14ac:dyDescent="0.25">
      <c r="B86" s="315" t="s">
        <v>1348</v>
      </c>
      <c r="C86" s="84">
        <f>SUMIF('4. EQUIPO TECNOLÓGICOS'!C:C,'Cuadro Resumen'!$B$84:$B$100,'4. EQUIPO TECNOLÓGICOS'!D:D)</f>
        <v>0</v>
      </c>
      <c r="D86" s="84">
        <f>SUMIF('4. EQUIPO TECNOLÓGICOS'!$C:$C,'Cuadro Resumen'!$B$84:$B$100,'4. EQUIPO TECNOLÓGICOS'!F:F)</f>
        <v>0</v>
      </c>
    </row>
    <row r="87" spans="2:4" ht="37.5" x14ac:dyDescent="0.25">
      <c r="B87" s="315" t="s">
        <v>1351</v>
      </c>
      <c r="C87" s="84">
        <f>SUMIF('4. EQUIPO TECNOLÓGICOS'!C:C,'Cuadro Resumen'!$B$84:$B$100,'4. EQUIPO TECNOLÓGICOS'!D:D)</f>
        <v>57</v>
      </c>
      <c r="D87" s="84">
        <f>SUMIF('4. EQUIPO TECNOLÓGICOS'!$C:$C,'Cuadro Resumen'!$B$84:$B$100,'4. EQUIPO TECNOLÓGICOS'!F:F)</f>
        <v>855000</v>
      </c>
    </row>
    <row r="88" spans="2:4" ht="18.75" x14ac:dyDescent="0.25">
      <c r="B88" s="83" t="s">
        <v>423</v>
      </c>
      <c r="C88" s="84">
        <f>SUMIF('4. EQUIPO TECNOLÓGICOS'!C:C,'Cuadro Resumen'!$B$84:$B$100,'4. EQUIPO TECNOLÓGICOS'!D:D)</f>
        <v>0</v>
      </c>
      <c r="D88" s="84">
        <f>SUMIF('4. EQUIPO TECNOLÓGICOS'!$C:$C,'Cuadro Resumen'!$B$84:$B$100,'4. EQUIPO TECNOLÓGICOS'!F:F)</f>
        <v>0</v>
      </c>
    </row>
    <row r="89" spans="2:4" ht="18.75" x14ac:dyDescent="0.25">
      <c r="B89" s="94" t="s">
        <v>73</v>
      </c>
      <c r="C89" s="84">
        <f>SUMIF('4. EQUIPO TECNOLÓGICOS'!C:C,'Cuadro Resumen'!$B$84:$B$100,'4. EQUIPO TECNOLÓGICOS'!D:D)</f>
        <v>1</v>
      </c>
      <c r="D89" s="84">
        <f>SUMIF('4. EQUIPO TECNOLÓGICOS'!$C:$C,'Cuadro Resumen'!$B$84:$B$100,'4. EQUIPO TECNOLÓGICOS'!F:F)</f>
        <v>4000</v>
      </c>
    </row>
    <row r="90" spans="2:4" ht="18.75" x14ac:dyDescent="0.25">
      <c r="B90" s="94" t="s">
        <v>74</v>
      </c>
      <c r="C90" s="84">
        <f>SUMIF('4. EQUIPO TECNOLÓGICOS'!C:C,'Cuadro Resumen'!$B$84:$B$100,'4. EQUIPO TECNOLÓGICOS'!D:D)</f>
        <v>0</v>
      </c>
      <c r="D90" s="84">
        <f>SUMIF('4. EQUIPO TECNOLÓGICOS'!$C:$C,'Cuadro Resumen'!$B$84:$B$100,'4. EQUIPO TECNOLÓGICOS'!F:F)</f>
        <v>0</v>
      </c>
    </row>
    <row r="91" spans="2:4" ht="18.75" x14ac:dyDescent="0.25">
      <c r="B91" s="94" t="s">
        <v>75</v>
      </c>
      <c r="C91" s="84">
        <f>SUMIF('4. EQUIPO TECNOLÓGICOS'!C:C,'Cuadro Resumen'!$B$84:$B$100,'4. EQUIPO TECNOLÓGICOS'!D:D)</f>
        <v>1</v>
      </c>
      <c r="D91" s="84">
        <f>SUMIF('4. EQUIPO TECNOLÓGICOS'!$C:$C,'Cuadro Resumen'!$B$84:$B$100,'4. EQUIPO TECNOLÓGICOS'!F:F)</f>
        <v>5000</v>
      </c>
    </row>
    <row r="92" spans="2:4" ht="18.75" x14ac:dyDescent="0.25">
      <c r="B92" s="83" t="s">
        <v>424</v>
      </c>
      <c r="C92" s="84">
        <f>SUMIF('4. EQUIPO TECNOLÓGICOS'!C:C,'Cuadro Resumen'!$B$84:$B$100,'4. EQUIPO TECNOLÓGICOS'!D:D)</f>
        <v>0</v>
      </c>
      <c r="D92" s="84">
        <f>SUMIF('4. EQUIPO TECNOLÓGICOS'!$C:$C,'Cuadro Resumen'!$B$84:$B$100,'4. EQUIPO TECNOLÓGICOS'!F:F)</f>
        <v>0</v>
      </c>
    </row>
    <row r="93" spans="2:4" ht="18.75" x14ac:dyDescent="0.25">
      <c r="B93" s="94" t="s">
        <v>76</v>
      </c>
      <c r="C93" s="84">
        <f>SUMIF('4. EQUIPO TECNOLÓGICOS'!C:C,'Cuadro Resumen'!$B$84:$B$100,'4. EQUIPO TECNOLÓGICOS'!D:D)</f>
        <v>0</v>
      </c>
      <c r="D93" s="84">
        <f>SUMIF('4. EQUIPO TECNOLÓGICOS'!$C:$C,'Cuadro Resumen'!$B$84:$B$100,'4. EQUIPO TECNOLÓGICOS'!F:F)</f>
        <v>0</v>
      </c>
    </row>
    <row r="94" spans="2:4" ht="18.75" x14ac:dyDescent="0.25">
      <c r="B94" s="83" t="s">
        <v>77</v>
      </c>
      <c r="C94" s="84">
        <f>SUMIF('4. EQUIPO TECNOLÓGICOS'!C:C,'Cuadro Resumen'!$B$84:$B$100,'4. EQUIPO TECNOLÓGICOS'!D:D)</f>
        <v>0</v>
      </c>
      <c r="D94" s="84">
        <f>SUMIF('4. EQUIPO TECNOLÓGICOS'!$C:$C,'Cuadro Resumen'!$B$84:$B$100,'4. EQUIPO TECNOLÓGICOS'!F:F)</f>
        <v>0</v>
      </c>
    </row>
    <row r="95" spans="2:4" ht="18.75" x14ac:dyDescent="0.25">
      <c r="B95" s="94" t="s">
        <v>78</v>
      </c>
      <c r="C95" s="84">
        <f>SUMIF('4. EQUIPO TECNOLÓGICOS'!C:C,'Cuadro Resumen'!$B$84:$B$100,'4. EQUIPO TECNOLÓGICOS'!D:D)</f>
        <v>10</v>
      </c>
      <c r="D95" s="84">
        <f>SUMIF('4. EQUIPO TECNOLÓGICOS'!$C:$C,'Cuadro Resumen'!$B$84:$B$100,'4. EQUIPO TECNOLÓGICOS'!F:F)</f>
        <v>100000</v>
      </c>
    </row>
    <row r="96" spans="2:4" ht="18.75" x14ac:dyDescent="0.25">
      <c r="B96" s="94" t="s">
        <v>79</v>
      </c>
      <c r="C96" s="84">
        <f>SUMIF('4. EQUIPO TECNOLÓGICOS'!C:C,'Cuadro Resumen'!$B$84:$B$100,'4. EQUIPO TECNOLÓGICOS'!D:D)</f>
        <v>0</v>
      </c>
      <c r="D96" s="84">
        <f>SUMIF('4. EQUIPO TECNOLÓGICOS'!$C:$C,'Cuadro Resumen'!$B$84:$B$100,'4. EQUIPO TECNOLÓGICOS'!F:F)</f>
        <v>0</v>
      </c>
    </row>
    <row r="97" spans="2:4" ht="18.75" x14ac:dyDescent="0.25">
      <c r="B97" s="83" t="s">
        <v>425</v>
      </c>
      <c r="C97" s="84">
        <f>SUMIF('4. EQUIPO TECNOLÓGICOS'!C:C,'Cuadro Resumen'!$B$84:$B$100,'4. EQUIPO TECNOLÓGICOS'!D:D)</f>
        <v>0</v>
      </c>
      <c r="D97" s="84">
        <f>SUMIF('4. EQUIPO TECNOLÓGICOS'!$C:$C,'Cuadro Resumen'!$B$84:$B$100,'4. EQUIPO TECNOLÓGICOS'!F:F)</f>
        <v>0</v>
      </c>
    </row>
    <row r="98" spans="2:4" ht="18.75" x14ac:dyDescent="0.25">
      <c r="B98" s="94" t="s">
        <v>81</v>
      </c>
      <c r="C98" s="84">
        <f>SUMIF('4. EQUIPO TECNOLÓGICOS'!C:C,'Cuadro Resumen'!$B$84:$B$100,'4. EQUIPO TECNOLÓGICOS'!D:D)</f>
        <v>0</v>
      </c>
      <c r="D98" s="84">
        <f>SUMIF('4. EQUIPO TECNOLÓGICOS'!$C:$C,'Cuadro Resumen'!$B$84:$B$100,'4. EQUIPO TECNOLÓGICOS'!F:F)</f>
        <v>0</v>
      </c>
    </row>
    <row r="99" spans="2:4" ht="18.75" x14ac:dyDescent="0.25">
      <c r="B99" s="94" t="s">
        <v>82</v>
      </c>
      <c r="C99" s="84">
        <f>SUMIF('4. EQUIPO TECNOLÓGICOS'!C:C,'Cuadro Resumen'!$B$84:$B$100,'4. EQUIPO TECNOLÓGICOS'!D:D)</f>
        <v>0</v>
      </c>
      <c r="D99" s="84">
        <f>SUMIF('4. EQUIPO TECNOLÓGICOS'!$C:$C,'Cuadro Resumen'!$B$84:$B$100,'4. EQUIPO TECNOLÓGICOS'!F:F)</f>
        <v>0</v>
      </c>
    </row>
    <row r="100" spans="2:4" ht="18.75" x14ac:dyDescent="0.25">
      <c r="B100" s="94" t="s">
        <v>83</v>
      </c>
      <c r="C100" s="84">
        <f>SUMIF('4. EQUIPO TECNOLÓGICOS'!C:C,'Cuadro Resumen'!$B$84:$B$100,'4. EQUIPO TECNOLÓGICOS'!D:D)</f>
        <v>100</v>
      </c>
      <c r="D100" s="84">
        <f>SUMIF('4. EQUIPO TECNOLÓGICOS'!$C:$C,'Cuadro Resumen'!$B$84:$B$100,'4. EQUIPO TECNOLÓGICOS'!F:F)</f>
        <v>2000</v>
      </c>
    </row>
    <row r="101" spans="2:4" ht="23.25" x14ac:dyDescent="0.25">
      <c r="B101" s="85" t="s">
        <v>134</v>
      </c>
      <c r="C101" s="86">
        <f>SUM(C84:C100)</f>
        <v>172</v>
      </c>
      <c r="D101" s="86">
        <f>SUM(D84:D100)</f>
        <v>1011000</v>
      </c>
    </row>
    <row r="105" spans="2:4" x14ac:dyDescent="0.25">
      <c r="B105" s="200" t="s">
        <v>484</v>
      </c>
    </row>
    <row r="126" spans="2:4" x14ac:dyDescent="0.25">
      <c r="B126" s="200" t="s">
        <v>485</v>
      </c>
    </row>
    <row r="127" spans="2:4" x14ac:dyDescent="0.25">
      <c r="B127" s="87" t="s">
        <v>125</v>
      </c>
      <c r="C127" s="87" t="s">
        <v>55</v>
      </c>
      <c r="D127" s="87" t="s">
        <v>486</v>
      </c>
    </row>
    <row r="128" spans="2:4" x14ac:dyDescent="0.25">
      <c r="B128" s="87" t="s">
        <v>487</v>
      </c>
    </row>
    <row r="129" spans="2:2" x14ac:dyDescent="0.25">
      <c r="B129" s="87" t="s">
        <v>477</v>
      </c>
    </row>
    <row r="130" spans="2:2" x14ac:dyDescent="0.25">
      <c r="B130" s="87" t="s">
        <v>492</v>
      </c>
    </row>
    <row r="143" spans="2:2" x14ac:dyDescent="0.25">
      <c r="B143" s="200" t="s">
        <v>493</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opLeftCell="C1" zoomScale="90" zoomScaleNormal="90" workbookViewId="0">
      <pane ySplit="6" topLeftCell="A7" activePane="bottomLeft" state="frozen"/>
      <selection activeCell="A7" sqref="A7"/>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3.7109375" style="239" bestFit="1" customWidth="1"/>
    <col min="9" max="9" width="15.28515625" customWidth="1"/>
    <col min="10" max="10" width="18.85546875" style="239" customWidth="1"/>
    <col min="12" max="12" width="13.7109375" style="239" bestFit="1" customWidth="1"/>
    <col min="14" max="14" width="13.71093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75" x14ac:dyDescent="0.25">
      <c r="B1" s="286"/>
      <c r="C1" s="286"/>
      <c r="D1" s="286"/>
      <c r="E1" s="286"/>
      <c r="F1" s="286"/>
      <c r="G1" s="286" t="s">
        <v>1420</v>
      </c>
      <c r="J1" s="286"/>
      <c r="K1" s="286"/>
      <c r="L1" s="286"/>
      <c r="M1" s="286"/>
      <c r="N1" s="286"/>
      <c r="O1" s="286"/>
      <c r="P1" s="286"/>
      <c r="Q1" s="286"/>
      <c r="R1" s="286"/>
      <c r="S1" s="286"/>
      <c r="T1" s="286"/>
      <c r="U1" s="286"/>
    </row>
    <row r="2" spans="1:21" ht="18.75" x14ac:dyDescent="0.25">
      <c r="A2" s="273" t="s">
        <v>1359</v>
      </c>
      <c r="B2" s="286"/>
      <c r="C2" s="286"/>
      <c r="D2" s="286"/>
      <c r="E2" s="286"/>
      <c r="F2" s="286"/>
      <c r="G2" s="286"/>
      <c r="J2" s="286"/>
      <c r="K2" s="286"/>
      <c r="L2" s="286"/>
      <c r="M2" s="286"/>
      <c r="N2" s="286"/>
      <c r="O2" s="286"/>
      <c r="P2" s="286"/>
      <c r="Q2" s="286"/>
      <c r="R2" s="286"/>
      <c r="S2" s="286"/>
      <c r="T2" s="286"/>
      <c r="U2" s="286"/>
    </row>
    <row r="3" spans="1:21" x14ac:dyDescent="0.25">
      <c r="A3" s="722" t="s">
        <v>1421</v>
      </c>
      <c r="B3" s="722"/>
      <c r="C3" s="722"/>
      <c r="D3" s="722"/>
      <c r="E3" s="722"/>
      <c r="F3" s="722"/>
      <c r="G3" s="722"/>
      <c r="H3" s="722"/>
      <c r="I3" s="722"/>
      <c r="J3" s="722"/>
      <c r="K3" s="722"/>
      <c r="L3" s="722"/>
      <c r="M3" s="722"/>
      <c r="N3" s="722"/>
      <c r="O3" s="722"/>
      <c r="P3" s="722"/>
      <c r="Q3" s="722"/>
      <c r="R3" s="722"/>
      <c r="S3" s="722"/>
      <c r="T3" s="722"/>
      <c r="U3" s="722"/>
    </row>
    <row r="4" spans="1:21" ht="15" customHeight="1" x14ac:dyDescent="0.25">
      <c r="A4" s="687" t="s">
        <v>100</v>
      </c>
      <c r="B4" s="662" t="s">
        <v>115</v>
      </c>
      <c r="C4" s="666" t="s">
        <v>89</v>
      </c>
      <c r="D4" s="666" t="s">
        <v>90</v>
      </c>
      <c r="E4" s="675" t="s">
        <v>401</v>
      </c>
      <c r="F4" s="666" t="s">
        <v>91</v>
      </c>
      <c r="G4" s="687" t="s">
        <v>103</v>
      </c>
      <c r="H4" s="687"/>
      <c r="I4" s="687"/>
      <c r="J4" s="687"/>
      <c r="K4" s="687"/>
      <c r="L4" s="687"/>
      <c r="M4" s="687"/>
      <c r="N4" s="687"/>
      <c r="O4" s="688" t="s">
        <v>104</v>
      </c>
      <c r="P4" s="688"/>
      <c r="Q4" s="662" t="s">
        <v>105</v>
      </c>
      <c r="R4" s="662" t="s">
        <v>106</v>
      </c>
      <c r="S4" s="662" t="s">
        <v>113</v>
      </c>
      <c r="T4" s="662" t="s">
        <v>112</v>
      </c>
      <c r="U4" s="672" t="s">
        <v>92</v>
      </c>
    </row>
    <row r="5" spans="1:21" ht="15" customHeight="1" x14ac:dyDescent="0.25">
      <c r="A5" s="687"/>
      <c r="B5" s="660"/>
      <c r="C5" s="667"/>
      <c r="D5" s="667"/>
      <c r="E5" s="676"/>
      <c r="F5" s="667"/>
      <c r="G5" s="687" t="s">
        <v>107</v>
      </c>
      <c r="H5" s="687"/>
      <c r="I5" s="687" t="s">
        <v>108</v>
      </c>
      <c r="J5" s="687"/>
      <c r="K5" s="687" t="s">
        <v>109</v>
      </c>
      <c r="L5" s="687"/>
      <c r="M5" s="687" t="s">
        <v>110</v>
      </c>
      <c r="N5" s="687"/>
      <c r="O5" s="688"/>
      <c r="P5" s="688"/>
      <c r="Q5" s="660"/>
      <c r="R5" s="660"/>
      <c r="S5" s="660"/>
      <c r="T5" s="660"/>
      <c r="U5" s="673"/>
    </row>
    <row r="6" spans="1:21" ht="25.5" x14ac:dyDescent="0.25">
      <c r="A6" s="687"/>
      <c r="B6" s="661"/>
      <c r="C6" s="668"/>
      <c r="D6" s="668"/>
      <c r="E6" s="677"/>
      <c r="F6" s="668"/>
      <c r="G6" s="335" t="s">
        <v>111</v>
      </c>
      <c r="H6" s="237" t="s">
        <v>12</v>
      </c>
      <c r="I6" s="335" t="s">
        <v>111</v>
      </c>
      <c r="J6" s="237" t="s">
        <v>12</v>
      </c>
      <c r="K6" s="335" t="s">
        <v>111</v>
      </c>
      <c r="L6" s="237" t="s">
        <v>12</v>
      </c>
      <c r="M6" s="335" t="s">
        <v>111</v>
      </c>
      <c r="N6" s="237" t="s">
        <v>12</v>
      </c>
      <c r="O6" s="335" t="s">
        <v>111</v>
      </c>
      <c r="P6" s="237" t="s">
        <v>12</v>
      </c>
      <c r="Q6" s="661"/>
      <c r="R6" s="661"/>
      <c r="S6" s="661"/>
      <c r="T6" s="661"/>
      <c r="U6" s="674"/>
    </row>
    <row r="7" spans="1:21" ht="15.75" customHeight="1" x14ac:dyDescent="0.25">
      <c r="A7" s="719" t="s">
        <v>1421</v>
      </c>
      <c r="B7" s="719" t="s">
        <v>1422</v>
      </c>
      <c r="C7" s="282"/>
      <c r="D7" s="282"/>
      <c r="E7" s="282"/>
      <c r="F7" s="283"/>
      <c r="G7" s="283"/>
      <c r="H7" s="386"/>
      <c r="I7" s="283"/>
      <c r="J7" s="386"/>
      <c r="K7" s="283"/>
      <c r="L7" s="386"/>
      <c r="M7" s="283"/>
      <c r="N7" s="386"/>
      <c r="O7" s="283"/>
      <c r="P7" s="386"/>
      <c r="Q7" s="283"/>
      <c r="R7" s="283"/>
      <c r="S7" s="283"/>
      <c r="T7" s="283"/>
      <c r="U7" s="283"/>
    </row>
    <row r="8" spans="1:21" ht="15.75" x14ac:dyDescent="0.25">
      <c r="A8" s="720"/>
      <c r="B8" s="720"/>
      <c r="C8" s="282"/>
      <c r="D8" s="282"/>
      <c r="E8" s="282"/>
      <c r="F8" s="283"/>
      <c r="G8" s="283"/>
      <c r="H8" s="386"/>
      <c r="I8" s="283"/>
      <c r="J8" s="386"/>
      <c r="K8" s="283"/>
      <c r="L8" s="386"/>
      <c r="M8" s="283"/>
      <c r="N8" s="386"/>
      <c r="O8" s="283"/>
      <c r="P8" s="386"/>
      <c r="Q8" s="283"/>
      <c r="R8" s="283"/>
      <c r="S8" s="283"/>
      <c r="T8" s="283"/>
      <c r="U8" s="283"/>
    </row>
    <row r="9" spans="1:21" ht="15.75" x14ac:dyDescent="0.25">
      <c r="A9" s="720"/>
      <c r="B9" s="720"/>
      <c r="C9" s="282"/>
      <c r="D9" s="282"/>
      <c r="E9" s="282"/>
      <c r="F9" s="283"/>
      <c r="G9" s="283"/>
      <c r="H9" s="386"/>
      <c r="I9" s="283"/>
      <c r="J9" s="386"/>
      <c r="K9" s="283"/>
      <c r="L9" s="386"/>
      <c r="M9" s="283"/>
      <c r="N9" s="386"/>
      <c r="O9" s="283"/>
      <c r="P9" s="386"/>
      <c r="Q9" s="283"/>
      <c r="R9" s="283"/>
      <c r="S9" s="283"/>
      <c r="T9" s="283"/>
      <c r="U9" s="283"/>
    </row>
    <row r="10" spans="1:21" ht="15.75" x14ac:dyDescent="0.25">
      <c r="A10" s="720"/>
      <c r="B10" s="720"/>
      <c r="C10" s="282"/>
      <c r="D10" s="282"/>
      <c r="E10" s="282"/>
      <c r="F10" s="283"/>
      <c r="G10" s="283"/>
      <c r="H10" s="386"/>
      <c r="I10" s="283"/>
      <c r="J10" s="386"/>
      <c r="K10" s="283"/>
      <c r="L10" s="386"/>
      <c r="M10" s="283"/>
      <c r="N10" s="386"/>
      <c r="O10" s="283"/>
      <c r="P10" s="386"/>
      <c r="Q10" s="283"/>
      <c r="R10" s="283"/>
      <c r="S10" s="283"/>
      <c r="T10" s="283"/>
      <c r="U10" s="283"/>
    </row>
    <row r="11" spans="1:21" ht="15.75" x14ac:dyDescent="0.25">
      <c r="A11" s="720"/>
      <c r="B11" s="720"/>
      <c r="C11" s="282"/>
      <c r="D11" s="282"/>
      <c r="E11" s="282"/>
      <c r="F11" s="283"/>
      <c r="G11" s="283"/>
      <c r="H11" s="386"/>
      <c r="I11" s="283"/>
      <c r="J11" s="386"/>
      <c r="K11" s="283"/>
      <c r="L11" s="386"/>
      <c r="M11" s="283"/>
      <c r="N11" s="386"/>
      <c r="O11" s="283"/>
      <c r="P11" s="386"/>
      <c r="Q11" s="283"/>
      <c r="R11" s="283"/>
      <c r="S11" s="283"/>
      <c r="T11" s="283"/>
      <c r="U11" s="283"/>
    </row>
    <row r="12" spans="1:21" ht="15.75" x14ac:dyDescent="0.25">
      <c r="A12" s="720"/>
      <c r="B12" s="720"/>
      <c r="C12" s="282"/>
      <c r="D12" s="282"/>
      <c r="E12" s="282"/>
      <c r="F12" s="283"/>
      <c r="G12" s="283"/>
      <c r="H12" s="386"/>
      <c r="I12" s="283"/>
      <c r="J12" s="386"/>
      <c r="K12" s="283"/>
      <c r="L12" s="386"/>
      <c r="M12" s="283"/>
      <c r="N12" s="386"/>
      <c r="O12" s="283"/>
      <c r="P12" s="386"/>
      <c r="Q12" s="283"/>
      <c r="R12" s="283"/>
      <c r="S12" s="283"/>
      <c r="T12" s="283"/>
      <c r="U12" s="387"/>
    </row>
    <row r="13" spans="1:21" ht="15.75" customHeight="1" x14ac:dyDescent="0.25">
      <c r="A13" s="720"/>
      <c r="B13" s="720"/>
      <c r="C13" s="282"/>
      <c r="D13" s="282"/>
      <c r="E13" s="282"/>
      <c r="F13" s="283"/>
      <c r="G13" s="283"/>
      <c r="H13" s="386"/>
      <c r="I13" s="283"/>
      <c r="J13" s="386"/>
      <c r="K13" s="388"/>
      <c r="L13" s="386"/>
      <c r="M13" s="283"/>
      <c r="N13" s="386"/>
      <c r="O13" s="389"/>
      <c r="P13" s="386"/>
      <c r="Q13" s="283"/>
      <c r="R13" s="283"/>
      <c r="S13" s="283"/>
      <c r="T13" s="283"/>
      <c r="U13" s="283"/>
    </row>
    <row r="14" spans="1:21" ht="15.75" x14ac:dyDescent="0.25">
      <c r="A14" s="720"/>
      <c r="B14" s="720"/>
      <c r="C14" s="282"/>
      <c r="D14" s="282"/>
      <c r="E14" s="282"/>
      <c r="F14" s="283"/>
      <c r="G14" s="283"/>
      <c r="H14" s="386"/>
      <c r="I14" s="283"/>
      <c r="J14" s="386"/>
      <c r="K14" s="388"/>
      <c r="L14" s="386"/>
      <c r="M14" s="283"/>
      <c r="N14" s="386"/>
      <c r="O14" s="389"/>
      <c r="P14" s="386"/>
      <c r="Q14" s="283"/>
      <c r="R14" s="283"/>
      <c r="S14" s="283"/>
      <c r="T14" s="283"/>
      <c r="U14" s="283"/>
    </row>
    <row r="15" spans="1:21" ht="15.75" x14ac:dyDescent="0.25">
      <c r="A15" s="720"/>
      <c r="B15" s="720"/>
      <c r="C15" s="282"/>
      <c r="D15" s="282"/>
      <c r="E15" s="282"/>
      <c r="F15" s="283"/>
      <c r="G15" s="283"/>
      <c r="H15" s="386"/>
      <c r="I15" s="283"/>
      <c r="J15" s="386"/>
      <c r="K15" s="388"/>
      <c r="L15" s="386"/>
      <c r="M15" s="283"/>
      <c r="N15" s="386"/>
      <c r="O15" s="389"/>
      <c r="P15" s="386"/>
      <c r="Q15" s="283"/>
      <c r="R15" s="283"/>
      <c r="S15" s="283"/>
      <c r="T15" s="283"/>
      <c r="U15" s="283"/>
    </row>
    <row r="16" spans="1:21" ht="15.75" x14ac:dyDescent="0.25">
      <c r="A16" s="720"/>
      <c r="B16" s="720"/>
      <c r="C16" s="282"/>
      <c r="D16" s="282"/>
      <c r="E16" s="282"/>
      <c r="F16" s="283"/>
      <c r="G16" s="283"/>
      <c r="H16" s="386"/>
      <c r="I16" s="283"/>
      <c r="J16" s="386"/>
      <c r="K16" s="388"/>
      <c r="L16" s="386"/>
      <c r="M16" s="283"/>
      <c r="N16" s="386"/>
      <c r="O16" s="389"/>
      <c r="P16" s="386"/>
      <c r="Q16" s="283"/>
      <c r="R16" s="283"/>
      <c r="S16" s="283"/>
      <c r="T16" s="283"/>
      <c r="U16" s="283"/>
    </row>
    <row r="17" spans="1:21" ht="15.75" x14ac:dyDescent="0.25">
      <c r="A17" s="720"/>
      <c r="B17" s="720"/>
      <c r="C17" s="282"/>
      <c r="D17" s="282"/>
      <c r="E17" s="282"/>
      <c r="F17" s="283"/>
      <c r="G17" s="283"/>
      <c r="H17" s="386"/>
      <c r="I17" s="283"/>
      <c r="J17" s="386"/>
      <c r="K17" s="283"/>
      <c r="L17" s="386"/>
      <c r="M17" s="283"/>
      <c r="N17" s="386"/>
      <c r="O17" s="283"/>
      <c r="P17" s="386"/>
      <c r="Q17" s="283"/>
      <c r="R17" s="283"/>
      <c r="S17" s="283"/>
      <c r="T17" s="283"/>
      <c r="U17" s="390"/>
    </row>
    <row r="18" spans="1:21" ht="15.75" x14ac:dyDescent="0.25">
      <c r="A18" s="721"/>
      <c r="B18" s="721"/>
      <c r="C18" s="282"/>
      <c r="D18" s="282"/>
      <c r="E18" s="282"/>
      <c r="F18" s="283"/>
      <c r="G18" s="283"/>
      <c r="H18" s="386"/>
      <c r="I18" s="283"/>
      <c r="J18" s="386"/>
      <c r="K18" s="283"/>
      <c r="L18" s="386"/>
      <c r="M18" s="283"/>
      <c r="N18" s="386"/>
      <c r="O18" s="283"/>
      <c r="P18" s="386"/>
      <c r="Q18" s="283"/>
      <c r="R18" s="283"/>
      <c r="S18" s="283"/>
      <c r="T18" s="283"/>
      <c r="U18" s="283"/>
    </row>
    <row r="19" spans="1:21" ht="15.75" x14ac:dyDescent="0.25">
      <c r="A19" s="294"/>
      <c r="B19" s="295"/>
      <c r="C19" s="294" t="s">
        <v>1419</v>
      </c>
      <c r="D19" s="295"/>
      <c r="E19" s="295"/>
      <c r="F19" s="296"/>
      <c r="G19" s="284">
        <f t="shared" ref="G19:P19" si="0">SUM(G7:G18)</f>
        <v>0</v>
      </c>
      <c r="H19" s="285">
        <f t="shared" si="0"/>
        <v>0</v>
      </c>
      <c r="I19" s="284">
        <f t="shared" si="0"/>
        <v>0</v>
      </c>
      <c r="J19" s="285">
        <f t="shared" si="0"/>
        <v>0</v>
      </c>
      <c r="K19" s="284">
        <f t="shared" si="0"/>
        <v>0</v>
      </c>
      <c r="L19" s="285">
        <f t="shared" si="0"/>
        <v>0</v>
      </c>
      <c r="M19" s="284">
        <f t="shared" si="0"/>
        <v>0</v>
      </c>
      <c r="N19" s="285">
        <f t="shared" si="0"/>
        <v>0</v>
      </c>
      <c r="O19" s="285">
        <f t="shared" si="0"/>
        <v>0</v>
      </c>
      <c r="P19" s="285">
        <f t="shared" si="0"/>
        <v>0</v>
      </c>
      <c r="Q19" s="267"/>
      <c r="R19" s="267"/>
      <c r="S19" s="267"/>
      <c r="T19" s="267"/>
      <c r="U19" s="267"/>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0"/>
  <sheetViews>
    <sheetView zoomScale="90" zoomScaleNormal="90" workbookViewId="0">
      <pane ySplit="6" topLeftCell="A16" activePane="bottomLeft" state="frozen"/>
      <selection activeCell="A7" sqref="A7"/>
      <selection pane="bottomLeft" activeCell="C7" sqref="C7"/>
    </sheetView>
  </sheetViews>
  <sheetFormatPr baseColWidth="10" defaultRowHeight="15" x14ac:dyDescent="0.25"/>
  <cols>
    <col min="1" max="1" width="21.7109375" style="393" customWidth="1"/>
    <col min="2" max="2" width="24.28515625" style="393" customWidth="1"/>
    <col min="3" max="6" width="27.42578125" style="393" customWidth="1"/>
    <col min="7" max="7" width="15.28515625" style="393" customWidth="1"/>
    <col min="8" max="8" width="13.7109375" style="239" bestFit="1" customWidth="1"/>
    <col min="9" max="9" width="15.28515625" style="393" customWidth="1"/>
    <col min="10" max="10" width="18.85546875" style="239" customWidth="1"/>
    <col min="11" max="11" width="11.42578125" style="393"/>
    <col min="12" max="12" width="13.7109375" style="239" bestFit="1" customWidth="1"/>
    <col min="13" max="13" width="11.42578125" style="393"/>
    <col min="14" max="14" width="13.7109375" style="239" bestFit="1" customWidth="1"/>
    <col min="15" max="15" width="15.28515625" style="393" customWidth="1"/>
    <col min="16" max="16" width="18.28515625" style="239" customWidth="1"/>
    <col min="17" max="17" width="14.140625" style="393" hidden="1" customWidth="1"/>
    <col min="18" max="20" width="14.140625" style="393" customWidth="1"/>
    <col min="21" max="21" width="17" style="393" customWidth="1"/>
    <col min="22" max="16384" width="11.42578125" style="393"/>
  </cols>
  <sheetData>
    <row r="1" spans="1:21" ht="18.75" x14ac:dyDescent="0.25">
      <c r="B1" s="286"/>
      <c r="C1" s="286"/>
      <c r="D1" s="286"/>
      <c r="E1" s="286"/>
      <c r="F1" s="286"/>
      <c r="G1" s="286" t="s">
        <v>1469</v>
      </c>
      <c r="J1" s="286"/>
      <c r="K1" s="286"/>
      <c r="L1" s="286"/>
      <c r="M1" s="286"/>
      <c r="N1" s="286"/>
      <c r="O1" s="286"/>
      <c r="P1" s="286"/>
      <c r="Q1" s="286"/>
      <c r="R1" s="286"/>
      <c r="S1" s="286"/>
      <c r="T1" s="286"/>
      <c r="U1" s="286"/>
    </row>
    <row r="2" spans="1:21" ht="18.75" x14ac:dyDescent="0.25">
      <c r="A2" s="273" t="s">
        <v>1359</v>
      </c>
      <c r="B2" s="286"/>
      <c r="C2" s="286"/>
      <c r="D2" s="286"/>
      <c r="E2" s="286"/>
      <c r="F2" s="286"/>
      <c r="G2" s="286"/>
      <c r="J2" s="286"/>
      <c r="K2" s="286"/>
      <c r="L2" s="286"/>
      <c r="M2" s="286"/>
      <c r="N2" s="286"/>
      <c r="O2" s="286"/>
      <c r="P2" s="286"/>
      <c r="Q2" s="286"/>
      <c r="R2" s="286"/>
      <c r="S2" s="286"/>
      <c r="T2" s="286"/>
      <c r="U2" s="286"/>
    </row>
    <row r="3" spans="1:21" x14ac:dyDescent="0.25">
      <c r="A3" s="722" t="s">
        <v>1468</v>
      </c>
      <c r="B3" s="722"/>
      <c r="C3" s="722"/>
      <c r="D3" s="722"/>
      <c r="E3" s="722"/>
      <c r="F3" s="722"/>
      <c r="G3" s="722"/>
      <c r="H3" s="722"/>
      <c r="I3" s="722"/>
      <c r="J3" s="722"/>
      <c r="K3" s="722"/>
      <c r="L3" s="722"/>
      <c r="M3" s="722"/>
      <c r="N3" s="722"/>
      <c r="O3" s="722"/>
      <c r="P3" s="722"/>
      <c r="Q3" s="722"/>
      <c r="R3" s="722"/>
      <c r="S3" s="722"/>
      <c r="T3" s="722"/>
      <c r="U3" s="722"/>
    </row>
    <row r="4" spans="1:21" ht="15" customHeight="1" x14ac:dyDescent="0.25">
      <c r="A4" s="687" t="s">
        <v>100</v>
      </c>
      <c r="B4" s="662" t="s">
        <v>115</v>
      </c>
      <c r="C4" s="666" t="s">
        <v>89</v>
      </c>
      <c r="D4" s="666" t="s">
        <v>90</v>
      </c>
      <c r="E4" s="675" t="s">
        <v>401</v>
      </c>
      <c r="F4" s="666" t="s">
        <v>91</v>
      </c>
      <c r="G4" s="687" t="s">
        <v>103</v>
      </c>
      <c r="H4" s="687"/>
      <c r="I4" s="687"/>
      <c r="J4" s="687"/>
      <c r="K4" s="687"/>
      <c r="L4" s="687"/>
      <c r="M4" s="687"/>
      <c r="N4" s="687"/>
      <c r="O4" s="688" t="s">
        <v>104</v>
      </c>
      <c r="P4" s="688"/>
      <c r="Q4" s="662" t="s">
        <v>105</v>
      </c>
      <c r="R4" s="662" t="s">
        <v>106</v>
      </c>
      <c r="S4" s="662" t="s">
        <v>113</v>
      </c>
      <c r="T4" s="662" t="s">
        <v>112</v>
      </c>
      <c r="U4" s="672" t="s">
        <v>92</v>
      </c>
    </row>
    <row r="5" spans="1:21" ht="15" customHeight="1" x14ac:dyDescent="0.25">
      <c r="A5" s="687"/>
      <c r="B5" s="660"/>
      <c r="C5" s="667"/>
      <c r="D5" s="667"/>
      <c r="E5" s="676"/>
      <c r="F5" s="667"/>
      <c r="G5" s="687" t="s">
        <v>107</v>
      </c>
      <c r="H5" s="687"/>
      <c r="I5" s="687" t="s">
        <v>108</v>
      </c>
      <c r="J5" s="687"/>
      <c r="K5" s="687" t="s">
        <v>109</v>
      </c>
      <c r="L5" s="687"/>
      <c r="M5" s="687" t="s">
        <v>110</v>
      </c>
      <c r="N5" s="687"/>
      <c r="O5" s="688"/>
      <c r="P5" s="688"/>
      <c r="Q5" s="660"/>
      <c r="R5" s="660"/>
      <c r="S5" s="660"/>
      <c r="T5" s="660"/>
      <c r="U5" s="673"/>
    </row>
    <row r="6" spans="1:21" ht="25.5" x14ac:dyDescent="0.25">
      <c r="A6" s="687"/>
      <c r="B6" s="661"/>
      <c r="C6" s="668"/>
      <c r="D6" s="668"/>
      <c r="E6" s="677"/>
      <c r="F6" s="668"/>
      <c r="G6" s="335" t="s">
        <v>111</v>
      </c>
      <c r="H6" s="237" t="s">
        <v>12</v>
      </c>
      <c r="I6" s="335" t="s">
        <v>111</v>
      </c>
      <c r="J6" s="237" t="s">
        <v>12</v>
      </c>
      <c r="K6" s="335" t="s">
        <v>111</v>
      </c>
      <c r="L6" s="237" t="s">
        <v>12</v>
      </c>
      <c r="M6" s="335" t="s">
        <v>111</v>
      </c>
      <c r="N6" s="237" t="s">
        <v>12</v>
      </c>
      <c r="O6" s="335" t="s">
        <v>111</v>
      </c>
      <c r="P6" s="237" t="s">
        <v>12</v>
      </c>
      <c r="Q6" s="661"/>
      <c r="R6" s="661"/>
      <c r="S6" s="661"/>
      <c r="T6" s="661"/>
      <c r="U6" s="674"/>
    </row>
    <row r="7" spans="1:21" ht="15.75" x14ac:dyDescent="0.25">
      <c r="A7" s="719" t="s">
        <v>1462</v>
      </c>
      <c r="B7" s="718" t="s">
        <v>1460</v>
      </c>
      <c r="C7" s="282"/>
      <c r="D7" s="282"/>
      <c r="E7" s="282"/>
      <c r="F7" s="283"/>
      <c r="G7" s="283"/>
      <c r="H7" s="386"/>
      <c r="I7" s="283"/>
      <c r="J7" s="386"/>
      <c r="K7" s="283"/>
      <c r="L7" s="386"/>
      <c r="M7" s="283"/>
      <c r="N7" s="386"/>
      <c r="O7" s="283"/>
      <c r="P7" s="386"/>
      <c r="Q7" s="283"/>
      <c r="R7" s="283"/>
      <c r="S7" s="283"/>
      <c r="T7" s="283"/>
      <c r="U7" s="283"/>
    </row>
    <row r="8" spans="1:21" ht="15.75" x14ac:dyDescent="0.25">
      <c r="A8" s="720"/>
      <c r="B8" s="718"/>
      <c r="C8" s="282"/>
      <c r="D8" s="282"/>
      <c r="E8" s="282"/>
      <c r="F8" s="283"/>
      <c r="G8" s="283"/>
      <c r="H8" s="386"/>
      <c r="I8" s="283"/>
      <c r="J8" s="386"/>
      <c r="K8" s="283"/>
      <c r="L8" s="386"/>
      <c r="M8" s="283"/>
      <c r="N8" s="386"/>
      <c r="O8" s="283"/>
      <c r="P8" s="386"/>
      <c r="Q8" s="283"/>
      <c r="R8" s="283"/>
      <c r="S8" s="283"/>
      <c r="T8" s="283"/>
      <c r="U8" s="283"/>
    </row>
    <row r="9" spans="1:21" ht="15.75" x14ac:dyDescent="0.25">
      <c r="A9" s="720"/>
      <c r="B9" s="718"/>
      <c r="C9" s="282"/>
      <c r="D9" s="282"/>
      <c r="E9" s="282"/>
      <c r="F9" s="283"/>
      <c r="G9" s="283"/>
      <c r="H9" s="386"/>
      <c r="I9" s="283"/>
      <c r="J9" s="386"/>
      <c r="K9" s="283"/>
      <c r="L9" s="386"/>
      <c r="M9" s="283"/>
      <c r="N9" s="386"/>
      <c r="O9" s="283"/>
      <c r="P9" s="386"/>
      <c r="Q9" s="283"/>
      <c r="R9" s="283"/>
      <c r="S9" s="283"/>
      <c r="T9" s="283"/>
      <c r="U9" s="283"/>
    </row>
    <row r="10" spans="1:21" ht="15.75" x14ac:dyDescent="0.25">
      <c r="A10" s="720"/>
      <c r="B10" s="718"/>
      <c r="C10" s="282"/>
      <c r="D10" s="282"/>
      <c r="E10" s="282"/>
      <c r="F10" s="283"/>
      <c r="G10" s="283"/>
      <c r="H10" s="386"/>
      <c r="I10" s="283"/>
      <c r="J10" s="386"/>
      <c r="K10" s="283"/>
      <c r="L10" s="386"/>
      <c r="M10" s="283"/>
      <c r="N10" s="386"/>
      <c r="O10" s="283"/>
      <c r="P10" s="386"/>
      <c r="Q10" s="283"/>
      <c r="R10" s="283"/>
      <c r="S10" s="283"/>
      <c r="T10" s="283"/>
      <c r="U10" s="283"/>
    </row>
    <row r="11" spans="1:21" ht="15.75" x14ac:dyDescent="0.25">
      <c r="A11" s="720"/>
      <c r="B11" s="718"/>
      <c r="C11" s="282"/>
      <c r="D11" s="282"/>
      <c r="E11" s="282"/>
      <c r="F11" s="283"/>
      <c r="G11" s="283"/>
      <c r="H11" s="386"/>
      <c r="I11" s="283"/>
      <c r="J11" s="386"/>
      <c r="K11" s="283"/>
      <c r="L11" s="386"/>
      <c r="M11" s="283"/>
      <c r="N11" s="386"/>
      <c r="O11" s="283"/>
      <c r="P11" s="386"/>
      <c r="Q11" s="283"/>
      <c r="R11" s="283"/>
      <c r="S11" s="283"/>
      <c r="T11" s="283"/>
      <c r="U11" s="283"/>
    </row>
    <row r="12" spans="1:21" ht="15.75" x14ac:dyDescent="0.25">
      <c r="A12" s="720"/>
      <c r="B12" s="718" t="s">
        <v>1467</v>
      </c>
      <c r="C12" s="282"/>
      <c r="D12" s="282"/>
      <c r="E12" s="282"/>
      <c r="F12" s="283"/>
      <c r="G12" s="283"/>
      <c r="H12" s="386"/>
      <c r="I12" s="283"/>
      <c r="J12" s="386"/>
      <c r="K12" s="283"/>
      <c r="L12" s="386"/>
      <c r="M12" s="283"/>
      <c r="N12" s="386"/>
      <c r="O12" s="283"/>
      <c r="P12" s="386"/>
      <c r="Q12" s="283"/>
      <c r="R12" s="283"/>
      <c r="S12" s="283"/>
      <c r="T12" s="283"/>
      <c r="U12" s="283"/>
    </row>
    <row r="13" spans="1:21" ht="15.75" x14ac:dyDescent="0.25">
      <c r="A13" s="720"/>
      <c r="B13" s="718"/>
      <c r="C13" s="282"/>
      <c r="D13" s="282"/>
      <c r="E13" s="282"/>
      <c r="F13" s="283"/>
      <c r="G13" s="283"/>
      <c r="H13" s="386"/>
      <c r="I13" s="283"/>
      <c r="J13" s="386"/>
      <c r="K13" s="283"/>
      <c r="L13" s="386"/>
      <c r="M13" s="283"/>
      <c r="N13" s="386"/>
      <c r="O13" s="283"/>
      <c r="P13" s="386"/>
      <c r="Q13" s="283"/>
      <c r="R13" s="283"/>
      <c r="S13" s="283"/>
      <c r="T13" s="283"/>
      <c r="U13" s="387"/>
    </row>
    <row r="14" spans="1:21" ht="15.75" x14ac:dyDescent="0.25">
      <c r="A14" s="720"/>
      <c r="B14" s="718"/>
      <c r="C14" s="282"/>
      <c r="D14" s="282"/>
      <c r="E14" s="282"/>
      <c r="F14" s="283"/>
      <c r="G14" s="283"/>
      <c r="H14" s="386"/>
      <c r="I14" s="283"/>
      <c r="J14" s="386"/>
      <c r="K14" s="283"/>
      <c r="L14" s="386"/>
      <c r="M14" s="283"/>
      <c r="N14" s="386"/>
      <c r="O14" s="283"/>
      <c r="P14" s="386"/>
      <c r="Q14" s="283"/>
      <c r="R14" s="283"/>
      <c r="S14" s="283"/>
      <c r="T14" s="283"/>
      <c r="U14" s="387"/>
    </row>
    <row r="15" spans="1:21" ht="15.75" x14ac:dyDescent="0.25">
      <c r="A15" s="720"/>
      <c r="B15" s="718"/>
      <c r="C15" s="282"/>
      <c r="D15" s="282"/>
      <c r="E15" s="282"/>
      <c r="F15" s="283"/>
      <c r="G15" s="283"/>
      <c r="H15" s="386"/>
      <c r="I15" s="283"/>
      <c r="J15" s="386"/>
      <c r="K15" s="283"/>
      <c r="L15" s="386"/>
      <c r="M15" s="283"/>
      <c r="N15" s="386"/>
      <c r="O15" s="283"/>
      <c r="P15" s="386"/>
      <c r="Q15" s="283"/>
      <c r="R15" s="283"/>
      <c r="S15" s="283"/>
      <c r="T15" s="283"/>
      <c r="U15" s="387"/>
    </row>
    <row r="16" spans="1:21" ht="15.75" x14ac:dyDescent="0.25">
      <c r="A16" s="720"/>
      <c r="B16" s="718"/>
      <c r="C16" s="282"/>
      <c r="D16" s="282"/>
      <c r="E16" s="282"/>
      <c r="F16" s="283"/>
      <c r="G16" s="283"/>
      <c r="H16" s="386"/>
      <c r="I16" s="283"/>
      <c r="J16" s="386"/>
      <c r="K16" s="388"/>
      <c r="L16" s="386"/>
      <c r="M16" s="283"/>
      <c r="N16" s="386"/>
      <c r="O16" s="389"/>
      <c r="P16" s="386"/>
      <c r="Q16" s="283"/>
      <c r="R16" s="283"/>
      <c r="S16" s="283"/>
      <c r="T16" s="283"/>
      <c r="U16" s="283"/>
    </row>
    <row r="17" spans="1:21" ht="15.75" x14ac:dyDescent="0.25">
      <c r="A17" s="720"/>
      <c r="B17" s="718" t="s">
        <v>1461</v>
      </c>
      <c r="C17" s="282"/>
      <c r="D17" s="282"/>
      <c r="E17" s="282"/>
      <c r="F17" s="283"/>
      <c r="G17" s="283"/>
      <c r="H17" s="386"/>
      <c r="I17" s="283"/>
      <c r="J17" s="386"/>
      <c r="K17" s="388"/>
      <c r="L17" s="386"/>
      <c r="M17" s="283"/>
      <c r="N17" s="386"/>
      <c r="O17" s="389"/>
      <c r="P17" s="386"/>
      <c r="Q17" s="283"/>
      <c r="R17" s="283"/>
      <c r="S17" s="283"/>
      <c r="T17" s="283"/>
      <c r="U17" s="283"/>
    </row>
    <row r="18" spans="1:21" ht="15.75" x14ac:dyDescent="0.25">
      <c r="A18" s="720"/>
      <c r="B18" s="718"/>
      <c r="C18" s="282"/>
      <c r="D18" s="282"/>
      <c r="E18" s="282"/>
      <c r="F18" s="283"/>
      <c r="G18" s="283"/>
      <c r="H18" s="386"/>
      <c r="I18" s="283"/>
      <c r="J18" s="386"/>
      <c r="K18" s="388"/>
      <c r="L18" s="386"/>
      <c r="M18" s="283"/>
      <c r="N18" s="386"/>
      <c r="O18" s="389"/>
      <c r="P18" s="386"/>
      <c r="Q18" s="283"/>
      <c r="R18" s="283"/>
      <c r="S18" s="283"/>
      <c r="T18" s="283"/>
      <c r="U18" s="283"/>
    </row>
    <row r="19" spans="1:21" ht="15.75" x14ac:dyDescent="0.25">
      <c r="A19" s="720"/>
      <c r="B19" s="718"/>
      <c r="C19" s="282"/>
      <c r="D19" s="282"/>
      <c r="E19" s="282"/>
      <c r="F19" s="283"/>
      <c r="G19" s="283"/>
      <c r="H19" s="386"/>
      <c r="I19" s="283"/>
      <c r="J19" s="386"/>
      <c r="K19" s="388"/>
      <c r="L19" s="386"/>
      <c r="M19" s="283"/>
      <c r="N19" s="386"/>
      <c r="O19" s="389"/>
      <c r="P19" s="386"/>
      <c r="Q19" s="283"/>
      <c r="R19" s="283"/>
      <c r="S19" s="283"/>
      <c r="T19" s="283"/>
      <c r="U19" s="283"/>
    </row>
    <row r="20" spans="1:21" ht="15.75" x14ac:dyDescent="0.25">
      <c r="A20" s="720"/>
      <c r="B20" s="718"/>
      <c r="C20" s="282"/>
      <c r="D20" s="282"/>
      <c r="E20" s="282"/>
      <c r="F20" s="283"/>
      <c r="G20" s="283"/>
      <c r="H20" s="386"/>
      <c r="I20" s="283"/>
      <c r="J20" s="386"/>
      <c r="K20" s="388"/>
      <c r="L20" s="386"/>
      <c r="M20" s="283"/>
      <c r="N20" s="386"/>
      <c r="O20" s="389"/>
      <c r="P20" s="386"/>
      <c r="Q20" s="283"/>
      <c r="R20" s="283"/>
      <c r="S20" s="283"/>
      <c r="T20" s="283"/>
      <c r="U20" s="283"/>
    </row>
    <row r="21" spans="1:21" ht="15.75" x14ac:dyDescent="0.25">
      <c r="A21" s="720"/>
      <c r="B21" s="718"/>
      <c r="C21" s="282"/>
      <c r="D21" s="282"/>
      <c r="E21" s="404"/>
      <c r="F21" s="283"/>
      <c r="G21" s="283"/>
      <c r="H21" s="386"/>
      <c r="I21" s="283"/>
      <c r="J21" s="386"/>
      <c r="K21" s="388"/>
      <c r="L21" s="386"/>
      <c r="M21" s="283"/>
      <c r="N21" s="386"/>
      <c r="O21" s="389"/>
      <c r="P21" s="386"/>
      <c r="Q21" s="283"/>
      <c r="R21" s="283"/>
      <c r="S21" s="283"/>
      <c r="T21" s="283"/>
      <c r="U21" s="283"/>
    </row>
    <row r="22" spans="1:21" ht="15.75" x14ac:dyDescent="0.25">
      <c r="A22" s="720"/>
      <c r="B22" s="719" t="s">
        <v>1463</v>
      </c>
      <c r="C22" s="282"/>
      <c r="D22" s="282"/>
      <c r="E22" s="404"/>
      <c r="F22" s="283"/>
      <c r="G22" s="283"/>
      <c r="H22" s="386"/>
      <c r="I22" s="283"/>
      <c r="J22" s="386"/>
      <c r="K22" s="388"/>
      <c r="L22" s="386"/>
      <c r="M22" s="283"/>
      <c r="N22" s="386"/>
      <c r="O22" s="389"/>
      <c r="P22" s="386"/>
      <c r="Q22" s="283"/>
      <c r="R22" s="283"/>
      <c r="S22" s="283"/>
      <c r="T22" s="283"/>
      <c r="U22" s="283"/>
    </row>
    <row r="23" spans="1:21" ht="15.75" x14ac:dyDescent="0.25">
      <c r="A23" s="720"/>
      <c r="B23" s="720"/>
      <c r="C23" s="282"/>
      <c r="D23" s="282"/>
      <c r="E23" s="404"/>
      <c r="F23" s="283"/>
      <c r="G23" s="283"/>
      <c r="H23" s="386"/>
      <c r="I23" s="283"/>
      <c r="J23" s="386"/>
      <c r="K23" s="388"/>
      <c r="L23" s="386"/>
      <c r="M23" s="283"/>
      <c r="N23" s="386"/>
      <c r="O23" s="389"/>
      <c r="P23" s="386"/>
      <c r="Q23" s="283"/>
      <c r="R23" s="283"/>
      <c r="S23" s="283"/>
      <c r="T23" s="283"/>
      <c r="U23" s="283"/>
    </row>
    <row r="24" spans="1:21" ht="15.75" x14ac:dyDescent="0.25">
      <c r="A24" s="720"/>
      <c r="B24" s="720"/>
      <c r="C24" s="282"/>
      <c r="D24" s="282"/>
      <c r="E24" s="404"/>
      <c r="F24" s="283"/>
      <c r="G24" s="283"/>
      <c r="H24" s="386"/>
      <c r="I24" s="283"/>
      <c r="J24" s="386"/>
      <c r="K24" s="388"/>
      <c r="L24" s="386"/>
      <c r="M24" s="283"/>
      <c r="N24" s="386"/>
      <c r="O24" s="389"/>
      <c r="P24" s="386"/>
      <c r="Q24" s="283"/>
      <c r="R24" s="283"/>
      <c r="S24" s="283"/>
      <c r="T24" s="283"/>
      <c r="U24" s="283"/>
    </row>
    <row r="25" spans="1:21" ht="15.75" x14ac:dyDescent="0.25">
      <c r="A25" s="720"/>
      <c r="B25" s="720"/>
      <c r="C25" s="282"/>
      <c r="D25" s="282"/>
      <c r="E25" s="404"/>
      <c r="F25" s="283"/>
      <c r="G25" s="283"/>
      <c r="H25" s="386"/>
      <c r="I25" s="283"/>
      <c r="J25" s="386"/>
      <c r="K25" s="388"/>
      <c r="L25" s="386"/>
      <c r="M25" s="283"/>
      <c r="N25" s="386"/>
      <c r="O25" s="389"/>
      <c r="P25" s="386"/>
      <c r="Q25" s="283"/>
      <c r="R25" s="283"/>
      <c r="S25" s="283"/>
      <c r="T25" s="283"/>
      <c r="U25" s="283"/>
    </row>
    <row r="26" spans="1:21" ht="15.75" x14ac:dyDescent="0.25">
      <c r="A26" s="720"/>
      <c r="B26" s="721"/>
      <c r="C26" s="282"/>
      <c r="D26" s="282"/>
      <c r="E26" s="404"/>
      <c r="F26" s="283"/>
      <c r="G26" s="283"/>
      <c r="H26" s="386"/>
      <c r="I26" s="283"/>
      <c r="J26" s="386"/>
      <c r="K26" s="388"/>
      <c r="L26" s="386"/>
      <c r="M26" s="283"/>
      <c r="N26" s="386"/>
      <c r="O26" s="389"/>
      <c r="P26" s="386"/>
      <c r="Q26" s="283"/>
      <c r="R26" s="283"/>
      <c r="S26" s="283"/>
      <c r="T26" s="283"/>
      <c r="U26" s="283"/>
    </row>
    <row r="27" spans="1:21" ht="15.75" x14ac:dyDescent="0.25">
      <c r="A27" s="720"/>
      <c r="B27" s="719" t="s">
        <v>1464</v>
      </c>
      <c r="C27" s="282"/>
      <c r="D27" s="282"/>
      <c r="E27" s="404"/>
      <c r="F27" s="283"/>
      <c r="G27" s="283"/>
      <c r="H27" s="386"/>
      <c r="I27" s="283"/>
      <c r="J27" s="386"/>
      <c r="K27" s="388"/>
      <c r="L27" s="386"/>
      <c r="M27" s="283"/>
      <c r="N27" s="386"/>
      <c r="O27" s="389"/>
      <c r="P27" s="386"/>
      <c r="Q27" s="283"/>
      <c r="R27" s="283"/>
      <c r="S27" s="283"/>
      <c r="T27" s="283"/>
      <c r="U27" s="283"/>
    </row>
    <row r="28" spans="1:21" ht="15.75" x14ac:dyDescent="0.25">
      <c r="A28" s="720"/>
      <c r="B28" s="720"/>
      <c r="C28" s="282"/>
      <c r="D28" s="282"/>
      <c r="E28" s="404"/>
      <c r="F28" s="283"/>
      <c r="G28" s="283"/>
      <c r="H28" s="386"/>
      <c r="I28" s="283"/>
      <c r="J28" s="386"/>
      <c r="K28" s="388"/>
      <c r="L28" s="386"/>
      <c r="M28" s="283"/>
      <c r="N28" s="386"/>
      <c r="O28" s="389"/>
      <c r="P28" s="386"/>
      <c r="Q28" s="283"/>
      <c r="R28" s="283"/>
      <c r="S28" s="283"/>
      <c r="T28" s="283"/>
      <c r="U28" s="283"/>
    </row>
    <row r="29" spans="1:21" ht="15.75" x14ac:dyDescent="0.25">
      <c r="A29" s="720"/>
      <c r="B29" s="720"/>
      <c r="C29" s="282"/>
      <c r="D29" s="282"/>
      <c r="E29" s="282"/>
      <c r="F29" s="283"/>
      <c r="G29" s="283"/>
      <c r="H29" s="386"/>
      <c r="I29" s="283"/>
      <c r="J29" s="386"/>
      <c r="K29" s="388"/>
      <c r="L29" s="386"/>
      <c r="M29" s="283"/>
      <c r="N29" s="386"/>
      <c r="O29" s="389"/>
      <c r="P29" s="386"/>
      <c r="Q29" s="283"/>
      <c r="R29" s="283"/>
      <c r="S29" s="283"/>
      <c r="T29" s="283"/>
      <c r="U29" s="283"/>
    </row>
    <row r="30" spans="1:21" ht="15.75" x14ac:dyDescent="0.25">
      <c r="A30" s="720"/>
      <c r="B30" s="720"/>
      <c r="C30" s="282"/>
      <c r="D30" s="282"/>
      <c r="E30" s="282"/>
      <c r="F30" s="283"/>
      <c r="G30" s="283"/>
      <c r="H30" s="386"/>
      <c r="I30" s="283"/>
      <c r="J30" s="386"/>
      <c r="K30" s="388"/>
      <c r="L30" s="386"/>
      <c r="M30" s="283"/>
      <c r="N30" s="386"/>
      <c r="O30" s="389"/>
      <c r="P30" s="386"/>
      <c r="Q30" s="283"/>
      <c r="R30" s="283"/>
      <c r="S30" s="283"/>
      <c r="T30" s="283"/>
      <c r="U30" s="283"/>
    </row>
    <row r="31" spans="1:21" ht="15.75" x14ac:dyDescent="0.25">
      <c r="A31" s="720"/>
      <c r="B31" s="721"/>
      <c r="C31" s="282"/>
      <c r="D31" s="282"/>
      <c r="E31" s="282"/>
      <c r="F31" s="283"/>
      <c r="G31" s="283"/>
      <c r="H31" s="386"/>
      <c r="I31" s="283"/>
      <c r="J31" s="386"/>
      <c r="K31" s="388"/>
      <c r="L31" s="386"/>
      <c r="M31" s="283"/>
      <c r="N31" s="386"/>
      <c r="O31" s="389"/>
      <c r="P31" s="386"/>
      <c r="Q31" s="283"/>
      <c r="R31" s="283"/>
      <c r="S31" s="283"/>
      <c r="T31" s="283"/>
      <c r="U31" s="283"/>
    </row>
    <row r="32" spans="1:21" ht="15.75" x14ac:dyDescent="0.25">
      <c r="A32" s="720"/>
      <c r="B32" s="718" t="s">
        <v>1465</v>
      </c>
      <c r="C32" s="403"/>
      <c r="D32" s="282"/>
      <c r="E32" s="282"/>
      <c r="F32" s="283"/>
      <c r="G32" s="283"/>
      <c r="H32" s="386"/>
      <c r="I32" s="283"/>
      <c r="J32" s="386"/>
      <c r="K32" s="388"/>
      <c r="L32" s="386"/>
      <c r="M32" s="283"/>
      <c r="N32" s="386"/>
      <c r="O32" s="389"/>
      <c r="P32" s="386"/>
      <c r="Q32" s="283"/>
      <c r="R32" s="283"/>
      <c r="S32" s="283"/>
      <c r="T32" s="283"/>
      <c r="U32" s="283"/>
    </row>
    <row r="33" spans="1:21" ht="15.75" x14ac:dyDescent="0.25">
      <c r="A33" s="720"/>
      <c r="B33" s="718"/>
      <c r="C33" s="403"/>
      <c r="D33" s="282"/>
      <c r="E33" s="282"/>
      <c r="F33" s="283"/>
      <c r="G33" s="283"/>
      <c r="H33" s="386"/>
      <c r="I33" s="283"/>
      <c r="J33" s="386"/>
      <c r="K33" s="388"/>
      <c r="L33" s="386"/>
      <c r="M33" s="283"/>
      <c r="N33" s="386"/>
      <c r="O33" s="389"/>
      <c r="P33" s="386"/>
      <c r="Q33" s="283"/>
      <c r="R33" s="283"/>
      <c r="S33" s="283"/>
      <c r="T33" s="283"/>
      <c r="U33" s="283"/>
    </row>
    <row r="34" spans="1:21" ht="15.75" x14ac:dyDescent="0.25">
      <c r="A34" s="720"/>
      <c r="B34" s="718"/>
      <c r="C34" s="403"/>
      <c r="D34" s="282"/>
      <c r="E34" s="282"/>
      <c r="F34" s="283"/>
      <c r="G34" s="283"/>
      <c r="H34" s="386"/>
      <c r="I34" s="283"/>
      <c r="J34" s="386"/>
      <c r="K34" s="388"/>
      <c r="L34" s="386"/>
      <c r="M34" s="283"/>
      <c r="N34" s="386"/>
      <c r="O34" s="389"/>
      <c r="P34" s="386"/>
      <c r="Q34" s="283"/>
      <c r="R34" s="283"/>
      <c r="S34" s="283"/>
      <c r="T34" s="283"/>
      <c r="U34" s="283"/>
    </row>
    <row r="35" spans="1:21" ht="15.75" x14ac:dyDescent="0.25">
      <c r="A35" s="720"/>
      <c r="B35" s="718"/>
      <c r="C35" s="403"/>
      <c r="D35" s="282"/>
      <c r="E35" s="282"/>
      <c r="F35" s="283"/>
      <c r="G35" s="283"/>
      <c r="H35" s="386"/>
      <c r="I35" s="283"/>
      <c r="J35" s="386"/>
      <c r="K35" s="388"/>
      <c r="L35" s="386"/>
      <c r="M35" s="283"/>
      <c r="N35" s="386"/>
      <c r="O35" s="389"/>
      <c r="P35" s="386"/>
      <c r="Q35" s="283"/>
      <c r="R35" s="283"/>
      <c r="S35" s="283"/>
      <c r="T35" s="283"/>
      <c r="U35" s="283"/>
    </row>
    <row r="36" spans="1:21" ht="15.75" x14ac:dyDescent="0.25">
      <c r="A36" s="720"/>
      <c r="B36" s="718"/>
      <c r="C36" s="403"/>
      <c r="D36" s="282"/>
      <c r="E36" s="282"/>
      <c r="F36" s="283"/>
      <c r="G36" s="283"/>
      <c r="H36" s="386"/>
      <c r="I36" s="283"/>
      <c r="J36" s="386"/>
      <c r="K36" s="388"/>
      <c r="L36" s="386"/>
      <c r="M36" s="283"/>
      <c r="N36" s="386"/>
      <c r="O36" s="389"/>
      <c r="P36" s="386"/>
      <c r="Q36" s="283"/>
      <c r="R36" s="283"/>
      <c r="S36" s="283"/>
      <c r="T36" s="283"/>
      <c r="U36" s="283"/>
    </row>
    <row r="37" spans="1:21" ht="15.75" x14ac:dyDescent="0.25">
      <c r="A37" s="720"/>
      <c r="B37" s="718" t="s">
        <v>1466</v>
      </c>
      <c r="C37" s="403"/>
      <c r="D37" s="282"/>
      <c r="E37" s="282"/>
      <c r="F37" s="283"/>
      <c r="G37" s="283"/>
      <c r="H37" s="386"/>
      <c r="I37" s="283"/>
      <c r="J37" s="386"/>
      <c r="K37" s="388"/>
      <c r="L37" s="386"/>
      <c r="M37" s="283"/>
      <c r="N37" s="386"/>
      <c r="O37" s="389"/>
      <c r="P37" s="386"/>
      <c r="Q37" s="283"/>
      <c r="R37" s="283"/>
      <c r="S37" s="283"/>
      <c r="T37" s="283"/>
      <c r="U37" s="283"/>
    </row>
    <row r="38" spans="1:21" ht="15.75" x14ac:dyDescent="0.25">
      <c r="A38" s="720"/>
      <c r="B38" s="718"/>
      <c r="C38" s="403"/>
      <c r="D38" s="282"/>
      <c r="E38" s="282"/>
      <c r="F38" s="283"/>
      <c r="G38" s="283"/>
      <c r="H38" s="386"/>
      <c r="I38" s="283"/>
      <c r="J38" s="386"/>
      <c r="K38" s="388"/>
      <c r="L38" s="386"/>
      <c r="M38" s="283"/>
      <c r="N38" s="386"/>
      <c r="O38" s="389"/>
      <c r="P38" s="386"/>
      <c r="Q38" s="283"/>
      <c r="R38" s="283"/>
      <c r="S38" s="283"/>
      <c r="T38" s="283"/>
      <c r="U38" s="283"/>
    </row>
    <row r="39" spans="1:21" ht="15.75" x14ac:dyDescent="0.25">
      <c r="A39" s="720"/>
      <c r="B39" s="718"/>
      <c r="C39" s="403"/>
      <c r="D39" s="282"/>
      <c r="E39" s="282"/>
      <c r="F39" s="283"/>
      <c r="G39" s="283"/>
      <c r="H39" s="386"/>
      <c r="I39" s="283"/>
      <c r="J39" s="386"/>
      <c r="K39" s="388"/>
      <c r="L39" s="386"/>
      <c r="M39" s="283"/>
      <c r="N39" s="386"/>
      <c r="O39" s="389"/>
      <c r="P39" s="386"/>
      <c r="Q39" s="283"/>
      <c r="R39" s="283"/>
      <c r="S39" s="283"/>
      <c r="T39" s="283"/>
      <c r="U39" s="283"/>
    </row>
    <row r="40" spans="1:21" ht="15.75" x14ac:dyDescent="0.25">
      <c r="A40" s="720"/>
      <c r="B40" s="718"/>
      <c r="C40" s="403"/>
      <c r="D40" s="282"/>
      <c r="E40" s="282"/>
      <c r="F40" s="283"/>
      <c r="G40" s="283"/>
      <c r="H40" s="386"/>
      <c r="I40" s="283"/>
      <c r="J40" s="386"/>
      <c r="K40" s="388"/>
      <c r="L40" s="386"/>
      <c r="M40" s="283"/>
      <c r="N40" s="386"/>
      <c r="O40" s="389"/>
      <c r="P40" s="386"/>
      <c r="Q40" s="283"/>
      <c r="R40" s="283"/>
      <c r="S40" s="283"/>
      <c r="T40" s="283"/>
      <c r="U40" s="283"/>
    </row>
    <row r="41" spans="1:21" ht="15.75" x14ac:dyDescent="0.25">
      <c r="A41" s="720"/>
      <c r="B41" s="718"/>
      <c r="C41" s="403"/>
      <c r="D41" s="282"/>
      <c r="E41" s="282"/>
      <c r="F41" s="283"/>
      <c r="G41" s="283"/>
      <c r="H41" s="386"/>
      <c r="I41" s="283"/>
      <c r="J41" s="386"/>
      <c r="K41" s="388"/>
      <c r="L41" s="386"/>
      <c r="M41" s="283"/>
      <c r="N41" s="386"/>
      <c r="O41" s="389"/>
      <c r="P41" s="386"/>
      <c r="Q41" s="283"/>
      <c r="R41" s="283"/>
      <c r="S41" s="283"/>
      <c r="T41" s="283"/>
      <c r="U41" s="283"/>
    </row>
    <row r="42" spans="1:21" ht="15.75" x14ac:dyDescent="0.25">
      <c r="A42" s="294"/>
      <c r="B42" s="295"/>
      <c r="C42" s="294" t="s">
        <v>1470</v>
      </c>
      <c r="D42" s="295"/>
      <c r="E42" s="295"/>
      <c r="F42" s="296"/>
      <c r="G42" s="284">
        <f t="shared" ref="G42:P42" si="0">SUM(G7:G41)</f>
        <v>0</v>
      </c>
      <c r="H42" s="285">
        <f t="shared" si="0"/>
        <v>0</v>
      </c>
      <c r="I42" s="284">
        <f t="shared" si="0"/>
        <v>0</v>
      </c>
      <c r="J42" s="285">
        <f t="shared" si="0"/>
        <v>0</v>
      </c>
      <c r="K42" s="284">
        <f t="shared" si="0"/>
        <v>0</v>
      </c>
      <c r="L42" s="285">
        <f t="shared" si="0"/>
        <v>0</v>
      </c>
      <c r="M42" s="284">
        <f t="shared" si="0"/>
        <v>0</v>
      </c>
      <c r="N42" s="285">
        <f t="shared" si="0"/>
        <v>0</v>
      </c>
      <c r="O42" s="285">
        <f t="shared" si="0"/>
        <v>0</v>
      </c>
      <c r="P42" s="285">
        <f t="shared" si="0"/>
        <v>0</v>
      </c>
      <c r="Q42" s="267"/>
      <c r="R42" s="267"/>
      <c r="S42" s="267"/>
      <c r="T42" s="267"/>
      <c r="U42" s="267"/>
    </row>
    <row r="48" spans="1:21" x14ac:dyDescent="0.25">
      <c r="H48" s="393"/>
      <c r="J48" s="393"/>
      <c r="L48" s="393"/>
      <c r="N48" s="393"/>
      <c r="P48" s="393"/>
    </row>
    <row r="49" spans="8:16" x14ac:dyDescent="0.25">
      <c r="H49" s="393"/>
      <c r="J49" s="393"/>
      <c r="L49" s="393"/>
      <c r="N49" s="393"/>
      <c r="P49" s="393"/>
    </row>
    <row r="50" spans="8:16" x14ac:dyDescent="0.25">
      <c r="H50" s="393"/>
      <c r="J50" s="393"/>
      <c r="L50" s="393"/>
      <c r="N50" s="393"/>
      <c r="P50" s="393"/>
    </row>
    <row r="51" spans="8:16" x14ac:dyDescent="0.25">
      <c r="H51" s="393"/>
      <c r="J51" s="393"/>
      <c r="L51" s="393"/>
      <c r="N51" s="393"/>
      <c r="P51" s="393"/>
    </row>
    <row r="52" spans="8:16" x14ac:dyDescent="0.25">
      <c r="H52" s="393"/>
      <c r="J52" s="393"/>
      <c r="L52" s="393"/>
      <c r="N52" s="393"/>
      <c r="P52" s="393"/>
    </row>
    <row r="53" spans="8:16" x14ac:dyDescent="0.25">
      <c r="H53" s="393"/>
      <c r="J53" s="393"/>
      <c r="L53" s="393"/>
      <c r="N53" s="393"/>
      <c r="P53" s="393"/>
    </row>
    <row r="54" spans="8:16" x14ac:dyDescent="0.25">
      <c r="H54" s="393"/>
      <c r="J54" s="393"/>
      <c r="L54" s="393"/>
      <c r="N54" s="393"/>
      <c r="P54" s="393"/>
    </row>
    <row r="55" spans="8:16" x14ac:dyDescent="0.25">
      <c r="H55" s="393"/>
      <c r="J55" s="393"/>
      <c r="L55" s="393"/>
      <c r="N55" s="393"/>
      <c r="P55" s="393"/>
    </row>
    <row r="56" spans="8:16" x14ac:dyDescent="0.25">
      <c r="H56" s="393"/>
      <c r="J56" s="393"/>
      <c r="L56" s="393"/>
      <c r="N56" s="393"/>
      <c r="P56" s="393"/>
    </row>
    <row r="57" spans="8:16" x14ac:dyDescent="0.25">
      <c r="H57" s="393"/>
      <c r="J57" s="393"/>
      <c r="L57" s="393"/>
      <c r="N57" s="393"/>
      <c r="P57" s="393"/>
    </row>
    <row r="58" spans="8:16" x14ac:dyDescent="0.25">
      <c r="H58" s="393"/>
      <c r="J58" s="393"/>
      <c r="L58" s="393"/>
      <c r="N58" s="393"/>
      <c r="P58" s="393"/>
    </row>
    <row r="59" spans="8:16" x14ac:dyDescent="0.25">
      <c r="H59" s="393"/>
      <c r="J59" s="393"/>
      <c r="L59" s="393"/>
      <c r="N59" s="393"/>
      <c r="P59" s="393"/>
    </row>
    <row r="60" spans="8:16" x14ac:dyDescent="0.25">
      <c r="H60" s="393"/>
      <c r="J60" s="393"/>
      <c r="L60" s="393"/>
      <c r="N60" s="393"/>
      <c r="P60" s="393"/>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topLeftCell="E1" zoomScale="90" zoomScaleNormal="90" workbookViewId="0">
      <pane ySplit="7" topLeftCell="A26" activePane="bottomLeft" state="frozen"/>
      <selection activeCell="Q6" sqref="Q6"/>
      <selection pane="bottomLeft" activeCell="P39" sqref="P39"/>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style="565" customWidth="1"/>
    <col min="17" max="17" width="14.28515625" hidden="1" customWidth="1"/>
    <col min="18" max="20" width="14.28515625" customWidth="1"/>
    <col min="21" max="21" width="15.7109375" customWidth="1"/>
  </cols>
  <sheetData>
    <row r="1" spans="1:21" s="278" customFormat="1" ht="18.75" x14ac:dyDescent="0.3">
      <c r="G1" s="281" t="s">
        <v>1423</v>
      </c>
      <c r="L1" s="281"/>
      <c r="M1" s="281"/>
      <c r="N1" s="281"/>
      <c r="O1" s="281"/>
      <c r="P1" s="560"/>
      <c r="Q1" s="281"/>
      <c r="R1" s="281"/>
      <c r="S1" s="281"/>
      <c r="T1" s="281"/>
      <c r="U1" s="281"/>
    </row>
    <row r="2" spans="1:21" s="278" customFormat="1" ht="18.75" x14ac:dyDescent="0.3">
      <c r="A2" s="331" t="s">
        <v>1364</v>
      </c>
      <c r="G2" s="281"/>
      <c r="L2" s="281"/>
      <c r="M2" s="281"/>
      <c r="N2" s="281"/>
      <c r="O2" s="281"/>
      <c r="P2" s="560"/>
      <c r="Q2" s="281"/>
      <c r="R2" s="281"/>
      <c r="S2" s="281"/>
      <c r="T2" s="281"/>
      <c r="U2" s="281"/>
    </row>
    <row r="3" spans="1:21" s="278" customFormat="1" ht="27.75" customHeight="1" x14ac:dyDescent="0.2">
      <c r="A3" s="723" t="s">
        <v>1425</v>
      </c>
      <c r="B3" s="723"/>
      <c r="C3" s="723"/>
      <c r="D3" s="723"/>
      <c r="E3" s="723"/>
      <c r="F3" s="723"/>
      <c r="G3" s="723"/>
      <c r="H3" s="723"/>
      <c r="I3" s="723"/>
      <c r="J3" s="723"/>
      <c r="K3" s="723"/>
      <c r="L3" s="723"/>
      <c r="M3" s="723"/>
      <c r="N3" s="723"/>
      <c r="O3" s="723"/>
      <c r="P3" s="723"/>
      <c r="Q3" s="723"/>
      <c r="R3" s="723"/>
      <c r="S3" s="723"/>
      <c r="T3" s="723"/>
      <c r="U3" s="723"/>
    </row>
    <row r="4" spans="1:21" s="330" customFormat="1" x14ac:dyDescent="0.25">
      <c r="A4" s="724" t="s">
        <v>1431</v>
      </c>
      <c r="B4" s="724"/>
      <c r="C4" s="724"/>
      <c r="D4" s="724"/>
      <c r="E4" s="724"/>
      <c r="F4" s="724"/>
      <c r="G4" s="724"/>
      <c r="H4" s="724"/>
      <c r="I4" s="724"/>
      <c r="J4" s="724"/>
      <c r="K4" s="724"/>
      <c r="L4" s="724"/>
      <c r="M4" s="724"/>
      <c r="N4" s="724"/>
      <c r="O4" s="724"/>
      <c r="P4" s="724"/>
      <c r="Q4" s="724"/>
      <c r="R4" s="724"/>
      <c r="S4" s="724"/>
      <c r="T4" s="724"/>
      <c r="U4" s="724"/>
    </row>
    <row r="5" spans="1:21" s="66" customFormat="1" ht="23.25" customHeight="1" x14ac:dyDescent="0.25">
      <c r="A5" s="687" t="s">
        <v>100</v>
      </c>
      <c r="B5" s="687" t="s">
        <v>115</v>
      </c>
      <c r="C5" s="666" t="s">
        <v>89</v>
      </c>
      <c r="D5" s="666" t="s">
        <v>90</v>
      </c>
      <c r="E5" s="675" t="s">
        <v>401</v>
      </c>
      <c r="F5" s="666" t="s">
        <v>91</v>
      </c>
      <c r="G5" s="687" t="s">
        <v>103</v>
      </c>
      <c r="H5" s="687"/>
      <c r="I5" s="687"/>
      <c r="J5" s="687"/>
      <c r="K5" s="687"/>
      <c r="L5" s="687"/>
      <c r="M5" s="687"/>
      <c r="N5" s="687"/>
      <c r="O5" s="688" t="s">
        <v>104</v>
      </c>
      <c r="P5" s="688"/>
      <c r="Q5" s="662" t="s">
        <v>105</v>
      </c>
      <c r="R5" s="662" t="s">
        <v>106</v>
      </c>
      <c r="S5" s="662" t="s">
        <v>113</v>
      </c>
      <c r="T5" s="662" t="s">
        <v>112</v>
      </c>
      <c r="U5" s="672" t="s">
        <v>92</v>
      </c>
    </row>
    <row r="6" spans="1:21" s="66" customFormat="1" ht="15" customHeight="1" x14ac:dyDescent="0.25">
      <c r="A6" s="687"/>
      <c r="B6" s="687"/>
      <c r="C6" s="667"/>
      <c r="D6" s="667"/>
      <c r="E6" s="676"/>
      <c r="F6" s="667"/>
      <c r="G6" s="687" t="s">
        <v>107</v>
      </c>
      <c r="H6" s="687"/>
      <c r="I6" s="687" t="s">
        <v>108</v>
      </c>
      <c r="J6" s="687"/>
      <c r="K6" s="687" t="s">
        <v>109</v>
      </c>
      <c r="L6" s="687"/>
      <c r="M6" s="687" t="s">
        <v>110</v>
      </c>
      <c r="N6" s="687"/>
      <c r="O6" s="688"/>
      <c r="P6" s="688"/>
      <c r="Q6" s="660"/>
      <c r="R6" s="660"/>
      <c r="S6" s="660"/>
      <c r="T6" s="660"/>
      <c r="U6" s="673"/>
    </row>
    <row r="7" spans="1:21" s="67" customFormat="1" ht="24" customHeight="1" x14ac:dyDescent="0.25">
      <c r="A7" s="687"/>
      <c r="B7" s="687"/>
      <c r="C7" s="668"/>
      <c r="D7" s="668"/>
      <c r="E7" s="677"/>
      <c r="F7" s="668"/>
      <c r="G7" s="321" t="s">
        <v>111</v>
      </c>
      <c r="H7" s="237" t="s">
        <v>12</v>
      </c>
      <c r="I7" s="321" t="s">
        <v>111</v>
      </c>
      <c r="J7" s="237" t="s">
        <v>12</v>
      </c>
      <c r="K7" s="321" t="s">
        <v>111</v>
      </c>
      <c r="L7" s="237" t="s">
        <v>12</v>
      </c>
      <c r="M7" s="321" t="s">
        <v>111</v>
      </c>
      <c r="N7" s="237" t="s">
        <v>12</v>
      </c>
      <c r="O7" s="321" t="s">
        <v>111</v>
      </c>
      <c r="P7" s="557" t="s">
        <v>12</v>
      </c>
      <c r="Q7" s="661"/>
      <c r="R7" s="661"/>
      <c r="S7" s="661"/>
      <c r="T7" s="661"/>
      <c r="U7" s="674"/>
    </row>
    <row r="8" spans="1:21" s="264" customFormat="1" ht="15.75" x14ac:dyDescent="0.25">
      <c r="A8" s="300"/>
      <c r="B8" s="301"/>
      <c r="C8" s="301"/>
      <c r="D8" s="301"/>
      <c r="E8" s="301"/>
      <c r="F8" s="301"/>
      <c r="G8" s="301"/>
      <c r="H8" s="300" t="s">
        <v>1423</v>
      </c>
      <c r="I8" s="301"/>
      <c r="J8" s="301"/>
      <c r="K8" s="301"/>
      <c r="L8" s="301"/>
      <c r="M8" s="301"/>
      <c r="N8" s="301"/>
      <c r="O8" s="301"/>
      <c r="P8" s="561"/>
      <c r="Q8" s="301"/>
      <c r="R8" s="301"/>
      <c r="S8" s="301"/>
      <c r="T8" s="301"/>
      <c r="U8" s="302"/>
    </row>
    <row r="9" spans="1:21" ht="15.75" x14ac:dyDescent="0.25">
      <c r="A9" s="703" t="s">
        <v>1426</v>
      </c>
      <c r="B9" s="693" t="s">
        <v>1427</v>
      </c>
      <c r="C9" s="279"/>
      <c r="D9" s="279"/>
      <c r="E9" s="279"/>
      <c r="F9" s="279"/>
      <c r="G9" s="391"/>
      <c r="H9" s="392"/>
      <c r="I9" s="279"/>
      <c r="J9" s="392"/>
      <c r="K9" s="279"/>
      <c r="L9" s="392"/>
      <c r="M9" s="279"/>
      <c r="N9" s="392"/>
      <c r="O9" s="283"/>
      <c r="P9" s="562"/>
      <c r="Q9" s="279"/>
      <c r="R9" s="279"/>
      <c r="S9" s="279"/>
      <c r="T9" s="279"/>
      <c r="U9" s="279"/>
    </row>
    <row r="10" spans="1:21" ht="15.75" x14ac:dyDescent="0.25">
      <c r="A10" s="703"/>
      <c r="B10" s="694"/>
      <c r="C10" s="279"/>
      <c r="D10" s="279"/>
      <c r="E10" s="279"/>
      <c r="F10" s="279"/>
      <c r="G10" s="391"/>
      <c r="H10" s="392"/>
      <c r="I10" s="279"/>
      <c r="J10" s="392"/>
      <c r="K10" s="279"/>
      <c r="L10" s="392"/>
      <c r="M10" s="279"/>
      <c r="N10" s="392"/>
      <c r="O10" s="283"/>
      <c r="P10" s="562"/>
      <c r="Q10" s="279"/>
      <c r="R10" s="279"/>
      <c r="S10" s="279"/>
      <c r="T10" s="279"/>
      <c r="U10" s="279"/>
    </row>
    <row r="11" spans="1:21" s="393" customFormat="1" ht="15.75" x14ac:dyDescent="0.25">
      <c r="A11" s="703"/>
      <c r="B11" s="694"/>
      <c r="C11" s="279"/>
      <c r="D11" s="279"/>
      <c r="E11" s="279"/>
      <c r="F11" s="279"/>
      <c r="G11" s="391"/>
      <c r="H11" s="392"/>
      <c r="I11" s="279"/>
      <c r="J11" s="392"/>
      <c r="K11" s="279"/>
      <c r="L11" s="392"/>
      <c r="M11" s="279"/>
      <c r="N11" s="392"/>
      <c r="O11" s="283"/>
      <c r="P11" s="562"/>
      <c r="Q11" s="279"/>
      <c r="R11" s="279"/>
      <c r="S11" s="279"/>
      <c r="T11" s="279"/>
      <c r="U11" s="279"/>
    </row>
    <row r="12" spans="1:21" ht="15.75" x14ac:dyDescent="0.25">
      <c r="A12" s="703"/>
      <c r="B12" s="694"/>
      <c r="C12" s="279"/>
      <c r="D12" s="279"/>
      <c r="E12" s="279"/>
      <c r="F12" s="279"/>
      <c r="G12" s="391"/>
      <c r="H12" s="392"/>
      <c r="I12" s="279"/>
      <c r="J12" s="392"/>
      <c r="K12" s="279"/>
      <c r="L12" s="392"/>
      <c r="M12" s="279"/>
      <c r="N12" s="392"/>
      <c r="O12" s="283"/>
      <c r="P12" s="562"/>
      <c r="Q12" s="279"/>
      <c r="R12" s="279"/>
      <c r="S12" s="279"/>
      <c r="T12" s="279"/>
      <c r="U12" s="279"/>
    </row>
    <row r="13" spans="1:21" ht="15.75" x14ac:dyDescent="0.25">
      <c r="A13" s="703"/>
      <c r="B13" s="694"/>
      <c r="C13" s="279"/>
      <c r="D13" s="279"/>
      <c r="E13" s="279"/>
      <c r="F13" s="279"/>
      <c r="G13" s="391"/>
      <c r="H13" s="392"/>
      <c r="I13" s="279"/>
      <c r="J13" s="392"/>
      <c r="K13" s="279"/>
      <c r="L13" s="392"/>
      <c r="M13" s="279"/>
      <c r="N13" s="392"/>
      <c r="O13" s="283"/>
      <c r="P13" s="562"/>
      <c r="Q13" s="279"/>
      <c r="R13" s="279"/>
      <c r="S13" s="279"/>
      <c r="T13" s="279"/>
      <c r="U13" s="279"/>
    </row>
    <row r="14" spans="1:21" ht="15.75" x14ac:dyDescent="0.25">
      <c r="A14" s="703"/>
      <c r="B14" s="698"/>
      <c r="C14" s="279"/>
      <c r="D14" s="279"/>
      <c r="E14" s="279"/>
      <c r="F14" s="279"/>
      <c r="G14" s="391"/>
      <c r="H14" s="392"/>
      <c r="I14" s="279"/>
      <c r="J14" s="392"/>
      <c r="K14" s="279"/>
      <c r="L14" s="392"/>
      <c r="M14" s="279"/>
      <c r="N14" s="392"/>
      <c r="O14" s="283"/>
      <c r="P14" s="562"/>
      <c r="Q14" s="279"/>
      <c r="R14" s="279"/>
      <c r="S14" s="279"/>
      <c r="T14" s="279"/>
      <c r="U14" s="279"/>
    </row>
    <row r="15" spans="1:21" ht="78.75" x14ac:dyDescent="0.25">
      <c r="A15" s="703"/>
      <c r="B15" s="693" t="s">
        <v>1428</v>
      </c>
      <c r="C15" s="279" t="s">
        <v>1819</v>
      </c>
      <c r="D15" s="279" t="s">
        <v>1820</v>
      </c>
      <c r="E15" s="279" t="s">
        <v>1851</v>
      </c>
      <c r="F15" s="279" t="s">
        <v>1821</v>
      </c>
      <c r="G15" s="391">
        <v>0</v>
      </c>
      <c r="H15" s="392"/>
      <c r="I15" s="279">
        <v>0</v>
      </c>
      <c r="J15" s="392"/>
      <c r="K15" s="279">
        <v>1</v>
      </c>
      <c r="L15" s="392">
        <f>+'5. ACTIVIDADES ESPECIALES'!D91+'3. EQUIPO DE OFICINA'!D29</f>
        <v>31000</v>
      </c>
      <c r="M15" s="279">
        <v>0</v>
      </c>
      <c r="N15" s="392"/>
      <c r="O15" s="398">
        <f>+G15+I15+K15+M15</f>
        <v>1</v>
      </c>
      <c r="P15" s="562">
        <f>+H15+J15+L15+N15</f>
        <v>31000</v>
      </c>
      <c r="Q15" s="279"/>
      <c r="R15" s="279" t="s">
        <v>1822</v>
      </c>
      <c r="S15" s="279" t="s">
        <v>1823</v>
      </c>
      <c r="T15" s="279" t="s">
        <v>1824</v>
      </c>
      <c r="U15" s="279" t="s">
        <v>1825</v>
      </c>
    </row>
    <row r="16" spans="1:21" s="393" customFormat="1" ht="78.75" x14ac:dyDescent="0.25">
      <c r="A16" s="703"/>
      <c r="B16" s="694"/>
      <c r="C16" s="279" t="s">
        <v>1826</v>
      </c>
      <c r="D16" s="279" t="s">
        <v>1820</v>
      </c>
      <c r="E16" s="279" t="s">
        <v>1852</v>
      </c>
      <c r="F16" s="279" t="s">
        <v>1827</v>
      </c>
      <c r="G16" s="391">
        <v>0</v>
      </c>
      <c r="H16" s="392"/>
      <c r="I16" s="279">
        <v>0</v>
      </c>
      <c r="J16" s="392"/>
      <c r="K16" s="279">
        <v>1</v>
      </c>
      <c r="L16" s="392">
        <f>'3. EQUIPO DE OFICINA'!D48</f>
        <v>18000</v>
      </c>
      <c r="M16" s="279">
        <v>0</v>
      </c>
      <c r="N16" s="392"/>
      <c r="O16" s="398">
        <f t="shared" ref="O16:O19" si="0">+G16+I16+K16+M16</f>
        <v>1</v>
      </c>
      <c r="P16" s="562">
        <f t="shared" ref="P16:P38" si="1">+H16+J16+L16+N16</f>
        <v>18000</v>
      </c>
      <c r="Q16" s="279"/>
      <c r="R16" s="279" t="s">
        <v>1822</v>
      </c>
      <c r="S16" s="279" t="s">
        <v>1822</v>
      </c>
      <c r="T16" s="279" t="s">
        <v>1828</v>
      </c>
      <c r="U16" s="279" t="s">
        <v>1825</v>
      </c>
    </row>
    <row r="17" spans="1:21" s="393" customFormat="1" ht="78.75" x14ac:dyDescent="0.25">
      <c r="A17" s="703"/>
      <c r="B17" s="694"/>
      <c r="C17" s="279" t="s">
        <v>1829</v>
      </c>
      <c r="D17" s="279" t="s">
        <v>1820</v>
      </c>
      <c r="E17" s="279" t="s">
        <v>1853</v>
      </c>
      <c r="F17" s="279" t="s">
        <v>1830</v>
      </c>
      <c r="G17" s="391">
        <v>0</v>
      </c>
      <c r="H17" s="392"/>
      <c r="I17" s="279">
        <v>0</v>
      </c>
      <c r="J17" s="392"/>
      <c r="K17" s="279">
        <v>1</v>
      </c>
      <c r="L17" s="392">
        <f>'3. EQUIPO DE OFICINA'!D67</f>
        <v>18000</v>
      </c>
      <c r="M17" s="279">
        <v>0</v>
      </c>
      <c r="N17" s="392"/>
      <c r="O17" s="398">
        <f t="shared" si="0"/>
        <v>1</v>
      </c>
      <c r="P17" s="562">
        <f t="shared" si="1"/>
        <v>18000</v>
      </c>
      <c r="Q17" s="279"/>
      <c r="R17" s="279" t="s">
        <v>1822</v>
      </c>
      <c r="S17" s="279" t="s">
        <v>1822</v>
      </c>
      <c r="T17" s="279" t="s">
        <v>1831</v>
      </c>
      <c r="U17" s="279" t="s">
        <v>1825</v>
      </c>
    </row>
    <row r="18" spans="1:21" s="393" customFormat="1" ht="78.75" x14ac:dyDescent="0.25">
      <c r="A18" s="703"/>
      <c r="B18" s="694"/>
      <c r="C18" s="279" t="s">
        <v>1832</v>
      </c>
      <c r="D18" s="279" t="s">
        <v>1833</v>
      </c>
      <c r="E18" s="279" t="s">
        <v>1854</v>
      </c>
      <c r="F18" s="279" t="s">
        <v>1834</v>
      </c>
      <c r="G18" s="391">
        <v>0.5</v>
      </c>
      <c r="H18" s="392">
        <f>('3. EQUIPO DE OFICINA'!D10+'5. ACTIVIDADES ESPECIALES'!D28)/2</f>
        <v>118225</v>
      </c>
      <c r="I18" s="391">
        <v>0.5</v>
      </c>
      <c r="J18" s="392">
        <f>('3. EQUIPO DE OFICINA'!D10+'5. ACTIVIDADES ESPECIALES'!D28)/2</f>
        <v>118225</v>
      </c>
      <c r="K18" s="279">
        <v>0</v>
      </c>
      <c r="L18" s="392"/>
      <c r="M18" s="279">
        <v>0</v>
      </c>
      <c r="N18" s="392"/>
      <c r="O18" s="398">
        <f t="shared" si="0"/>
        <v>1</v>
      </c>
      <c r="P18" s="562">
        <f t="shared" si="1"/>
        <v>236450</v>
      </c>
      <c r="Q18" s="279"/>
      <c r="R18" s="279" t="s">
        <v>1835</v>
      </c>
      <c r="S18" s="279" t="s">
        <v>1823</v>
      </c>
      <c r="T18" s="279" t="s">
        <v>1612</v>
      </c>
      <c r="U18" s="279" t="s">
        <v>1836</v>
      </c>
    </row>
    <row r="19" spans="1:21" ht="110.25" x14ac:dyDescent="0.25">
      <c r="A19" s="703"/>
      <c r="B19" s="694"/>
      <c r="C19" s="279" t="s">
        <v>1837</v>
      </c>
      <c r="D19" s="279" t="s">
        <v>1838</v>
      </c>
      <c r="E19" s="279" t="s">
        <v>1855</v>
      </c>
      <c r="F19" s="279" t="s">
        <v>1839</v>
      </c>
      <c r="G19" s="391">
        <v>0.5</v>
      </c>
      <c r="H19" s="392">
        <f>'5. ACTIVIDADES ESPECIALES'!D10/2</f>
        <v>8555</v>
      </c>
      <c r="I19" s="391">
        <v>0.5</v>
      </c>
      <c r="J19" s="392">
        <f>'5. ACTIVIDADES ESPECIALES'!D10/2</f>
        <v>8555</v>
      </c>
      <c r="K19" s="279"/>
      <c r="L19" s="392"/>
      <c r="M19" s="279"/>
      <c r="N19" s="392"/>
      <c r="O19" s="398">
        <f t="shared" si="0"/>
        <v>1</v>
      </c>
      <c r="P19" s="562">
        <f t="shared" si="1"/>
        <v>17110</v>
      </c>
      <c r="Q19" s="279"/>
      <c r="R19" s="279" t="s">
        <v>1840</v>
      </c>
      <c r="S19" s="279" t="s">
        <v>1823</v>
      </c>
      <c r="T19" s="279" t="s">
        <v>1586</v>
      </c>
      <c r="U19" s="279" t="s">
        <v>1841</v>
      </c>
    </row>
    <row r="20" spans="1:21" ht="157.5" x14ac:dyDescent="0.25">
      <c r="A20" s="703"/>
      <c r="B20" s="698"/>
      <c r="C20" s="619" t="s">
        <v>1982</v>
      </c>
      <c r="D20" s="619" t="s">
        <v>1965</v>
      </c>
      <c r="E20" s="619" t="s">
        <v>1984</v>
      </c>
      <c r="F20" s="619" t="s">
        <v>1904</v>
      </c>
      <c r="G20" s="620">
        <v>0.5</v>
      </c>
      <c r="H20" s="621">
        <f>('4. EQUIPO TECNOLÓGICOS'!D10+'4. EQUIPO TECNOLÓGICOS'!D33)/2</f>
        <v>155250</v>
      </c>
      <c r="I20" s="620">
        <v>0.5</v>
      </c>
      <c r="J20" s="621">
        <f>('4. EQUIPO TECNOLÓGICOS'!D10+'4. EQUIPO TECNOLÓGICOS'!D33)/2</f>
        <v>155250</v>
      </c>
      <c r="K20" s="619"/>
      <c r="L20" s="621"/>
      <c r="M20" s="619"/>
      <c r="N20" s="621"/>
      <c r="O20" s="624">
        <f>+G20+I20+K20+M20</f>
        <v>1</v>
      </c>
      <c r="P20" s="622">
        <f>+H20+J20+L20+N20</f>
        <v>310500</v>
      </c>
      <c r="Q20" s="619"/>
      <c r="R20" s="619" t="s">
        <v>1968</v>
      </c>
      <c r="S20" s="619" t="s">
        <v>1969</v>
      </c>
      <c r="T20" s="619" t="s">
        <v>1970</v>
      </c>
      <c r="U20" s="619" t="s">
        <v>1971</v>
      </c>
    </row>
    <row r="21" spans="1:21" s="393" customFormat="1" ht="157.5" x14ac:dyDescent="0.25">
      <c r="A21" s="703"/>
      <c r="B21" s="693" t="s">
        <v>1429</v>
      </c>
      <c r="C21" s="619" t="s">
        <v>1980</v>
      </c>
      <c r="D21" s="619" t="s">
        <v>1966</v>
      </c>
      <c r="E21" s="619" t="s">
        <v>1986</v>
      </c>
      <c r="F21" s="619" t="s">
        <v>1967</v>
      </c>
      <c r="G21" s="620">
        <v>0.6</v>
      </c>
      <c r="H21" s="621">
        <f>('5. ACTIVIDADES ESPECIALES'!D119+'4. EQUIPO TECNOLÓGICOS'!D56+'3. EQUIPO DE OFICINA'!D90)*G21</f>
        <v>686340</v>
      </c>
      <c r="I21" s="623">
        <v>0.4</v>
      </c>
      <c r="J21" s="621">
        <f>('5. ACTIVIDADES ESPECIALES'!D119+'4. EQUIPO TECNOLÓGICOS'!D56+'3. EQUIPO DE OFICINA'!D90)*I21</f>
        <v>457560</v>
      </c>
      <c r="K21" s="619"/>
      <c r="L21" s="621"/>
      <c r="M21" s="619"/>
      <c r="N21" s="621"/>
      <c r="O21" s="624">
        <f t="shared" ref="O21:O22" si="2">+G21+I21+K21+M21</f>
        <v>1</v>
      </c>
      <c r="P21" s="622">
        <f t="shared" ref="P21:P22" si="3">+H21+J21+L21+N21</f>
        <v>1143900</v>
      </c>
      <c r="Q21" s="619"/>
      <c r="R21" s="619" t="s">
        <v>1972</v>
      </c>
      <c r="S21" s="619" t="s">
        <v>1973</v>
      </c>
      <c r="T21" s="619" t="s">
        <v>1963</v>
      </c>
      <c r="U21" s="619" t="s">
        <v>1974</v>
      </c>
    </row>
    <row r="22" spans="1:21" s="393" customFormat="1" ht="236.25" x14ac:dyDescent="0.25">
      <c r="A22" s="703"/>
      <c r="B22" s="694"/>
      <c r="C22" s="619" t="s">
        <v>1981</v>
      </c>
      <c r="D22" s="619" t="s">
        <v>1975</v>
      </c>
      <c r="E22" s="619" t="s">
        <v>1983</v>
      </c>
      <c r="F22" s="619" t="s">
        <v>1976</v>
      </c>
      <c r="G22" s="620">
        <v>0.25</v>
      </c>
      <c r="H22" s="621">
        <f>'2. CONTRATACION DE PERSONAL'!D131/4</f>
        <v>40500</v>
      </c>
      <c r="I22" s="623">
        <v>0.25</v>
      </c>
      <c r="J22" s="621">
        <f>'2. CONTRATACION DE PERSONAL'!D131/4</f>
        <v>40500</v>
      </c>
      <c r="K22" s="623">
        <v>0.25</v>
      </c>
      <c r="L22" s="621">
        <f>'2. CONTRATACION DE PERSONAL'!D131/4</f>
        <v>40500</v>
      </c>
      <c r="M22" s="623">
        <v>0.25</v>
      </c>
      <c r="N22" s="621">
        <f>'2. CONTRATACION DE PERSONAL'!D131/4</f>
        <v>40500</v>
      </c>
      <c r="O22" s="624">
        <f t="shared" si="2"/>
        <v>1</v>
      </c>
      <c r="P22" s="622">
        <f t="shared" si="3"/>
        <v>162000</v>
      </c>
      <c r="Q22" s="279"/>
      <c r="R22" s="619" t="s">
        <v>1977</v>
      </c>
      <c r="S22" s="619" t="s">
        <v>1978</v>
      </c>
      <c r="T22" s="619" t="s">
        <v>1949</v>
      </c>
      <c r="U22" s="619" t="s">
        <v>1979</v>
      </c>
    </row>
    <row r="23" spans="1:21" s="393" customFormat="1" ht="15.75" x14ac:dyDescent="0.25">
      <c r="A23" s="703"/>
      <c r="B23" s="694"/>
      <c r="C23" s="279"/>
      <c r="D23" s="279"/>
      <c r="E23" s="279"/>
      <c r="F23" s="279"/>
      <c r="G23" s="391"/>
      <c r="H23" s="392"/>
      <c r="I23" s="279"/>
      <c r="J23" s="392"/>
      <c r="K23" s="279"/>
      <c r="L23" s="392"/>
      <c r="M23" s="279"/>
      <c r="N23" s="392"/>
      <c r="O23" s="283"/>
      <c r="P23" s="562">
        <f t="shared" si="1"/>
        <v>0</v>
      </c>
      <c r="Q23" s="279"/>
      <c r="R23" s="279"/>
      <c r="S23" s="279"/>
      <c r="T23" s="279"/>
      <c r="U23" s="279"/>
    </row>
    <row r="24" spans="1:21" s="393" customFormat="1" ht="15.75" x14ac:dyDescent="0.25">
      <c r="A24" s="703"/>
      <c r="B24" s="694"/>
      <c r="C24" s="279"/>
      <c r="D24" s="279"/>
      <c r="E24" s="279"/>
      <c r="F24" s="279"/>
      <c r="G24" s="391"/>
      <c r="H24" s="392"/>
      <c r="I24" s="279"/>
      <c r="J24" s="392"/>
      <c r="K24" s="279"/>
      <c r="L24" s="392"/>
      <c r="M24" s="279"/>
      <c r="N24" s="392"/>
      <c r="O24" s="283"/>
      <c r="P24" s="562">
        <f t="shared" si="1"/>
        <v>0</v>
      </c>
      <c r="Q24" s="279"/>
      <c r="R24" s="279"/>
      <c r="S24" s="279"/>
      <c r="T24" s="279"/>
      <c r="U24" s="279"/>
    </row>
    <row r="25" spans="1:21" s="393" customFormat="1" ht="15.75" x14ac:dyDescent="0.25">
      <c r="A25" s="703"/>
      <c r="B25" s="694"/>
      <c r="C25" s="279"/>
      <c r="D25" s="279"/>
      <c r="E25" s="279"/>
      <c r="F25" s="279"/>
      <c r="G25" s="391"/>
      <c r="H25" s="392"/>
      <c r="I25" s="279"/>
      <c r="J25" s="392"/>
      <c r="K25" s="279"/>
      <c r="L25" s="392"/>
      <c r="M25" s="279"/>
      <c r="N25" s="392"/>
      <c r="O25" s="283"/>
      <c r="P25" s="562">
        <f t="shared" si="1"/>
        <v>0</v>
      </c>
      <c r="Q25" s="279"/>
      <c r="R25" s="279"/>
      <c r="S25" s="279"/>
      <c r="T25" s="279"/>
      <c r="U25" s="279"/>
    </row>
    <row r="26" spans="1:21" ht="15.75" x14ac:dyDescent="0.25">
      <c r="A26" s="703"/>
      <c r="B26" s="698"/>
      <c r="C26" s="279"/>
      <c r="D26" s="279"/>
      <c r="E26" s="279"/>
      <c r="F26" s="279"/>
      <c r="G26" s="279"/>
      <c r="H26" s="392"/>
      <c r="I26" s="279"/>
      <c r="J26" s="392"/>
      <c r="K26" s="279"/>
      <c r="L26" s="392"/>
      <c r="M26" s="279"/>
      <c r="N26" s="392"/>
      <c r="O26" s="283"/>
      <c r="P26" s="562">
        <f t="shared" si="1"/>
        <v>0</v>
      </c>
      <c r="Q26" s="279"/>
      <c r="R26" s="279"/>
      <c r="S26" s="279"/>
      <c r="T26" s="279"/>
      <c r="U26" s="279"/>
    </row>
    <row r="27" spans="1:21" ht="15.75" x14ac:dyDescent="0.25">
      <c r="A27" s="693" t="s">
        <v>1430</v>
      </c>
      <c r="B27" s="693" t="s">
        <v>1432</v>
      </c>
      <c r="C27" s="279"/>
      <c r="D27" s="279"/>
      <c r="E27" s="279"/>
      <c r="F27" s="279"/>
      <c r="G27" s="391"/>
      <c r="H27" s="392"/>
      <c r="I27" s="279"/>
      <c r="J27" s="392"/>
      <c r="K27" s="279"/>
      <c r="L27" s="392"/>
      <c r="M27" s="279"/>
      <c r="N27" s="392"/>
      <c r="O27" s="283"/>
      <c r="P27" s="562">
        <f t="shared" si="1"/>
        <v>0</v>
      </c>
      <c r="Q27" s="279"/>
      <c r="R27" s="279"/>
      <c r="S27" s="279"/>
      <c r="T27" s="279"/>
      <c r="U27" s="279"/>
    </row>
    <row r="28" spans="1:21" s="393" customFormat="1" ht="15.75" x14ac:dyDescent="0.25">
      <c r="A28" s="694"/>
      <c r="B28" s="694"/>
      <c r="C28" s="279"/>
      <c r="D28" s="279"/>
      <c r="E28" s="279"/>
      <c r="F28" s="279"/>
      <c r="G28" s="391"/>
      <c r="H28" s="392"/>
      <c r="I28" s="279"/>
      <c r="J28" s="392"/>
      <c r="K28" s="279"/>
      <c r="L28" s="392"/>
      <c r="M28" s="279"/>
      <c r="N28" s="392"/>
      <c r="O28" s="283"/>
      <c r="P28" s="562">
        <f t="shared" si="1"/>
        <v>0</v>
      </c>
      <c r="Q28" s="279"/>
      <c r="R28" s="279"/>
      <c r="S28" s="279"/>
      <c r="T28" s="279"/>
      <c r="U28" s="279"/>
    </row>
    <row r="29" spans="1:21" s="393" customFormat="1" ht="15.75" x14ac:dyDescent="0.25">
      <c r="A29" s="694"/>
      <c r="B29" s="694"/>
      <c r="C29" s="279"/>
      <c r="D29" s="279"/>
      <c r="E29" s="279"/>
      <c r="F29" s="279"/>
      <c r="G29" s="391"/>
      <c r="H29" s="392"/>
      <c r="I29" s="279"/>
      <c r="J29" s="392"/>
      <c r="K29" s="279"/>
      <c r="L29" s="392"/>
      <c r="M29" s="279"/>
      <c r="N29" s="392"/>
      <c r="O29" s="283"/>
      <c r="P29" s="562">
        <f t="shared" si="1"/>
        <v>0</v>
      </c>
      <c r="Q29" s="279"/>
      <c r="R29" s="279"/>
      <c r="S29" s="279"/>
      <c r="T29" s="279"/>
      <c r="U29" s="279"/>
    </row>
    <row r="30" spans="1:21" s="393" customFormat="1" ht="15.75" x14ac:dyDescent="0.25">
      <c r="A30" s="694"/>
      <c r="B30" s="694"/>
      <c r="C30" s="279"/>
      <c r="D30" s="279"/>
      <c r="E30" s="279"/>
      <c r="F30" s="279"/>
      <c r="G30" s="391"/>
      <c r="H30" s="392"/>
      <c r="I30" s="279"/>
      <c r="J30" s="392"/>
      <c r="K30" s="279"/>
      <c r="L30" s="392"/>
      <c r="M30" s="279"/>
      <c r="N30" s="392"/>
      <c r="O30" s="283"/>
      <c r="P30" s="562">
        <f t="shared" si="1"/>
        <v>0</v>
      </c>
      <c r="Q30" s="279"/>
      <c r="R30" s="279"/>
      <c r="S30" s="279"/>
      <c r="T30" s="279"/>
      <c r="U30" s="279"/>
    </row>
    <row r="31" spans="1:21" s="393" customFormat="1" ht="15.75" x14ac:dyDescent="0.25">
      <c r="A31" s="694"/>
      <c r="B31" s="694"/>
      <c r="C31" s="279"/>
      <c r="D31" s="279"/>
      <c r="E31" s="279"/>
      <c r="F31" s="279"/>
      <c r="G31" s="391"/>
      <c r="H31" s="392"/>
      <c r="I31" s="279"/>
      <c r="J31" s="392"/>
      <c r="K31" s="279"/>
      <c r="L31" s="392"/>
      <c r="M31" s="279"/>
      <c r="N31" s="392"/>
      <c r="O31" s="283"/>
      <c r="P31" s="562">
        <f t="shared" si="1"/>
        <v>0</v>
      </c>
      <c r="Q31" s="279"/>
      <c r="R31" s="279"/>
      <c r="S31" s="279"/>
      <c r="T31" s="279"/>
      <c r="U31" s="279"/>
    </row>
    <row r="32" spans="1:21" s="393" customFormat="1" ht="15.75" x14ac:dyDescent="0.25">
      <c r="A32" s="694"/>
      <c r="B32" s="698"/>
      <c r="C32" s="279"/>
      <c r="D32" s="279"/>
      <c r="E32" s="279"/>
      <c r="F32" s="279"/>
      <c r="G32" s="391"/>
      <c r="H32" s="392"/>
      <c r="I32" s="279"/>
      <c r="J32" s="392"/>
      <c r="K32" s="279"/>
      <c r="L32" s="392"/>
      <c r="M32" s="279"/>
      <c r="N32" s="392"/>
      <c r="O32" s="283"/>
      <c r="P32" s="562">
        <f t="shared" si="1"/>
        <v>0</v>
      </c>
      <c r="Q32" s="279"/>
      <c r="R32" s="279"/>
      <c r="S32" s="279"/>
      <c r="T32" s="279"/>
      <c r="U32" s="279"/>
    </row>
    <row r="33" spans="1:21" ht="15.75" x14ac:dyDescent="0.25">
      <c r="A33" s="694"/>
      <c r="B33" s="693" t="s">
        <v>1433</v>
      </c>
      <c r="C33" s="279"/>
      <c r="D33" s="279"/>
      <c r="E33" s="279"/>
      <c r="F33" s="279"/>
      <c r="G33" s="279"/>
      <c r="H33" s="392"/>
      <c r="I33" s="279"/>
      <c r="J33" s="392"/>
      <c r="K33" s="279"/>
      <c r="L33" s="392"/>
      <c r="M33" s="279"/>
      <c r="N33" s="392"/>
      <c r="O33" s="283"/>
      <c r="P33" s="562">
        <f t="shared" si="1"/>
        <v>0</v>
      </c>
      <c r="Q33" s="279"/>
      <c r="R33" s="279"/>
      <c r="S33" s="279"/>
      <c r="T33" s="279"/>
      <c r="U33" s="279"/>
    </row>
    <row r="34" spans="1:21" s="393" customFormat="1" ht="15.75" x14ac:dyDescent="0.25">
      <c r="A34" s="694"/>
      <c r="B34" s="694"/>
      <c r="C34" s="279"/>
      <c r="D34" s="279"/>
      <c r="E34" s="279"/>
      <c r="F34" s="279"/>
      <c r="G34" s="279"/>
      <c r="H34" s="392"/>
      <c r="I34" s="279"/>
      <c r="J34" s="392"/>
      <c r="K34" s="279"/>
      <c r="L34" s="392"/>
      <c r="M34" s="279"/>
      <c r="N34" s="392"/>
      <c r="O34" s="283"/>
      <c r="P34" s="562">
        <f t="shared" si="1"/>
        <v>0</v>
      </c>
      <c r="Q34" s="279"/>
      <c r="R34" s="279"/>
      <c r="S34" s="279"/>
      <c r="T34" s="279"/>
      <c r="U34" s="279"/>
    </row>
    <row r="35" spans="1:21" s="393" customFormat="1" ht="15.75" x14ac:dyDescent="0.25">
      <c r="A35" s="694"/>
      <c r="B35" s="694"/>
      <c r="C35" s="279"/>
      <c r="D35" s="279"/>
      <c r="E35" s="279"/>
      <c r="F35" s="279"/>
      <c r="G35" s="279"/>
      <c r="H35" s="392"/>
      <c r="I35" s="279"/>
      <c r="J35" s="392"/>
      <c r="K35" s="279"/>
      <c r="L35" s="392"/>
      <c r="M35" s="279"/>
      <c r="N35" s="392"/>
      <c r="O35" s="283"/>
      <c r="P35" s="562">
        <f t="shared" si="1"/>
        <v>0</v>
      </c>
      <c r="Q35" s="279"/>
      <c r="R35" s="279"/>
      <c r="S35" s="279"/>
      <c r="T35" s="279"/>
      <c r="U35" s="279"/>
    </row>
    <row r="36" spans="1:21" s="393" customFormat="1" ht="15.75" x14ac:dyDescent="0.25">
      <c r="A36" s="694"/>
      <c r="B36" s="694"/>
      <c r="C36" s="279"/>
      <c r="D36" s="279"/>
      <c r="E36" s="279"/>
      <c r="F36" s="279"/>
      <c r="G36" s="279"/>
      <c r="H36" s="392"/>
      <c r="I36" s="279"/>
      <c r="J36" s="392"/>
      <c r="K36" s="279"/>
      <c r="L36" s="392"/>
      <c r="M36" s="279"/>
      <c r="N36" s="392"/>
      <c r="O36" s="283"/>
      <c r="P36" s="562">
        <f t="shared" si="1"/>
        <v>0</v>
      </c>
      <c r="Q36" s="279"/>
      <c r="R36" s="279"/>
      <c r="S36" s="279"/>
      <c r="T36" s="279"/>
      <c r="U36" s="279"/>
    </row>
    <row r="37" spans="1:21" ht="15.75" x14ac:dyDescent="0.25">
      <c r="A37" s="694"/>
      <c r="B37" s="694"/>
      <c r="C37" s="279"/>
      <c r="D37" s="279"/>
      <c r="E37" s="279"/>
      <c r="F37" s="279"/>
      <c r="G37" s="279"/>
      <c r="H37" s="392"/>
      <c r="I37" s="279"/>
      <c r="J37" s="392"/>
      <c r="K37" s="279"/>
      <c r="L37" s="392"/>
      <c r="M37" s="279"/>
      <c r="N37" s="392"/>
      <c r="O37" s="283"/>
      <c r="P37" s="562">
        <f t="shared" si="1"/>
        <v>0</v>
      </c>
      <c r="Q37" s="279"/>
      <c r="R37" s="279"/>
      <c r="S37" s="279"/>
      <c r="T37" s="279"/>
      <c r="U37" s="279"/>
    </row>
    <row r="38" spans="1:21" ht="15.75" x14ac:dyDescent="0.25">
      <c r="A38" s="698"/>
      <c r="B38" s="698"/>
      <c r="C38" s="279"/>
      <c r="D38" s="279"/>
      <c r="E38" s="279"/>
      <c r="F38" s="279"/>
      <c r="G38" s="279"/>
      <c r="H38" s="392"/>
      <c r="I38" s="279"/>
      <c r="J38" s="392"/>
      <c r="K38" s="279"/>
      <c r="L38" s="392"/>
      <c r="M38" s="279"/>
      <c r="N38" s="392"/>
      <c r="O38" s="283"/>
      <c r="P38" s="562">
        <f t="shared" si="1"/>
        <v>0</v>
      </c>
      <c r="Q38" s="279"/>
      <c r="R38" s="279"/>
      <c r="S38" s="279"/>
      <c r="T38" s="279"/>
      <c r="U38" s="387"/>
    </row>
    <row r="39" spans="1:21" ht="15.75" x14ac:dyDescent="0.25">
      <c r="A39" s="303"/>
      <c r="B39" s="304"/>
      <c r="C39" s="303" t="s">
        <v>1424</v>
      </c>
      <c r="D39" s="304"/>
      <c r="E39" s="304"/>
      <c r="F39" s="305"/>
      <c r="G39" s="268">
        <f t="shared" ref="G39:P39" si="4">SUM(G9:G38)</f>
        <v>2.35</v>
      </c>
      <c r="H39" s="238">
        <f t="shared" si="4"/>
        <v>1008870</v>
      </c>
      <c r="I39" s="268">
        <f t="shared" si="4"/>
        <v>2.15</v>
      </c>
      <c r="J39" s="238">
        <f t="shared" si="4"/>
        <v>780090</v>
      </c>
      <c r="K39" s="268">
        <f t="shared" si="4"/>
        <v>3.25</v>
      </c>
      <c r="L39" s="238">
        <f t="shared" si="4"/>
        <v>107500</v>
      </c>
      <c r="M39" s="268">
        <f t="shared" si="4"/>
        <v>0.25</v>
      </c>
      <c r="N39" s="238">
        <f t="shared" si="4"/>
        <v>40500</v>
      </c>
      <c r="O39" s="238">
        <f t="shared" si="4"/>
        <v>8</v>
      </c>
      <c r="P39" s="563">
        <f t="shared" si="4"/>
        <v>1936960</v>
      </c>
      <c r="Q39" s="268"/>
      <c r="R39" s="268"/>
      <c r="S39" s="268"/>
      <c r="T39" s="268"/>
      <c r="U39" s="280"/>
    </row>
    <row r="59" spans="16:16" s="264" customFormat="1" ht="12" x14ac:dyDescent="0.25">
      <c r="P59" s="564"/>
    </row>
    <row r="60" spans="16:16" s="264" customFormat="1" ht="12" x14ac:dyDescent="0.25">
      <c r="P60" s="564"/>
    </row>
    <row r="73" spans="16:16" s="264" customFormat="1" ht="12" x14ac:dyDescent="0.25">
      <c r="P73" s="564"/>
    </row>
    <row r="74" spans="16:16" s="264" customFormat="1" ht="12" x14ac:dyDescent="0.25">
      <c r="P74" s="564"/>
    </row>
  </sheetData>
  <mergeCells count="26">
    <mergeCell ref="T5:T7"/>
    <mergeCell ref="U5:U7"/>
    <mergeCell ref="O5:P6"/>
    <mergeCell ref="Q5:Q7"/>
    <mergeCell ref="R5:R7"/>
    <mergeCell ref="M6:N6"/>
    <mergeCell ref="F5:F7"/>
    <mergeCell ref="G5:N5"/>
    <mergeCell ref="G6:H6"/>
    <mergeCell ref="S5:S7"/>
    <mergeCell ref="A3:U3"/>
    <mergeCell ref="B9:B14"/>
    <mergeCell ref="B15:B20"/>
    <mergeCell ref="B21:B26"/>
    <mergeCell ref="B33:B38"/>
    <mergeCell ref="B27:B32"/>
    <mergeCell ref="A5:A7"/>
    <mergeCell ref="B5:B7"/>
    <mergeCell ref="C5:C7"/>
    <mergeCell ref="D5:D7"/>
    <mergeCell ref="A9:A26"/>
    <mergeCell ref="A27:A38"/>
    <mergeCell ref="A4:U4"/>
    <mergeCell ref="E5:E7"/>
    <mergeCell ref="I6:J6"/>
    <mergeCell ref="K6:L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
  <sheetViews>
    <sheetView workbookViewId="0">
      <pane ySplit="6" topLeftCell="A7" activePane="bottomLeft" state="frozen"/>
      <selection activeCell="R5" sqref="R5"/>
      <selection pane="bottomLeft" activeCell="C7" sqref="C7"/>
    </sheetView>
  </sheetViews>
  <sheetFormatPr baseColWidth="10" defaultRowHeight="15" x14ac:dyDescent="0.25"/>
  <cols>
    <col min="1" max="2" width="21.7109375" customWidth="1"/>
    <col min="3" max="6" width="27.42578125" customWidth="1"/>
    <col min="7" max="7" width="15.28515625" customWidth="1"/>
    <col min="8" max="8" width="11.5703125" style="239"/>
    <col min="9" max="9" width="15.28515625" customWidth="1"/>
    <col min="10" max="10" width="18.85546875" style="239" customWidth="1"/>
    <col min="12" max="12" width="11.5703125" style="239"/>
    <col min="14" max="14" width="11.5703125" style="239"/>
    <col min="15" max="15" width="15.28515625" customWidth="1"/>
    <col min="16" max="16" width="18.28515625" style="239" customWidth="1"/>
    <col min="17" max="17" width="14.140625" hidden="1" customWidth="1"/>
    <col min="18" max="20" width="14.140625" customWidth="1"/>
    <col min="21" max="21" width="17" customWidth="1"/>
  </cols>
  <sheetData>
    <row r="1" spans="1:21" ht="18.75" x14ac:dyDescent="0.25">
      <c r="B1" s="286"/>
      <c r="C1" s="286"/>
      <c r="D1" s="286"/>
      <c r="E1" s="286"/>
      <c r="G1" s="286" t="s">
        <v>1434</v>
      </c>
      <c r="I1" s="286"/>
      <c r="J1" s="286"/>
      <c r="K1" s="286"/>
      <c r="L1" s="286"/>
      <c r="M1" s="286"/>
      <c r="N1" s="286"/>
      <c r="O1" s="286"/>
      <c r="P1" s="286"/>
      <c r="Q1" s="286"/>
      <c r="R1" s="286"/>
      <c r="S1" s="286"/>
      <c r="T1" s="286"/>
      <c r="U1" s="286"/>
    </row>
    <row r="2" spans="1:21" s="393" customFormat="1" ht="18.75" x14ac:dyDescent="0.25">
      <c r="A2" s="393" t="s">
        <v>1360</v>
      </c>
      <c r="B2" s="286"/>
      <c r="C2" s="286"/>
      <c r="D2" s="286"/>
      <c r="E2" s="286"/>
      <c r="G2" s="286"/>
      <c r="H2" s="239"/>
      <c r="I2" s="286"/>
      <c r="J2" s="286"/>
      <c r="K2" s="286"/>
      <c r="L2" s="286"/>
      <c r="M2" s="286"/>
      <c r="N2" s="286"/>
      <c r="O2" s="286"/>
      <c r="P2" s="286"/>
      <c r="Q2" s="286"/>
      <c r="R2" s="286"/>
      <c r="S2" s="286"/>
      <c r="T2" s="286"/>
      <c r="U2" s="286"/>
    </row>
    <row r="3" spans="1:21" x14ac:dyDescent="0.25">
      <c r="A3" s="273" t="s">
        <v>1437</v>
      </c>
      <c r="B3" s="273"/>
      <c r="C3" s="273"/>
      <c r="D3" s="273"/>
      <c r="E3" s="273"/>
      <c r="F3" s="273"/>
      <c r="G3" s="273"/>
      <c r="H3" s="273"/>
      <c r="I3" s="273"/>
      <c r="J3" s="273"/>
      <c r="K3" s="273"/>
      <c r="L3" s="273"/>
      <c r="M3" s="273"/>
      <c r="N3" s="273"/>
      <c r="O3" s="273"/>
      <c r="P3" s="273"/>
      <c r="Q3" s="273"/>
      <c r="R3" s="273"/>
      <c r="S3" s="273"/>
      <c r="T3" s="273"/>
      <c r="U3" s="273"/>
    </row>
    <row r="4" spans="1:21" ht="15" customHeight="1" x14ac:dyDescent="0.25">
      <c r="A4" s="687" t="s">
        <v>100</v>
      </c>
      <c r="B4" s="662" t="s">
        <v>115</v>
      </c>
      <c r="C4" s="666" t="s">
        <v>89</v>
      </c>
      <c r="D4" s="666" t="s">
        <v>90</v>
      </c>
      <c r="E4" s="675" t="s">
        <v>401</v>
      </c>
      <c r="F4" s="666" t="s">
        <v>91</v>
      </c>
      <c r="G4" s="687" t="s">
        <v>103</v>
      </c>
      <c r="H4" s="687"/>
      <c r="I4" s="687"/>
      <c r="J4" s="687"/>
      <c r="K4" s="687"/>
      <c r="L4" s="687"/>
      <c r="M4" s="687"/>
      <c r="N4" s="687"/>
      <c r="O4" s="688" t="s">
        <v>104</v>
      </c>
      <c r="P4" s="688"/>
      <c r="Q4" s="662" t="s">
        <v>105</v>
      </c>
      <c r="R4" s="662" t="s">
        <v>106</v>
      </c>
      <c r="S4" s="662" t="s">
        <v>113</v>
      </c>
      <c r="T4" s="662" t="s">
        <v>112</v>
      </c>
      <c r="U4" s="672" t="s">
        <v>92</v>
      </c>
    </row>
    <row r="5" spans="1:21" ht="15" customHeight="1" x14ac:dyDescent="0.25">
      <c r="A5" s="687"/>
      <c r="B5" s="660"/>
      <c r="C5" s="667"/>
      <c r="D5" s="667"/>
      <c r="E5" s="676"/>
      <c r="F5" s="667"/>
      <c r="G5" s="687" t="s">
        <v>107</v>
      </c>
      <c r="H5" s="687"/>
      <c r="I5" s="687" t="s">
        <v>108</v>
      </c>
      <c r="J5" s="687"/>
      <c r="K5" s="687" t="s">
        <v>109</v>
      </c>
      <c r="L5" s="687"/>
      <c r="M5" s="687" t="s">
        <v>110</v>
      </c>
      <c r="N5" s="687"/>
      <c r="O5" s="688"/>
      <c r="P5" s="688"/>
      <c r="Q5" s="660"/>
      <c r="R5" s="660"/>
      <c r="S5" s="660"/>
      <c r="T5" s="660"/>
      <c r="U5" s="673"/>
    </row>
    <row r="6" spans="1:21" ht="25.5" x14ac:dyDescent="0.25">
      <c r="A6" s="687"/>
      <c r="B6" s="661"/>
      <c r="C6" s="668"/>
      <c r="D6" s="668"/>
      <c r="E6" s="677"/>
      <c r="F6" s="668"/>
      <c r="G6" s="250" t="s">
        <v>111</v>
      </c>
      <c r="H6" s="237" t="s">
        <v>12</v>
      </c>
      <c r="I6" s="250" t="s">
        <v>111</v>
      </c>
      <c r="J6" s="237" t="s">
        <v>12</v>
      </c>
      <c r="K6" s="250" t="s">
        <v>111</v>
      </c>
      <c r="L6" s="237" t="s">
        <v>12</v>
      </c>
      <c r="M6" s="250" t="s">
        <v>111</v>
      </c>
      <c r="N6" s="237" t="s">
        <v>12</v>
      </c>
      <c r="O6" s="250" t="s">
        <v>111</v>
      </c>
      <c r="P6" s="237" t="s">
        <v>12</v>
      </c>
      <c r="Q6" s="661"/>
      <c r="R6" s="661"/>
      <c r="S6" s="661"/>
      <c r="T6" s="661"/>
      <c r="U6" s="674"/>
    </row>
    <row r="7" spans="1:21" ht="15.75" customHeight="1" x14ac:dyDescent="0.25">
      <c r="A7" s="703" t="s">
        <v>1435</v>
      </c>
      <c r="B7" s="693" t="s">
        <v>1436</v>
      </c>
      <c r="C7" s="336"/>
      <c r="D7" s="336"/>
      <c r="E7" s="336"/>
      <c r="F7" s="336"/>
      <c r="G7" s="383"/>
      <c r="H7" s="384"/>
      <c r="I7" s="383"/>
      <c r="J7" s="384"/>
      <c r="K7" s="383"/>
      <c r="L7" s="384"/>
      <c r="M7" s="383"/>
      <c r="N7" s="384"/>
      <c r="O7" s="398"/>
      <c r="P7" s="386"/>
      <c r="Q7" s="336"/>
      <c r="R7" s="336"/>
      <c r="S7" s="336"/>
      <c r="T7" s="336"/>
      <c r="U7" s="336"/>
    </row>
    <row r="8" spans="1:21" ht="15.75" x14ac:dyDescent="0.25">
      <c r="A8" s="703"/>
      <c r="B8" s="694"/>
      <c r="C8" s="336"/>
      <c r="D8" s="336"/>
      <c r="E8" s="336"/>
      <c r="F8" s="336"/>
      <c r="G8" s="383"/>
      <c r="H8" s="384"/>
      <c r="I8" s="383"/>
      <c r="J8" s="384"/>
      <c r="K8" s="383"/>
      <c r="L8" s="384"/>
      <c r="M8" s="383"/>
      <c r="N8" s="384"/>
      <c r="O8" s="398"/>
      <c r="P8" s="386"/>
      <c r="Q8" s="336"/>
      <c r="R8" s="336"/>
      <c r="S8" s="336"/>
      <c r="T8" s="336"/>
      <c r="U8" s="336"/>
    </row>
    <row r="9" spans="1:21" ht="15.75" x14ac:dyDescent="0.25">
      <c r="A9" s="703"/>
      <c r="B9" s="694"/>
      <c r="C9" s="336"/>
      <c r="D9" s="336"/>
      <c r="E9" s="336"/>
      <c r="F9" s="336"/>
      <c r="G9" s="383"/>
      <c r="H9" s="384"/>
      <c r="I9" s="383"/>
      <c r="J9" s="384"/>
      <c r="K9" s="383"/>
      <c r="L9" s="384"/>
      <c r="M9" s="383"/>
      <c r="N9" s="384"/>
      <c r="O9" s="398"/>
      <c r="P9" s="386"/>
      <c r="Q9" s="336"/>
      <c r="R9" s="336"/>
      <c r="S9" s="336"/>
      <c r="T9" s="336"/>
      <c r="U9" s="336"/>
    </row>
    <row r="10" spans="1:21" ht="15.75" x14ac:dyDescent="0.25">
      <c r="A10" s="703"/>
      <c r="B10" s="694"/>
      <c r="C10" s="336"/>
      <c r="D10" s="336"/>
      <c r="E10" s="336"/>
      <c r="F10" s="336"/>
      <c r="G10" s="383"/>
      <c r="H10" s="384"/>
      <c r="I10" s="383"/>
      <c r="J10" s="384"/>
      <c r="K10" s="383"/>
      <c r="L10" s="384"/>
      <c r="M10" s="383"/>
      <c r="N10" s="384"/>
      <c r="O10" s="398"/>
      <c r="P10" s="386"/>
      <c r="Q10" s="336"/>
      <c r="R10" s="336"/>
      <c r="S10" s="336"/>
      <c r="T10" s="336"/>
      <c r="U10" s="336"/>
    </row>
    <row r="11" spans="1:21" ht="15.75" x14ac:dyDescent="0.25">
      <c r="A11" s="703"/>
      <c r="B11" s="694"/>
      <c r="C11" s="336"/>
      <c r="D11" s="336"/>
      <c r="E11" s="336"/>
      <c r="F11" s="336"/>
      <c r="G11" s="383"/>
      <c r="H11" s="384"/>
      <c r="I11" s="383"/>
      <c r="J11" s="384"/>
      <c r="K11" s="383"/>
      <c r="L11" s="384"/>
      <c r="M11" s="383"/>
      <c r="N11" s="384"/>
      <c r="O11" s="398"/>
      <c r="P11" s="386"/>
      <c r="Q11" s="336"/>
      <c r="R11" s="336"/>
      <c r="S11" s="336"/>
      <c r="T11" s="336"/>
      <c r="U11" s="336"/>
    </row>
    <row r="12" spans="1:21" ht="15.75" x14ac:dyDescent="0.25">
      <c r="A12" s="703"/>
      <c r="B12" s="694"/>
      <c r="C12" s="336"/>
      <c r="D12" s="336"/>
      <c r="E12" s="336"/>
      <c r="F12" s="336"/>
      <c r="G12" s="383"/>
      <c r="H12" s="384"/>
      <c r="I12" s="383"/>
      <c r="J12" s="384"/>
      <c r="K12" s="383"/>
      <c r="L12" s="384"/>
      <c r="M12" s="383"/>
      <c r="N12" s="384"/>
      <c r="O12" s="398"/>
      <c r="P12" s="386"/>
      <c r="Q12" s="336"/>
      <c r="R12" s="336"/>
      <c r="S12" s="336"/>
      <c r="T12" s="336"/>
      <c r="U12" s="336"/>
    </row>
    <row r="13" spans="1:21" ht="15.75" x14ac:dyDescent="0.25">
      <c r="A13" s="703"/>
      <c r="B13" s="694"/>
      <c r="C13" s="336"/>
      <c r="D13" s="336"/>
      <c r="E13" s="336"/>
      <c r="F13" s="336"/>
      <c r="G13" s="383"/>
      <c r="H13" s="384"/>
      <c r="I13" s="383"/>
      <c r="J13" s="384"/>
      <c r="K13" s="383"/>
      <c r="L13" s="384"/>
      <c r="M13" s="383"/>
      <c r="N13" s="384"/>
      <c r="O13" s="398"/>
      <c r="P13" s="386"/>
      <c r="Q13" s="336"/>
      <c r="R13" s="336"/>
      <c r="S13" s="336"/>
      <c r="T13" s="336"/>
      <c r="U13" s="336"/>
    </row>
    <row r="14" spans="1:21" ht="15.75" x14ac:dyDescent="0.25">
      <c r="A14" s="703"/>
      <c r="B14" s="698"/>
      <c r="C14" s="336"/>
      <c r="D14" s="336"/>
      <c r="E14" s="336"/>
      <c r="F14" s="336"/>
      <c r="G14" s="383"/>
      <c r="H14" s="384"/>
      <c r="I14" s="383"/>
      <c r="J14" s="384"/>
      <c r="K14" s="383"/>
      <c r="L14" s="384"/>
      <c r="M14" s="383"/>
      <c r="N14" s="384"/>
      <c r="O14" s="283"/>
      <c r="P14" s="386"/>
      <c r="Q14" s="336"/>
      <c r="R14" s="336"/>
      <c r="S14" s="336"/>
      <c r="T14" s="336"/>
      <c r="U14" s="336"/>
    </row>
    <row r="15" spans="1:21" ht="15.6" customHeight="1" x14ac:dyDescent="0.25">
      <c r="A15" s="294"/>
      <c r="B15" s="295"/>
      <c r="C15" s="294" t="s">
        <v>490</v>
      </c>
      <c r="D15" s="295"/>
      <c r="E15" s="295"/>
      <c r="F15" s="296"/>
      <c r="G15" s="289">
        <f t="shared" ref="G15:P15" si="0">SUM(G7:G14)</f>
        <v>0</v>
      </c>
      <c r="H15" s="241">
        <f t="shared" si="0"/>
        <v>0</v>
      </c>
      <c r="I15" s="289">
        <f t="shared" si="0"/>
        <v>0</v>
      </c>
      <c r="J15" s="241">
        <f t="shared" si="0"/>
        <v>0</v>
      </c>
      <c r="K15" s="289">
        <f t="shared" si="0"/>
        <v>0</v>
      </c>
      <c r="L15" s="241">
        <f t="shared" si="0"/>
        <v>0</v>
      </c>
      <c r="M15" s="289">
        <f t="shared" si="0"/>
        <v>0</v>
      </c>
      <c r="N15" s="241">
        <f t="shared" si="0"/>
        <v>0</v>
      </c>
      <c r="O15" s="241">
        <f t="shared" si="0"/>
        <v>0</v>
      </c>
      <c r="P15" s="241">
        <f t="shared" si="0"/>
        <v>0</v>
      </c>
      <c r="Q15" s="268"/>
      <c r="R15" s="268"/>
      <c r="S15" s="268"/>
      <c r="T15" s="268"/>
      <c r="U15" s="268"/>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opLeftCell="D1" workbookViewId="0">
      <pane ySplit="7" topLeftCell="A8" activePane="bottomLeft" state="frozen"/>
      <selection activeCell="A7" sqref="A7"/>
      <selection pane="bottomLeft" activeCell="E15" sqref="E15"/>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9" bestFit="1" customWidth="1"/>
    <col min="9" max="9" width="15.28515625" customWidth="1"/>
    <col min="10" max="10" width="18.85546875" style="239" customWidth="1"/>
    <col min="12" max="12" width="14.85546875" style="239" bestFit="1" customWidth="1"/>
    <col min="14" max="14" width="14.855468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 customHeight="1" x14ac:dyDescent="0.25">
      <c r="B1" s="247"/>
      <c r="C1" s="247"/>
      <c r="D1" s="247"/>
      <c r="E1" s="252"/>
      <c r="F1" s="247"/>
      <c r="G1" s="293" t="s">
        <v>1366</v>
      </c>
      <c r="J1" s="247"/>
      <c r="K1" s="247"/>
      <c r="L1" s="247"/>
      <c r="M1" s="247"/>
      <c r="N1" s="247"/>
      <c r="O1" s="247"/>
      <c r="P1" s="247"/>
      <c r="Q1" s="247"/>
      <c r="R1" s="247"/>
      <c r="S1" s="247"/>
      <c r="T1" s="247"/>
      <c r="U1" s="247"/>
    </row>
    <row r="2" spans="1:21" ht="18" customHeight="1" x14ac:dyDescent="0.25">
      <c r="B2" s="252"/>
      <c r="C2" s="252"/>
      <c r="D2" s="252"/>
      <c r="E2" s="252"/>
      <c r="F2" s="252"/>
      <c r="G2" s="293"/>
      <c r="J2" s="252"/>
      <c r="K2" s="252"/>
      <c r="L2" s="252"/>
      <c r="M2" s="252"/>
      <c r="N2" s="252"/>
      <c r="O2" s="252"/>
      <c r="P2" s="252"/>
      <c r="Q2" s="252"/>
      <c r="R2" s="252"/>
      <c r="S2" s="252"/>
      <c r="T2" s="252"/>
      <c r="U2" s="252"/>
    </row>
    <row r="3" spans="1:21" ht="18" customHeight="1" x14ac:dyDescent="0.25">
      <c r="A3" s="326" t="s">
        <v>1359</v>
      </c>
      <c r="B3" s="252"/>
      <c r="C3" s="252"/>
      <c r="D3" s="252"/>
      <c r="E3" s="252"/>
      <c r="F3" s="252"/>
      <c r="G3" s="293"/>
      <c r="J3" s="252"/>
      <c r="K3" s="252"/>
      <c r="L3" s="252"/>
      <c r="M3" s="252"/>
      <c r="N3" s="252"/>
      <c r="O3" s="252"/>
      <c r="P3" s="252"/>
      <c r="Q3" s="252"/>
      <c r="R3" s="252"/>
      <c r="S3" s="252"/>
      <c r="T3" s="252"/>
      <c r="U3" s="252"/>
    </row>
    <row r="4" spans="1:21" ht="33" customHeight="1" x14ac:dyDescent="0.25">
      <c r="A4" s="728" t="s">
        <v>1365</v>
      </c>
      <c r="B4" s="728"/>
      <c r="C4" s="728"/>
      <c r="D4" s="728"/>
      <c r="E4" s="728"/>
      <c r="F4" s="728"/>
      <c r="G4" s="728"/>
      <c r="H4" s="728"/>
      <c r="I4" s="728"/>
      <c r="J4" s="728"/>
      <c r="K4" s="728"/>
      <c r="L4" s="728"/>
      <c r="M4" s="728"/>
      <c r="N4" s="728"/>
      <c r="O4" s="728"/>
      <c r="P4" s="728"/>
      <c r="Q4" s="728"/>
      <c r="R4" s="728"/>
      <c r="S4" s="728"/>
      <c r="T4" s="728"/>
      <c r="U4" s="728"/>
    </row>
    <row r="5" spans="1:21" ht="14.45" customHeight="1" x14ac:dyDescent="0.25">
      <c r="A5" s="662" t="s">
        <v>100</v>
      </c>
      <c r="B5" s="662" t="s">
        <v>115</v>
      </c>
      <c r="C5" s="666" t="s">
        <v>89</v>
      </c>
      <c r="D5" s="666" t="s">
        <v>90</v>
      </c>
      <c r="E5" s="675" t="s">
        <v>401</v>
      </c>
      <c r="F5" s="666" t="s">
        <v>91</v>
      </c>
      <c r="G5" s="669" t="s">
        <v>103</v>
      </c>
      <c r="H5" s="671"/>
      <c r="I5" s="671"/>
      <c r="J5" s="671"/>
      <c r="K5" s="671"/>
      <c r="L5" s="671"/>
      <c r="M5" s="671"/>
      <c r="N5" s="670"/>
      <c r="O5" s="688" t="s">
        <v>104</v>
      </c>
      <c r="P5" s="688"/>
      <c r="Q5" s="662" t="s">
        <v>105</v>
      </c>
      <c r="R5" s="662" t="s">
        <v>106</v>
      </c>
      <c r="S5" s="662" t="s">
        <v>113</v>
      </c>
      <c r="T5" s="662" t="s">
        <v>112</v>
      </c>
      <c r="U5" s="672" t="s">
        <v>92</v>
      </c>
    </row>
    <row r="6" spans="1:21" ht="14.45" customHeight="1" x14ac:dyDescent="0.25">
      <c r="A6" s="660"/>
      <c r="B6" s="660"/>
      <c r="C6" s="667"/>
      <c r="D6" s="667"/>
      <c r="E6" s="676"/>
      <c r="F6" s="667"/>
      <c r="G6" s="249" t="s">
        <v>107</v>
      </c>
      <c r="H6" s="249"/>
      <c r="I6" s="249" t="s">
        <v>108</v>
      </c>
      <c r="J6" s="249"/>
      <c r="K6" s="249" t="s">
        <v>109</v>
      </c>
      <c r="L6" s="249"/>
      <c r="M6" s="249" t="s">
        <v>110</v>
      </c>
      <c r="N6" s="249"/>
      <c r="O6" s="688"/>
      <c r="P6" s="688"/>
      <c r="Q6" s="660"/>
      <c r="R6" s="660"/>
      <c r="S6" s="660"/>
      <c r="T6" s="660"/>
      <c r="U6" s="673"/>
    </row>
    <row r="7" spans="1:21" ht="25.5" x14ac:dyDescent="0.25">
      <c r="A7" s="661"/>
      <c r="B7" s="661"/>
      <c r="C7" s="668"/>
      <c r="D7" s="668"/>
      <c r="E7" s="677"/>
      <c r="F7" s="668"/>
      <c r="G7" s="250" t="s">
        <v>111</v>
      </c>
      <c r="H7" s="237" t="s">
        <v>12</v>
      </c>
      <c r="I7" s="250" t="s">
        <v>111</v>
      </c>
      <c r="J7" s="237" t="s">
        <v>12</v>
      </c>
      <c r="K7" s="250" t="s">
        <v>111</v>
      </c>
      <c r="L7" s="237" t="s">
        <v>12</v>
      </c>
      <c r="M7" s="250" t="s">
        <v>111</v>
      </c>
      <c r="N7" s="237" t="s">
        <v>12</v>
      </c>
      <c r="O7" s="337" t="s">
        <v>111</v>
      </c>
      <c r="P7" s="237" t="s">
        <v>12</v>
      </c>
      <c r="Q7" s="661"/>
      <c r="R7" s="661"/>
      <c r="S7" s="661"/>
      <c r="T7" s="661"/>
      <c r="U7" s="674"/>
    </row>
    <row r="8" spans="1:21" ht="15.6" customHeight="1" x14ac:dyDescent="0.25">
      <c r="A8" s="333"/>
      <c r="B8" s="251"/>
      <c r="C8" s="251"/>
      <c r="D8" s="251"/>
      <c r="E8" s="251"/>
      <c r="F8" s="251"/>
      <c r="G8" s="251"/>
      <c r="H8" s="306" t="s">
        <v>120</v>
      </c>
      <c r="I8" s="251"/>
      <c r="J8" s="251"/>
      <c r="K8" s="251"/>
      <c r="L8" s="251"/>
      <c r="M8" s="251"/>
      <c r="N8" s="251"/>
      <c r="O8" s="251"/>
      <c r="P8" s="251"/>
      <c r="Q8" s="251"/>
      <c r="R8" s="251"/>
      <c r="S8" s="251"/>
      <c r="T8" s="251"/>
      <c r="U8" s="251"/>
    </row>
    <row r="9" spans="1:21" ht="189" x14ac:dyDescent="0.25">
      <c r="A9" s="729" t="s">
        <v>1438</v>
      </c>
      <c r="B9" s="725" t="s">
        <v>1439</v>
      </c>
      <c r="C9" s="619" t="s">
        <v>1987</v>
      </c>
      <c r="D9" s="619" t="s">
        <v>1988</v>
      </c>
      <c r="E9" s="619" t="s">
        <v>1990</v>
      </c>
      <c r="F9" s="619" t="s">
        <v>1989</v>
      </c>
      <c r="G9" s="625"/>
      <c r="H9" s="626"/>
      <c r="I9" s="629">
        <v>0.5</v>
      </c>
      <c r="J9" s="626"/>
      <c r="K9" s="629">
        <v>0.5</v>
      </c>
      <c r="L9" s="626"/>
      <c r="M9" s="625"/>
      <c r="N9" s="626"/>
      <c r="O9" s="627"/>
      <c r="P9" s="628">
        <v>0</v>
      </c>
      <c r="Q9" s="619"/>
      <c r="R9" s="619" t="s">
        <v>1991</v>
      </c>
      <c r="S9" s="619" t="s">
        <v>1992</v>
      </c>
      <c r="T9" s="619" t="s">
        <v>1993</v>
      </c>
      <c r="U9" s="619" t="s">
        <v>1994</v>
      </c>
    </row>
    <row r="10" spans="1:21" ht="15.75" x14ac:dyDescent="0.25">
      <c r="A10" s="730"/>
      <c r="B10" s="726"/>
      <c r="C10" s="336"/>
      <c r="D10" s="336"/>
      <c r="E10" s="336"/>
      <c r="F10" s="336"/>
      <c r="G10" s="377"/>
      <c r="H10" s="379"/>
      <c r="I10" s="377"/>
      <c r="J10" s="379"/>
      <c r="K10" s="377"/>
      <c r="L10" s="379"/>
      <c r="M10" s="377"/>
      <c r="N10" s="379"/>
      <c r="O10" s="395"/>
      <c r="P10" s="386"/>
      <c r="Q10" s="336"/>
      <c r="R10" s="336"/>
      <c r="S10" s="336"/>
      <c r="T10" s="336"/>
      <c r="U10" s="336"/>
    </row>
    <row r="11" spans="1:21" ht="15.75" x14ac:dyDescent="0.25">
      <c r="A11" s="730"/>
      <c r="B11" s="726"/>
      <c r="C11" s="336"/>
      <c r="D11" s="336"/>
      <c r="E11" s="336"/>
      <c r="F11" s="336"/>
      <c r="G11" s="377"/>
      <c r="H11" s="379"/>
      <c r="I11" s="377"/>
      <c r="J11" s="379"/>
      <c r="K11" s="377"/>
      <c r="L11" s="379"/>
      <c r="M11" s="377"/>
      <c r="N11" s="379"/>
      <c r="O11" s="395"/>
      <c r="P11" s="386"/>
      <c r="Q11" s="336"/>
      <c r="R11" s="336"/>
      <c r="S11" s="336"/>
      <c r="T11" s="336"/>
      <c r="U11" s="336"/>
    </row>
    <row r="12" spans="1:21" ht="15.75" x14ac:dyDescent="0.25">
      <c r="A12" s="730"/>
      <c r="B12" s="726"/>
      <c r="C12" s="336"/>
      <c r="D12" s="336"/>
      <c r="E12" s="336"/>
      <c r="F12" s="336"/>
      <c r="G12" s="377"/>
      <c r="H12" s="379"/>
      <c r="I12" s="377"/>
      <c r="J12" s="379"/>
      <c r="K12" s="377"/>
      <c r="L12" s="379"/>
      <c r="M12" s="377"/>
      <c r="N12" s="379"/>
      <c r="O12" s="395"/>
      <c r="P12" s="386"/>
      <c r="Q12" s="336"/>
      <c r="R12" s="336"/>
      <c r="S12" s="336"/>
      <c r="T12" s="336"/>
      <c r="U12" s="72"/>
    </row>
    <row r="13" spans="1:21" ht="15.75" x14ac:dyDescent="0.25">
      <c r="A13" s="730"/>
      <c r="B13" s="726"/>
      <c r="C13" s="336"/>
      <c r="D13" s="336"/>
      <c r="E13" s="336"/>
      <c r="F13" s="279"/>
      <c r="G13" s="385"/>
      <c r="H13" s="379"/>
      <c r="I13" s="385"/>
      <c r="J13" s="379"/>
      <c r="K13" s="385"/>
      <c r="L13" s="379"/>
      <c r="M13" s="385"/>
      <c r="N13" s="379"/>
      <c r="O13" s="395"/>
      <c r="P13" s="386"/>
      <c r="Q13" s="336"/>
      <c r="R13" s="336"/>
      <c r="S13" s="336"/>
      <c r="T13" s="336"/>
      <c r="U13" s="279"/>
    </row>
    <row r="14" spans="1:21" ht="15.75" x14ac:dyDescent="0.25">
      <c r="A14" s="730"/>
      <c r="B14" s="726"/>
      <c r="C14" s="336"/>
      <c r="D14" s="336"/>
      <c r="E14" s="336"/>
      <c r="F14" s="336"/>
      <c r="G14" s="377"/>
      <c r="H14" s="379"/>
      <c r="I14" s="377"/>
      <c r="J14" s="379"/>
      <c r="K14" s="377"/>
      <c r="L14" s="379"/>
      <c r="M14" s="377"/>
      <c r="N14" s="379"/>
      <c r="O14" s="395"/>
      <c r="P14" s="386"/>
      <c r="Q14" s="336"/>
      <c r="R14" s="336"/>
      <c r="S14" s="336"/>
      <c r="T14" s="336"/>
      <c r="U14" s="336"/>
    </row>
    <row r="15" spans="1:21" ht="15.75" x14ac:dyDescent="0.25">
      <c r="A15" s="730"/>
      <c r="B15" s="726"/>
      <c r="C15" s="336"/>
      <c r="D15" s="336"/>
      <c r="E15" s="336"/>
      <c r="F15" s="73"/>
      <c r="G15" s="377"/>
      <c r="H15" s="379"/>
      <c r="I15" s="377"/>
      <c r="J15" s="379"/>
      <c r="K15" s="377"/>
      <c r="L15" s="379"/>
      <c r="M15" s="377"/>
      <c r="N15" s="379"/>
      <c r="O15" s="395"/>
      <c r="P15" s="386"/>
      <c r="Q15" s="336"/>
      <c r="R15" s="336"/>
      <c r="S15" s="336"/>
      <c r="T15" s="336"/>
      <c r="U15" s="336"/>
    </row>
    <row r="16" spans="1:21" ht="15.75" x14ac:dyDescent="0.25">
      <c r="A16" s="730"/>
      <c r="B16" s="726"/>
      <c r="C16" s="336"/>
      <c r="D16" s="336"/>
      <c r="E16" s="336"/>
      <c r="F16" s="336"/>
      <c r="G16" s="377"/>
      <c r="H16" s="379"/>
      <c r="I16" s="377"/>
      <c r="J16" s="379"/>
      <c r="K16" s="377"/>
      <c r="L16" s="379"/>
      <c r="M16" s="377"/>
      <c r="N16" s="379"/>
      <c r="O16" s="395"/>
      <c r="P16" s="386"/>
      <c r="Q16" s="336"/>
      <c r="R16" s="336"/>
      <c r="S16" s="336"/>
      <c r="T16" s="336"/>
      <c r="U16" s="336"/>
    </row>
    <row r="17" spans="1:21" ht="15.75" x14ac:dyDescent="0.25">
      <c r="A17" s="730"/>
      <c r="B17" s="726"/>
      <c r="C17" s="336"/>
      <c r="D17" s="336"/>
      <c r="E17" s="336"/>
      <c r="F17" s="336"/>
      <c r="G17" s="385"/>
      <c r="H17" s="379"/>
      <c r="I17" s="385"/>
      <c r="J17" s="379"/>
      <c r="K17" s="385"/>
      <c r="L17" s="379"/>
      <c r="M17" s="385"/>
      <c r="N17" s="379"/>
      <c r="O17" s="395"/>
      <c r="P17" s="386"/>
      <c r="Q17" s="377"/>
      <c r="R17" s="377"/>
      <c r="S17" s="377"/>
      <c r="T17" s="377"/>
      <c r="U17" s="336"/>
    </row>
    <row r="18" spans="1:21" ht="15.75" x14ac:dyDescent="0.25">
      <c r="A18" s="730"/>
      <c r="B18" s="726"/>
      <c r="C18" s="336"/>
      <c r="D18" s="336"/>
      <c r="E18" s="336"/>
      <c r="F18" s="336"/>
      <c r="G18" s="377"/>
      <c r="H18" s="379"/>
      <c r="I18" s="377"/>
      <c r="J18" s="379"/>
      <c r="K18" s="377"/>
      <c r="L18" s="379"/>
      <c r="M18" s="377"/>
      <c r="N18" s="379"/>
      <c r="O18" s="396"/>
      <c r="P18" s="397"/>
      <c r="Q18" s="336"/>
      <c r="R18" s="336"/>
      <c r="S18" s="336"/>
      <c r="T18" s="336"/>
      <c r="U18" s="336"/>
    </row>
    <row r="19" spans="1:21" ht="15.75" x14ac:dyDescent="0.25">
      <c r="A19" s="730"/>
      <c r="B19" s="726"/>
      <c r="C19" s="336"/>
      <c r="D19" s="336"/>
      <c r="E19" s="336"/>
      <c r="F19" s="336"/>
      <c r="G19" s="377"/>
      <c r="H19" s="379"/>
      <c r="I19" s="377"/>
      <c r="J19" s="379"/>
      <c r="K19" s="377"/>
      <c r="L19" s="379"/>
      <c r="M19" s="377"/>
      <c r="N19" s="379"/>
      <c r="O19" s="396"/>
      <c r="P19" s="397"/>
      <c r="Q19" s="336"/>
      <c r="R19" s="336"/>
      <c r="S19" s="336"/>
      <c r="T19" s="336"/>
      <c r="U19" s="394"/>
    </row>
    <row r="20" spans="1:21" ht="15.75" x14ac:dyDescent="0.25">
      <c r="A20" s="731"/>
      <c r="B20" s="727"/>
      <c r="C20" s="336"/>
      <c r="D20" s="336"/>
      <c r="E20" s="336"/>
      <c r="F20" s="336"/>
      <c r="G20" s="377"/>
      <c r="H20" s="379"/>
      <c r="I20" s="377"/>
      <c r="J20" s="379"/>
      <c r="K20" s="377"/>
      <c r="L20" s="379"/>
      <c r="M20" s="377"/>
      <c r="N20" s="379"/>
      <c r="O20" s="395"/>
      <c r="P20" s="386"/>
      <c r="Q20" s="377"/>
      <c r="R20" s="377"/>
      <c r="S20" s="377"/>
      <c r="T20" s="377"/>
      <c r="U20" s="336"/>
    </row>
    <row r="21" spans="1:21" ht="15.6" customHeight="1" x14ac:dyDescent="0.25">
      <c r="A21" s="307" t="s">
        <v>121</v>
      </c>
      <c r="B21" s="248"/>
      <c r="C21" s="248"/>
      <c r="D21" s="248"/>
      <c r="E21" s="248"/>
      <c r="F21" s="248"/>
      <c r="G21" s="80">
        <f t="shared" ref="G21:P21" si="0">SUM(G9:G20)</f>
        <v>0</v>
      </c>
      <c r="H21" s="240">
        <f t="shared" si="0"/>
        <v>0</v>
      </c>
      <c r="I21" s="80">
        <f t="shared" si="0"/>
        <v>0.5</v>
      </c>
      <c r="J21" s="240">
        <f t="shared" si="0"/>
        <v>0</v>
      </c>
      <c r="K21" s="80">
        <f t="shared" si="0"/>
        <v>0.5</v>
      </c>
      <c r="L21" s="240">
        <f t="shared" si="0"/>
        <v>0</v>
      </c>
      <c r="M21" s="80">
        <f t="shared" si="0"/>
        <v>0</v>
      </c>
      <c r="N21" s="240">
        <f t="shared" si="0"/>
        <v>0</v>
      </c>
      <c r="O21" s="240">
        <f t="shared" si="0"/>
        <v>0</v>
      </c>
      <c r="P21" s="240">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2"/>
  <sheetViews>
    <sheetView topLeftCell="D1" workbookViewId="0">
      <pane ySplit="6" topLeftCell="A19" activePane="bottomLeft" state="frozen"/>
      <selection activeCell="R7" sqref="R7"/>
      <selection pane="bottomLeft" activeCell="J9" sqref="J9"/>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740" t="s">
        <v>1357</v>
      </c>
      <c r="B1" s="740"/>
      <c r="C1" s="740"/>
      <c r="D1" s="740"/>
      <c r="E1" s="740"/>
      <c r="F1" s="740"/>
      <c r="G1" s="740"/>
      <c r="H1" s="740"/>
      <c r="I1" s="740"/>
      <c r="J1" s="740"/>
      <c r="K1" s="740"/>
      <c r="L1" s="740"/>
      <c r="M1" s="740"/>
      <c r="N1" s="740"/>
      <c r="O1" s="740"/>
      <c r="P1" s="740"/>
      <c r="Q1" s="740"/>
      <c r="R1" s="740"/>
      <c r="S1" s="740"/>
      <c r="T1" s="740"/>
      <c r="U1" s="740"/>
    </row>
    <row r="2" spans="1:21" x14ac:dyDescent="0.25">
      <c r="A2" s="741" t="s">
        <v>1440</v>
      </c>
      <c r="B2" s="741"/>
      <c r="C2" s="741"/>
      <c r="D2" s="741"/>
      <c r="E2" s="741"/>
      <c r="F2" s="741"/>
      <c r="G2" s="741"/>
      <c r="H2" s="741"/>
      <c r="I2" s="741"/>
      <c r="J2" s="741"/>
      <c r="K2" s="741"/>
      <c r="L2" s="741"/>
      <c r="M2" s="741"/>
      <c r="N2" s="741"/>
      <c r="O2" s="741"/>
      <c r="P2" s="741"/>
      <c r="Q2" s="741"/>
      <c r="R2" s="741"/>
      <c r="S2" s="741"/>
      <c r="T2" s="741"/>
      <c r="U2" s="741"/>
    </row>
    <row r="3" spans="1:21" ht="13.5" customHeight="1" x14ac:dyDescent="0.25">
      <c r="A3" s="323" t="s">
        <v>1441</v>
      </c>
      <c r="B3" s="324"/>
      <c r="C3" s="324"/>
      <c r="D3" s="324"/>
      <c r="E3" s="324"/>
      <c r="F3" s="324"/>
      <c r="G3" s="324"/>
      <c r="H3" s="324"/>
      <c r="I3" s="324"/>
      <c r="J3" s="324"/>
      <c r="K3" s="324"/>
      <c r="L3" s="324"/>
      <c r="M3" s="324"/>
      <c r="N3" s="324"/>
      <c r="O3" s="324"/>
      <c r="P3" s="324"/>
      <c r="Q3" s="324"/>
      <c r="R3" s="324"/>
      <c r="S3" s="324"/>
      <c r="T3" s="324"/>
      <c r="U3" s="324"/>
    </row>
    <row r="4" spans="1:21" ht="15" customHeight="1" x14ac:dyDescent="0.25">
      <c r="A4" s="687" t="s">
        <v>100</v>
      </c>
      <c r="B4" s="687" t="s">
        <v>115</v>
      </c>
      <c r="C4" s="666" t="s">
        <v>89</v>
      </c>
      <c r="D4" s="666" t="s">
        <v>90</v>
      </c>
      <c r="E4" s="675" t="s">
        <v>401</v>
      </c>
      <c r="F4" s="666" t="s">
        <v>91</v>
      </c>
      <c r="G4" s="687" t="s">
        <v>103</v>
      </c>
      <c r="H4" s="687"/>
      <c r="I4" s="687"/>
      <c r="J4" s="687"/>
      <c r="K4" s="687"/>
      <c r="L4" s="687"/>
      <c r="M4" s="687"/>
      <c r="N4" s="687"/>
      <c r="O4" s="688" t="s">
        <v>104</v>
      </c>
      <c r="P4" s="688"/>
      <c r="Q4" s="662" t="s">
        <v>105</v>
      </c>
      <c r="R4" s="662" t="s">
        <v>106</v>
      </c>
      <c r="S4" s="662" t="s">
        <v>113</v>
      </c>
      <c r="T4" s="662" t="s">
        <v>112</v>
      </c>
      <c r="U4" s="672" t="s">
        <v>92</v>
      </c>
    </row>
    <row r="5" spans="1:21" ht="15" customHeight="1" x14ac:dyDescent="0.25">
      <c r="A5" s="687"/>
      <c r="B5" s="687"/>
      <c r="C5" s="667"/>
      <c r="D5" s="667"/>
      <c r="E5" s="676"/>
      <c r="F5" s="667"/>
      <c r="G5" s="687" t="s">
        <v>107</v>
      </c>
      <c r="H5" s="687"/>
      <c r="I5" s="687" t="s">
        <v>108</v>
      </c>
      <c r="J5" s="687"/>
      <c r="K5" s="687" t="s">
        <v>109</v>
      </c>
      <c r="L5" s="687"/>
      <c r="M5" s="687" t="s">
        <v>110</v>
      </c>
      <c r="N5" s="687"/>
      <c r="O5" s="688"/>
      <c r="P5" s="688"/>
      <c r="Q5" s="660"/>
      <c r="R5" s="660"/>
      <c r="S5" s="660"/>
      <c r="T5" s="660"/>
      <c r="U5" s="673"/>
    </row>
    <row r="6" spans="1:21" ht="25.5" x14ac:dyDescent="0.25">
      <c r="A6" s="687"/>
      <c r="B6" s="687"/>
      <c r="C6" s="668"/>
      <c r="D6" s="668"/>
      <c r="E6" s="677"/>
      <c r="F6" s="668"/>
      <c r="G6" s="321" t="s">
        <v>111</v>
      </c>
      <c r="H6" s="237" t="s">
        <v>12</v>
      </c>
      <c r="I6" s="321" t="s">
        <v>111</v>
      </c>
      <c r="J6" s="237" t="s">
        <v>12</v>
      </c>
      <c r="K6" s="321" t="s">
        <v>111</v>
      </c>
      <c r="L6" s="237" t="s">
        <v>12</v>
      </c>
      <c r="M6" s="321" t="s">
        <v>111</v>
      </c>
      <c r="N6" s="237" t="s">
        <v>12</v>
      </c>
      <c r="O6" s="321" t="s">
        <v>111</v>
      </c>
      <c r="P6" s="237" t="s">
        <v>12</v>
      </c>
      <c r="Q6" s="661"/>
      <c r="R6" s="661"/>
      <c r="S6" s="661"/>
      <c r="T6" s="661"/>
      <c r="U6" s="674"/>
    </row>
    <row r="7" spans="1:21" ht="15.75" x14ac:dyDescent="0.25">
      <c r="A7" s="742" t="s">
        <v>1357</v>
      </c>
      <c r="B7" s="743"/>
      <c r="C7" s="743"/>
      <c r="D7" s="743"/>
      <c r="E7" s="743"/>
      <c r="F7" s="743"/>
      <c r="G7" s="743"/>
      <c r="H7" s="743"/>
      <c r="I7" s="743"/>
      <c r="J7" s="743"/>
      <c r="K7" s="743"/>
      <c r="L7" s="743"/>
      <c r="M7" s="743"/>
      <c r="N7" s="743"/>
      <c r="O7" s="743"/>
      <c r="P7" s="743"/>
      <c r="Q7" s="743"/>
      <c r="R7" s="743"/>
      <c r="S7" s="743"/>
      <c r="T7" s="743"/>
      <c r="U7" s="744"/>
    </row>
    <row r="8" spans="1:21" ht="63" x14ac:dyDescent="0.25">
      <c r="A8" s="735" t="s">
        <v>1443</v>
      </c>
      <c r="B8" s="734" t="s">
        <v>1474</v>
      </c>
      <c r="C8" s="279" t="s">
        <v>1842</v>
      </c>
      <c r="D8" s="279" t="s">
        <v>1843</v>
      </c>
      <c r="E8" s="318" t="s">
        <v>1856</v>
      </c>
      <c r="F8" s="279" t="s">
        <v>1844</v>
      </c>
      <c r="G8" s="391">
        <v>0</v>
      </c>
      <c r="H8" s="392"/>
      <c r="I8" s="566">
        <v>0.5</v>
      </c>
      <c r="J8" s="392">
        <f>'1. TALLERES SEMINARIOS'!D10</f>
        <v>6000</v>
      </c>
      <c r="K8" s="279">
        <v>0</v>
      </c>
      <c r="L8" s="392"/>
      <c r="M8" s="279">
        <v>0.5</v>
      </c>
      <c r="N8" s="392">
        <v>3000</v>
      </c>
      <c r="O8" s="283"/>
      <c r="P8" s="386">
        <v>6000</v>
      </c>
      <c r="Q8" s="279"/>
      <c r="R8" s="279" t="s">
        <v>1845</v>
      </c>
      <c r="S8" s="279" t="s">
        <v>1846</v>
      </c>
      <c r="T8" s="279" t="s">
        <v>1847</v>
      </c>
      <c r="U8" s="279" t="s">
        <v>1848</v>
      </c>
    </row>
    <row r="9" spans="1:21" s="393" customFormat="1" ht="15.75" x14ac:dyDescent="0.25">
      <c r="A9" s="736"/>
      <c r="B9" s="734"/>
      <c r="C9" s="279"/>
      <c r="D9" s="279"/>
      <c r="E9" s="318"/>
      <c r="F9" s="279"/>
      <c r="G9" s="391"/>
      <c r="H9" s="392"/>
      <c r="I9" s="279"/>
      <c r="J9" s="392"/>
      <c r="K9" s="279"/>
      <c r="L9" s="392"/>
      <c r="M9" s="279"/>
      <c r="N9" s="392"/>
      <c r="O9" s="283"/>
      <c r="P9" s="386"/>
      <c r="Q9" s="279"/>
      <c r="R9" s="279"/>
      <c r="S9" s="279"/>
      <c r="T9" s="279"/>
      <c r="U9" s="279"/>
    </row>
    <row r="10" spans="1:21" s="393" customFormat="1" ht="15.75" x14ac:dyDescent="0.25">
      <c r="A10" s="736"/>
      <c r="B10" s="734"/>
      <c r="C10" s="279"/>
      <c r="D10" s="279"/>
      <c r="E10" s="318"/>
      <c r="F10" s="279"/>
      <c r="G10" s="391"/>
      <c r="H10" s="392"/>
      <c r="I10" s="279"/>
      <c r="J10" s="392"/>
      <c r="K10" s="279"/>
      <c r="L10" s="392"/>
      <c r="M10" s="279"/>
      <c r="N10" s="392"/>
      <c r="O10" s="283"/>
      <c r="P10" s="386"/>
      <c r="Q10" s="279"/>
      <c r="R10" s="279"/>
      <c r="S10" s="279"/>
      <c r="T10" s="279"/>
      <c r="U10" s="279"/>
    </row>
    <row r="11" spans="1:21" s="393" customFormat="1" ht="15.75" x14ac:dyDescent="0.25">
      <c r="A11" s="736"/>
      <c r="B11" s="734"/>
      <c r="C11" s="279"/>
      <c r="D11" s="279"/>
      <c r="E11" s="318"/>
      <c r="F11" s="279"/>
      <c r="G11" s="391"/>
      <c r="H11" s="392"/>
      <c r="I11" s="279"/>
      <c r="J11" s="392"/>
      <c r="K11" s="279"/>
      <c r="L11" s="392"/>
      <c r="M11" s="279"/>
      <c r="N11" s="392"/>
      <c r="O11" s="283"/>
      <c r="P11" s="386"/>
      <c r="Q11" s="279"/>
      <c r="R11" s="279"/>
      <c r="S11" s="279"/>
      <c r="T11" s="279"/>
      <c r="U11" s="279"/>
    </row>
    <row r="12" spans="1:21" s="393" customFormat="1" ht="15.75" x14ac:dyDescent="0.25">
      <c r="A12" s="736"/>
      <c r="B12" s="734"/>
      <c r="C12" s="279"/>
      <c r="D12" s="279"/>
      <c r="E12" s="318"/>
      <c r="F12" s="279"/>
      <c r="G12" s="391"/>
      <c r="H12" s="392"/>
      <c r="I12" s="279"/>
      <c r="J12" s="392"/>
      <c r="K12" s="279"/>
      <c r="L12" s="392"/>
      <c r="M12" s="279"/>
      <c r="N12" s="392"/>
      <c r="O12" s="283"/>
      <c r="P12" s="386"/>
      <c r="Q12" s="279"/>
      <c r="R12" s="279"/>
      <c r="S12" s="279"/>
      <c r="T12" s="279"/>
      <c r="U12" s="279"/>
    </row>
    <row r="13" spans="1:21" s="393" customFormat="1" ht="15.75" x14ac:dyDescent="0.25">
      <c r="A13" s="736"/>
      <c r="B13" s="734"/>
      <c r="C13" s="279"/>
      <c r="D13" s="279"/>
      <c r="E13" s="318"/>
      <c r="F13" s="279"/>
      <c r="G13" s="391"/>
      <c r="H13" s="392"/>
      <c r="I13" s="279"/>
      <c r="J13" s="392"/>
      <c r="K13" s="279"/>
      <c r="L13" s="392"/>
      <c r="M13" s="279"/>
      <c r="N13" s="392"/>
      <c r="O13" s="283"/>
      <c r="P13" s="386"/>
      <c r="Q13" s="279"/>
      <c r="R13" s="279"/>
      <c r="S13" s="279"/>
      <c r="T13" s="279"/>
      <c r="U13" s="279"/>
    </row>
    <row r="14" spans="1:21" ht="15.75" x14ac:dyDescent="0.25">
      <c r="A14" s="736"/>
      <c r="B14" s="734"/>
      <c r="C14" s="279"/>
      <c r="D14" s="279"/>
      <c r="E14" s="318"/>
      <c r="F14" s="279"/>
      <c r="G14" s="391"/>
      <c r="H14" s="392"/>
      <c r="I14" s="279"/>
      <c r="J14" s="392"/>
      <c r="K14" s="279"/>
      <c r="L14" s="392"/>
      <c r="M14" s="279"/>
      <c r="N14" s="392"/>
      <c r="O14" s="283"/>
      <c r="P14" s="386"/>
      <c r="Q14" s="279"/>
      <c r="R14" s="279"/>
      <c r="S14" s="279"/>
      <c r="T14" s="279"/>
      <c r="U14" s="279"/>
    </row>
    <row r="15" spans="1:21" ht="15.75" x14ac:dyDescent="0.25">
      <c r="A15" s="736"/>
      <c r="B15" s="733" t="s">
        <v>1475</v>
      </c>
      <c r="C15" s="279"/>
      <c r="D15" s="279"/>
      <c r="E15" s="279"/>
      <c r="F15" s="279"/>
      <c r="G15" s="279"/>
      <c r="H15" s="392"/>
      <c r="I15" s="279"/>
      <c r="J15" s="392"/>
      <c r="K15" s="279"/>
      <c r="L15" s="392"/>
      <c r="M15" s="279"/>
      <c r="N15" s="392"/>
      <c r="O15" s="283"/>
      <c r="P15" s="386"/>
      <c r="Q15" s="279"/>
      <c r="R15" s="279"/>
      <c r="S15" s="279"/>
      <c r="T15" s="279"/>
      <c r="U15" s="279"/>
    </row>
    <row r="16" spans="1:21" ht="15.75" x14ac:dyDescent="0.25">
      <c r="A16" s="736"/>
      <c r="B16" s="733"/>
      <c r="C16" s="279"/>
      <c r="D16" s="279"/>
      <c r="E16" s="279"/>
      <c r="F16" s="279"/>
      <c r="G16" s="391"/>
      <c r="H16" s="392"/>
      <c r="I16" s="279"/>
      <c r="J16" s="392"/>
      <c r="K16" s="279"/>
      <c r="L16" s="392"/>
      <c r="M16" s="279"/>
      <c r="N16" s="392"/>
      <c r="O16" s="283"/>
      <c r="P16" s="386"/>
      <c r="Q16" s="279"/>
      <c r="R16" s="279"/>
      <c r="S16" s="279"/>
      <c r="T16" s="279"/>
      <c r="U16" s="279"/>
    </row>
    <row r="17" spans="1:21" s="393" customFormat="1" ht="15.75" x14ac:dyDescent="0.25">
      <c r="A17" s="736"/>
      <c r="B17" s="733"/>
      <c r="C17" s="279"/>
      <c r="D17" s="279"/>
      <c r="E17" s="279"/>
      <c r="F17" s="279"/>
      <c r="G17" s="391"/>
      <c r="H17" s="392"/>
      <c r="I17" s="279"/>
      <c r="J17" s="392"/>
      <c r="K17" s="279"/>
      <c r="L17" s="392"/>
      <c r="M17" s="279"/>
      <c r="N17" s="392"/>
      <c r="O17" s="283"/>
      <c r="P17" s="386"/>
      <c r="Q17" s="279"/>
      <c r="R17" s="279"/>
      <c r="S17" s="279"/>
      <c r="T17" s="279"/>
      <c r="U17" s="279"/>
    </row>
    <row r="18" spans="1:21" s="393" customFormat="1" ht="15.75" x14ac:dyDescent="0.25">
      <c r="A18" s="736"/>
      <c r="B18" s="733"/>
      <c r="C18" s="279"/>
      <c r="D18" s="279"/>
      <c r="E18" s="279"/>
      <c r="F18" s="279"/>
      <c r="G18" s="391"/>
      <c r="H18" s="392"/>
      <c r="I18" s="279"/>
      <c r="J18" s="392"/>
      <c r="K18" s="279"/>
      <c r="L18" s="392"/>
      <c r="M18" s="279"/>
      <c r="N18" s="392"/>
      <c r="O18" s="283"/>
      <c r="P18" s="386"/>
      <c r="Q18" s="279"/>
      <c r="R18" s="279"/>
      <c r="S18" s="279"/>
      <c r="T18" s="279"/>
      <c r="U18" s="279"/>
    </row>
    <row r="19" spans="1:21" s="393" customFormat="1" ht="15.75" x14ac:dyDescent="0.25">
      <c r="A19" s="736"/>
      <c r="B19" s="733"/>
      <c r="C19" s="279"/>
      <c r="D19" s="279"/>
      <c r="E19" s="279"/>
      <c r="F19" s="279"/>
      <c r="G19" s="391"/>
      <c r="H19" s="392"/>
      <c r="I19" s="279"/>
      <c r="J19" s="392"/>
      <c r="K19" s="279"/>
      <c r="L19" s="392"/>
      <c r="M19" s="279"/>
      <c r="N19" s="392"/>
      <c r="O19" s="283"/>
      <c r="P19" s="386"/>
      <c r="Q19" s="279"/>
      <c r="R19" s="279"/>
      <c r="S19" s="279"/>
      <c r="T19" s="279"/>
      <c r="U19" s="279"/>
    </row>
    <row r="20" spans="1:21" s="393" customFormat="1" ht="15.75" x14ac:dyDescent="0.25">
      <c r="A20" s="736"/>
      <c r="B20" s="733"/>
      <c r="C20" s="279"/>
      <c r="D20" s="279"/>
      <c r="E20" s="279"/>
      <c r="F20" s="279"/>
      <c r="G20" s="391"/>
      <c r="H20" s="392"/>
      <c r="I20" s="279"/>
      <c r="J20" s="392"/>
      <c r="K20" s="279"/>
      <c r="L20" s="392"/>
      <c r="M20" s="279"/>
      <c r="N20" s="392"/>
      <c r="O20" s="283"/>
      <c r="P20" s="386"/>
      <c r="Q20" s="279"/>
      <c r="R20" s="279"/>
      <c r="S20" s="279"/>
      <c r="T20" s="279"/>
      <c r="U20" s="279"/>
    </row>
    <row r="21" spans="1:21" s="393" customFormat="1" ht="15.75" x14ac:dyDescent="0.25">
      <c r="A21" s="736"/>
      <c r="B21" s="733"/>
      <c r="C21" s="279"/>
      <c r="D21" s="279"/>
      <c r="E21" s="279"/>
      <c r="F21" s="279"/>
      <c r="G21" s="391"/>
      <c r="H21" s="392"/>
      <c r="I21" s="279"/>
      <c r="J21" s="392"/>
      <c r="K21" s="279"/>
      <c r="L21" s="392"/>
      <c r="M21" s="279"/>
      <c r="N21" s="392"/>
      <c r="O21" s="283"/>
      <c r="P21" s="386"/>
      <c r="Q21" s="279"/>
      <c r="R21" s="279"/>
      <c r="S21" s="279"/>
      <c r="T21" s="279"/>
      <c r="U21" s="279"/>
    </row>
    <row r="22" spans="1:21" ht="15.75" x14ac:dyDescent="0.25">
      <c r="A22" s="736"/>
      <c r="B22" s="733"/>
      <c r="C22" s="279"/>
      <c r="D22" s="279"/>
      <c r="E22" s="279"/>
      <c r="F22" s="279"/>
      <c r="G22" s="279"/>
      <c r="H22" s="392"/>
      <c r="I22" s="279"/>
      <c r="J22" s="392"/>
      <c r="K22" s="279"/>
      <c r="L22" s="392"/>
      <c r="M22" s="279"/>
      <c r="N22" s="392"/>
      <c r="O22" s="283"/>
      <c r="P22" s="386"/>
      <c r="Q22" s="279"/>
      <c r="R22" s="279"/>
      <c r="S22" s="279"/>
      <c r="T22" s="279"/>
      <c r="U22" s="387"/>
    </row>
    <row r="23" spans="1:21" ht="15.75" x14ac:dyDescent="0.25">
      <c r="A23" s="736"/>
      <c r="B23" s="733"/>
      <c r="C23" s="279"/>
      <c r="D23" s="279"/>
      <c r="E23" s="279"/>
      <c r="F23" s="279"/>
      <c r="G23" s="279"/>
      <c r="H23" s="392"/>
      <c r="I23" s="279"/>
      <c r="J23" s="392"/>
      <c r="K23" s="279"/>
      <c r="L23" s="392"/>
      <c r="M23" s="279"/>
      <c r="N23" s="392"/>
      <c r="O23" s="283"/>
      <c r="P23" s="386"/>
      <c r="Q23" s="279"/>
      <c r="R23" s="279"/>
      <c r="S23" s="279"/>
      <c r="T23" s="279"/>
      <c r="U23" s="387"/>
    </row>
    <row r="24" spans="1:21" ht="15.75" x14ac:dyDescent="0.25">
      <c r="A24" s="736"/>
      <c r="B24" s="733"/>
      <c r="C24" s="279"/>
      <c r="D24" s="279"/>
      <c r="E24" s="279"/>
      <c r="F24" s="279"/>
      <c r="G24" s="279"/>
      <c r="H24" s="392"/>
      <c r="I24" s="279"/>
      <c r="J24" s="392"/>
      <c r="K24" s="279"/>
      <c r="L24" s="392"/>
      <c r="M24" s="279"/>
      <c r="N24" s="392"/>
      <c r="O24" s="283"/>
      <c r="P24" s="386"/>
      <c r="Q24" s="279"/>
      <c r="R24" s="279"/>
      <c r="S24" s="279"/>
      <c r="T24" s="279"/>
      <c r="U24" s="387"/>
    </row>
    <row r="25" spans="1:21" ht="15.75" x14ac:dyDescent="0.25">
      <c r="A25" s="736"/>
      <c r="B25" s="733"/>
      <c r="C25" s="279"/>
      <c r="D25" s="279"/>
      <c r="E25" s="279"/>
      <c r="F25" s="279"/>
      <c r="G25" s="279"/>
      <c r="H25" s="392"/>
      <c r="I25" s="279"/>
      <c r="J25" s="392"/>
      <c r="K25" s="279"/>
      <c r="L25" s="392"/>
      <c r="M25" s="279"/>
      <c r="N25" s="392"/>
      <c r="O25" s="283"/>
      <c r="P25" s="386"/>
      <c r="Q25" s="279"/>
      <c r="R25" s="279"/>
      <c r="S25" s="279"/>
      <c r="T25" s="279"/>
      <c r="U25" s="387"/>
    </row>
    <row r="26" spans="1:21" ht="15.75" x14ac:dyDescent="0.25">
      <c r="A26" s="736"/>
      <c r="B26" s="733" t="s">
        <v>1476</v>
      </c>
      <c r="C26" s="279"/>
      <c r="D26" s="279"/>
      <c r="E26" s="279"/>
      <c r="F26" s="279"/>
      <c r="G26" s="279"/>
      <c r="H26" s="392"/>
      <c r="I26" s="279"/>
      <c r="J26" s="392"/>
      <c r="K26" s="279"/>
      <c r="L26" s="392"/>
      <c r="M26" s="279"/>
      <c r="N26" s="392"/>
      <c r="O26" s="283"/>
      <c r="P26" s="386"/>
      <c r="Q26" s="279"/>
      <c r="R26" s="279"/>
      <c r="S26" s="279"/>
      <c r="T26" s="279"/>
      <c r="U26" s="387"/>
    </row>
    <row r="27" spans="1:21" ht="15.75" x14ac:dyDescent="0.25">
      <c r="A27" s="736"/>
      <c r="B27" s="733"/>
      <c r="C27" s="399"/>
      <c r="D27" s="322"/>
      <c r="E27" s="322"/>
      <c r="F27" s="322"/>
      <c r="G27" s="279"/>
      <c r="H27" s="392"/>
      <c r="I27" s="279"/>
      <c r="J27" s="392"/>
      <c r="K27" s="279"/>
      <c r="L27" s="392"/>
      <c r="M27" s="279"/>
      <c r="N27" s="392"/>
      <c r="O27" s="283"/>
      <c r="P27" s="386"/>
      <c r="Q27" s="279"/>
      <c r="R27" s="279"/>
      <c r="S27" s="279"/>
      <c r="T27" s="279"/>
      <c r="U27" s="387"/>
    </row>
    <row r="28" spans="1:21" s="393" customFormat="1" ht="15.75" x14ac:dyDescent="0.25">
      <c r="A28" s="736"/>
      <c r="B28" s="733"/>
      <c r="C28" s="399"/>
      <c r="D28" s="322"/>
      <c r="E28" s="322"/>
      <c r="F28" s="322"/>
      <c r="G28" s="279"/>
      <c r="H28" s="392"/>
      <c r="I28" s="279"/>
      <c r="J28" s="392"/>
      <c r="K28" s="279"/>
      <c r="L28" s="392"/>
      <c r="M28" s="279"/>
      <c r="N28" s="392"/>
      <c r="O28" s="283"/>
      <c r="P28" s="386"/>
      <c r="Q28" s="279"/>
      <c r="R28" s="279"/>
      <c r="S28" s="279"/>
      <c r="T28" s="279"/>
      <c r="U28" s="387"/>
    </row>
    <row r="29" spans="1:21" s="393" customFormat="1" ht="15.75" x14ac:dyDescent="0.25">
      <c r="A29" s="736"/>
      <c r="B29" s="733"/>
      <c r="C29" s="399"/>
      <c r="D29" s="322"/>
      <c r="E29" s="322"/>
      <c r="F29" s="322"/>
      <c r="G29" s="279"/>
      <c r="H29" s="392"/>
      <c r="I29" s="279"/>
      <c r="J29" s="392"/>
      <c r="K29" s="279"/>
      <c r="L29" s="392"/>
      <c r="M29" s="279"/>
      <c r="N29" s="392"/>
      <c r="O29" s="283"/>
      <c r="P29" s="386"/>
      <c r="Q29" s="279"/>
      <c r="R29" s="279"/>
      <c r="S29" s="279"/>
      <c r="T29" s="279"/>
      <c r="U29" s="387"/>
    </row>
    <row r="30" spans="1:21" ht="15.75" x14ac:dyDescent="0.25">
      <c r="A30" s="736"/>
      <c r="B30" s="733"/>
      <c r="C30" s="399"/>
      <c r="D30" s="322"/>
      <c r="E30" s="317"/>
      <c r="F30" s="322"/>
      <c r="G30" s="279"/>
      <c r="H30" s="392"/>
      <c r="I30" s="279"/>
      <c r="J30" s="392"/>
      <c r="K30" s="279"/>
      <c r="L30" s="392"/>
      <c r="M30" s="279"/>
      <c r="N30" s="392"/>
      <c r="O30" s="283"/>
      <c r="P30" s="386"/>
      <c r="Q30" s="279"/>
      <c r="R30" s="279"/>
      <c r="S30" s="279"/>
      <c r="T30" s="279"/>
      <c r="U30" s="387"/>
    </row>
    <row r="31" spans="1:21" s="393" customFormat="1" ht="15.75" x14ac:dyDescent="0.25">
      <c r="A31" s="736"/>
      <c r="B31" s="733"/>
      <c r="C31" s="399"/>
      <c r="D31" s="322"/>
      <c r="E31" s="317"/>
      <c r="F31" s="322"/>
      <c r="G31" s="279"/>
      <c r="H31" s="392"/>
      <c r="I31" s="279"/>
      <c r="J31" s="392"/>
      <c r="K31" s="279"/>
      <c r="L31" s="392"/>
      <c r="M31" s="279"/>
      <c r="N31" s="392"/>
      <c r="O31" s="283"/>
      <c r="P31" s="386"/>
      <c r="Q31" s="279"/>
      <c r="R31" s="279"/>
      <c r="S31" s="279"/>
      <c r="T31" s="279"/>
      <c r="U31" s="387"/>
    </row>
    <row r="32" spans="1:21" ht="15.75" x14ac:dyDescent="0.25">
      <c r="A32" s="745" t="s">
        <v>1442</v>
      </c>
      <c r="B32" s="732" t="s">
        <v>1472</v>
      </c>
      <c r="C32" s="400"/>
      <c r="D32" s="279"/>
      <c r="E32" s="279"/>
      <c r="F32" s="279"/>
      <c r="G32" s="391"/>
      <c r="H32" s="392"/>
      <c r="I32" s="279"/>
      <c r="J32" s="392"/>
      <c r="K32" s="279"/>
      <c r="L32" s="392"/>
      <c r="M32" s="279"/>
      <c r="N32" s="392"/>
      <c r="O32" s="283"/>
      <c r="P32" s="386"/>
      <c r="Q32" s="279"/>
      <c r="R32" s="279"/>
      <c r="S32" s="279"/>
      <c r="T32" s="279"/>
      <c r="U32" s="279"/>
    </row>
    <row r="33" spans="1:21" s="393" customFormat="1" ht="15.75" x14ac:dyDescent="0.25">
      <c r="A33" s="745"/>
      <c r="B33" s="732"/>
      <c r="C33" s="400"/>
      <c r="D33" s="279"/>
      <c r="E33" s="279"/>
      <c r="F33" s="279"/>
      <c r="G33" s="391"/>
      <c r="H33" s="392"/>
      <c r="I33" s="279"/>
      <c r="J33" s="392"/>
      <c r="K33" s="279"/>
      <c r="L33" s="392"/>
      <c r="M33" s="279"/>
      <c r="N33" s="392"/>
      <c r="O33" s="283"/>
      <c r="P33" s="386"/>
      <c r="Q33" s="279"/>
      <c r="R33" s="279"/>
      <c r="S33" s="279"/>
      <c r="T33" s="279"/>
      <c r="U33" s="279"/>
    </row>
    <row r="34" spans="1:21" s="393" customFormat="1" ht="15.75" x14ac:dyDescent="0.25">
      <c r="A34" s="745"/>
      <c r="B34" s="732"/>
      <c r="C34" s="410"/>
      <c r="D34" s="279"/>
      <c r="E34" s="279"/>
      <c r="F34" s="279"/>
      <c r="G34" s="391"/>
      <c r="H34" s="392"/>
      <c r="I34" s="279"/>
      <c r="J34" s="392"/>
      <c r="K34" s="279"/>
      <c r="L34" s="392"/>
      <c r="M34" s="279"/>
      <c r="N34" s="392"/>
      <c r="O34" s="283"/>
      <c r="P34" s="386"/>
      <c r="Q34" s="279"/>
      <c r="R34" s="279"/>
      <c r="S34" s="279"/>
      <c r="T34" s="279"/>
      <c r="U34" s="279"/>
    </row>
    <row r="35" spans="1:21" s="393" customFormat="1" ht="15.75" x14ac:dyDescent="0.25">
      <c r="A35" s="745"/>
      <c r="B35" s="732"/>
      <c r="C35" s="410"/>
      <c r="D35" s="279"/>
      <c r="E35" s="279"/>
      <c r="F35" s="279"/>
      <c r="G35" s="391"/>
      <c r="H35" s="392"/>
      <c r="I35" s="279"/>
      <c r="J35" s="392"/>
      <c r="K35" s="279"/>
      <c r="L35" s="392"/>
      <c r="M35" s="279"/>
      <c r="N35" s="392"/>
      <c r="O35" s="283"/>
      <c r="P35" s="386"/>
      <c r="Q35" s="279"/>
      <c r="R35" s="279"/>
      <c r="S35" s="279"/>
      <c r="T35" s="279"/>
      <c r="U35" s="279"/>
    </row>
    <row r="36" spans="1:21" s="393" customFormat="1" ht="15.75" x14ac:dyDescent="0.25">
      <c r="A36" s="745"/>
      <c r="B36" s="732"/>
      <c r="C36" s="400"/>
      <c r="D36" s="279"/>
      <c r="E36" s="279"/>
      <c r="F36" s="279"/>
      <c r="G36" s="391"/>
      <c r="H36" s="392"/>
      <c r="I36" s="279"/>
      <c r="J36" s="392"/>
      <c r="K36" s="279"/>
      <c r="L36" s="392"/>
      <c r="M36" s="279"/>
      <c r="N36" s="392"/>
      <c r="O36" s="283"/>
      <c r="P36" s="386"/>
      <c r="Q36" s="279"/>
      <c r="R36" s="279"/>
      <c r="S36" s="279"/>
      <c r="T36" s="279"/>
      <c r="U36" s="279"/>
    </row>
    <row r="37" spans="1:21" s="393" customFormat="1" ht="15.75" x14ac:dyDescent="0.25">
      <c r="A37" s="745"/>
      <c r="B37" s="732"/>
      <c r="C37" s="410"/>
      <c r="D37" s="279"/>
      <c r="E37" s="279"/>
      <c r="F37" s="279"/>
      <c r="G37" s="391"/>
      <c r="H37" s="392"/>
      <c r="I37" s="279"/>
      <c r="J37" s="392"/>
      <c r="K37" s="279"/>
      <c r="L37" s="392"/>
      <c r="M37" s="279"/>
      <c r="N37" s="392"/>
      <c r="O37" s="283"/>
      <c r="P37" s="386"/>
      <c r="Q37" s="279"/>
      <c r="R37" s="279"/>
      <c r="S37" s="279"/>
      <c r="T37" s="279"/>
      <c r="U37" s="279"/>
    </row>
    <row r="38" spans="1:21" s="393" customFormat="1" ht="15.75" x14ac:dyDescent="0.25">
      <c r="A38" s="745"/>
      <c r="B38" s="732"/>
      <c r="C38" s="410"/>
      <c r="D38" s="279"/>
      <c r="E38" s="279"/>
      <c r="F38" s="279"/>
      <c r="G38" s="391"/>
      <c r="H38" s="392"/>
      <c r="I38" s="279"/>
      <c r="J38" s="392"/>
      <c r="K38" s="279"/>
      <c r="L38" s="392"/>
      <c r="M38" s="279"/>
      <c r="N38" s="392"/>
      <c r="O38" s="283"/>
      <c r="P38" s="386"/>
      <c r="Q38" s="279"/>
      <c r="R38" s="279"/>
      <c r="S38" s="279"/>
      <c r="T38" s="279"/>
      <c r="U38" s="279"/>
    </row>
    <row r="39" spans="1:21" s="393" customFormat="1" ht="15.75" x14ac:dyDescent="0.25">
      <c r="A39" s="745"/>
      <c r="B39" s="732"/>
      <c r="C39" s="410"/>
      <c r="D39" s="279"/>
      <c r="E39" s="279"/>
      <c r="F39" s="279"/>
      <c r="G39" s="391"/>
      <c r="H39" s="392"/>
      <c r="I39" s="279"/>
      <c r="J39" s="392"/>
      <c r="K39" s="279"/>
      <c r="L39" s="392"/>
      <c r="M39" s="279"/>
      <c r="N39" s="392"/>
      <c r="O39" s="283"/>
      <c r="P39" s="386"/>
      <c r="Q39" s="279"/>
      <c r="R39" s="279"/>
      <c r="S39" s="279"/>
      <c r="T39" s="279"/>
      <c r="U39" s="279"/>
    </row>
    <row r="40" spans="1:21" s="393" customFormat="1" ht="15.75" x14ac:dyDescent="0.25">
      <c r="A40" s="745"/>
      <c r="B40" s="732"/>
      <c r="C40" s="400"/>
      <c r="D40" s="279"/>
      <c r="E40" s="279"/>
      <c r="F40" s="279"/>
      <c r="G40" s="391"/>
      <c r="H40" s="392"/>
      <c r="I40" s="279"/>
      <c r="J40" s="392"/>
      <c r="K40" s="279"/>
      <c r="L40" s="392"/>
      <c r="M40" s="279"/>
      <c r="N40" s="392"/>
      <c r="O40" s="283"/>
      <c r="P40" s="386"/>
      <c r="Q40" s="279"/>
      <c r="R40" s="279"/>
      <c r="S40" s="279"/>
      <c r="T40" s="279"/>
      <c r="U40" s="279"/>
    </row>
    <row r="41" spans="1:21" s="393" customFormat="1" ht="15.75" x14ac:dyDescent="0.25">
      <c r="A41" s="745"/>
      <c r="B41" s="732"/>
      <c r="C41" s="400"/>
      <c r="D41" s="279"/>
      <c r="E41" s="279"/>
      <c r="F41" s="279"/>
      <c r="G41" s="391"/>
      <c r="H41" s="392"/>
      <c r="I41" s="279"/>
      <c r="J41" s="392"/>
      <c r="K41" s="279"/>
      <c r="L41" s="392"/>
      <c r="M41" s="279"/>
      <c r="N41" s="392"/>
      <c r="O41" s="283"/>
      <c r="P41" s="386"/>
      <c r="Q41" s="279"/>
      <c r="R41" s="279"/>
      <c r="S41" s="279"/>
      <c r="T41" s="279"/>
      <c r="U41" s="279"/>
    </row>
    <row r="42" spans="1:21" s="393" customFormat="1" ht="15.75" x14ac:dyDescent="0.25">
      <c r="A42" s="745"/>
      <c r="B42" s="732"/>
      <c r="C42" s="400"/>
      <c r="D42" s="279"/>
      <c r="E42" s="279"/>
      <c r="F42" s="279"/>
      <c r="G42" s="391"/>
      <c r="H42" s="392"/>
      <c r="I42" s="279"/>
      <c r="J42" s="392"/>
      <c r="K42" s="279"/>
      <c r="L42" s="392"/>
      <c r="M42" s="279"/>
      <c r="N42" s="392"/>
      <c r="O42" s="283"/>
      <c r="P42" s="386"/>
      <c r="Q42" s="279"/>
      <c r="R42" s="279"/>
      <c r="S42" s="279"/>
      <c r="T42" s="279"/>
      <c r="U42" s="279"/>
    </row>
    <row r="43" spans="1:21" s="393" customFormat="1" ht="15.75" x14ac:dyDescent="0.25">
      <c r="A43" s="745"/>
      <c r="B43" s="732" t="s">
        <v>1473</v>
      </c>
      <c r="C43" s="400"/>
      <c r="D43" s="279"/>
      <c r="E43" s="279"/>
      <c r="F43" s="279"/>
      <c r="G43" s="391"/>
      <c r="H43" s="392"/>
      <c r="I43" s="279"/>
      <c r="J43" s="392"/>
      <c r="K43" s="279"/>
      <c r="L43" s="392"/>
      <c r="M43" s="279"/>
      <c r="N43" s="392"/>
      <c r="O43" s="283"/>
      <c r="P43" s="386"/>
      <c r="Q43" s="279"/>
      <c r="R43" s="279"/>
      <c r="S43" s="279"/>
      <c r="T43" s="279"/>
      <c r="U43" s="279"/>
    </row>
    <row r="44" spans="1:21" s="393" customFormat="1" ht="15.75" x14ac:dyDescent="0.25">
      <c r="A44" s="745"/>
      <c r="B44" s="732"/>
      <c r="C44" s="400"/>
      <c r="D44" s="279"/>
      <c r="E44" s="279"/>
      <c r="F44" s="279"/>
      <c r="G44" s="391"/>
      <c r="H44" s="392"/>
      <c r="I44" s="279"/>
      <c r="J44" s="392"/>
      <c r="K44" s="279"/>
      <c r="L44" s="392"/>
      <c r="M44" s="279"/>
      <c r="N44" s="392"/>
      <c r="O44" s="283"/>
      <c r="P44" s="386"/>
      <c r="Q44" s="279"/>
      <c r="R44" s="279"/>
      <c r="S44" s="279"/>
      <c r="T44" s="279"/>
      <c r="U44" s="279"/>
    </row>
    <row r="45" spans="1:21" s="393" customFormat="1" ht="15.75" x14ac:dyDescent="0.25">
      <c r="A45" s="745"/>
      <c r="B45" s="732"/>
      <c r="C45" s="410"/>
      <c r="D45" s="279"/>
      <c r="E45" s="279"/>
      <c r="F45" s="279"/>
      <c r="G45" s="391"/>
      <c r="H45" s="392"/>
      <c r="I45" s="279"/>
      <c r="J45" s="392"/>
      <c r="K45" s="279"/>
      <c r="L45" s="392"/>
      <c r="M45" s="279"/>
      <c r="N45" s="392"/>
      <c r="O45" s="283"/>
      <c r="P45" s="386"/>
      <c r="Q45" s="279"/>
      <c r="R45" s="279"/>
      <c r="S45" s="279"/>
      <c r="T45" s="279"/>
      <c r="U45" s="279"/>
    </row>
    <row r="46" spans="1:21" s="393" customFormat="1" ht="15.75" x14ac:dyDescent="0.25">
      <c r="A46" s="745"/>
      <c r="B46" s="732"/>
      <c r="C46" s="410"/>
      <c r="D46" s="279"/>
      <c r="E46" s="279"/>
      <c r="F46" s="279"/>
      <c r="G46" s="391"/>
      <c r="H46" s="392"/>
      <c r="I46" s="279"/>
      <c r="J46" s="392"/>
      <c r="K46" s="279"/>
      <c r="L46" s="392"/>
      <c r="M46" s="279"/>
      <c r="N46" s="392"/>
      <c r="O46" s="283"/>
      <c r="P46" s="386"/>
      <c r="Q46" s="279"/>
      <c r="R46" s="279"/>
      <c r="S46" s="279"/>
      <c r="T46" s="279"/>
      <c r="U46" s="279"/>
    </row>
    <row r="47" spans="1:21" s="393" customFormat="1" ht="15.75" x14ac:dyDescent="0.25">
      <c r="A47" s="745"/>
      <c r="B47" s="732"/>
      <c r="C47" s="410"/>
      <c r="D47" s="279"/>
      <c r="E47" s="279"/>
      <c r="F47" s="279"/>
      <c r="G47" s="391"/>
      <c r="H47" s="392"/>
      <c r="I47" s="279"/>
      <c r="J47" s="392"/>
      <c r="K47" s="279"/>
      <c r="L47" s="392"/>
      <c r="M47" s="279"/>
      <c r="N47" s="392"/>
      <c r="O47" s="283"/>
      <c r="P47" s="386"/>
      <c r="Q47" s="279"/>
      <c r="R47" s="279"/>
      <c r="S47" s="279"/>
      <c r="T47" s="279"/>
      <c r="U47" s="279"/>
    </row>
    <row r="48" spans="1:21" s="393" customFormat="1" ht="15.75" x14ac:dyDescent="0.25">
      <c r="A48" s="745"/>
      <c r="B48" s="732"/>
      <c r="C48" s="400"/>
      <c r="D48" s="279"/>
      <c r="E48" s="279"/>
      <c r="F48" s="279"/>
      <c r="G48" s="391"/>
      <c r="H48" s="392"/>
      <c r="I48" s="279"/>
      <c r="J48" s="392"/>
      <c r="K48" s="279"/>
      <c r="L48" s="392"/>
      <c r="M48" s="279"/>
      <c r="N48" s="392"/>
      <c r="O48" s="283"/>
      <c r="P48" s="386"/>
      <c r="Q48" s="279"/>
      <c r="R48" s="279"/>
      <c r="S48" s="279"/>
      <c r="T48" s="279"/>
      <c r="U48" s="279"/>
    </row>
    <row r="49" spans="1:21" s="393" customFormat="1" ht="15.75" x14ac:dyDescent="0.25">
      <c r="A49" s="745"/>
      <c r="B49" s="732"/>
      <c r="C49" s="400"/>
      <c r="D49" s="279"/>
      <c r="E49" s="279"/>
      <c r="F49" s="279"/>
      <c r="G49" s="391"/>
      <c r="H49" s="392"/>
      <c r="I49" s="279"/>
      <c r="J49" s="392"/>
      <c r="K49" s="279"/>
      <c r="L49" s="392"/>
      <c r="M49" s="279"/>
      <c r="N49" s="392"/>
      <c r="O49" s="283"/>
      <c r="P49" s="386"/>
      <c r="Q49" s="279"/>
      <c r="R49" s="279"/>
      <c r="S49" s="279"/>
      <c r="T49" s="279"/>
      <c r="U49" s="279"/>
    </row>
    <row r="50" spans="1:21" s="393" customFormat="1" ht="15.75" x14ac:dyDescent="0.25">
      <c r="A50" s="745"/>
      <c r="B50" s="732"/>
      <c r="C50" s="400"/>
      <c r="D50" s="279"/>
      <c r="E50" s="279"/>
      <c r="F50" s="279"/>
      <c r="G50" s="391"/>
      <c r="H50" s="392"/>
      <c r="I50" s="279"/>
      <c r="J50" s="392"/>
      <c r="K50" s="279"/>
      <c r="L50" s="392"/>
      <c r="M50" s="279"/>
      <c r="N50" s="392"/>
      <c r="O50" s="283"/>
      <c r="P50" s="386"/>
      <c r="Q50" s="279"/>
      <c r="R50" s="279"/>
      <c r="S50" s="279"/>
      <c r="T50" s="279"/>
      <c r="U50" s="279"/>
    </row>
    <row r="51" spans="1:21" ht="15.75" x14ac:dyDescent="0.25">
      <c r="A51" s="745"/>
      <c r="B51" s="732"/>
      <c r="C51" s="400"/>
      <c r="D51" s="279"/>
      <c r="E51" s="279"/>
      <c r="F51" s="279"/>
      <c r="G51" s="391"/>
      <c r="H51" s="392"/>
      <c r="I51" s="279"/>
      <c r="J51" s="392"/>
      <c r="K51" s="279"/>
      <c r="L51" s="392"/>
      <c r="M51" s="279"/>
      <c r="N51" s="392"/>
      <c r="O51" s="283"/>
      <c r="P51" s="386"/>
      <c r="Q51" s="279"/>
      <c r="R51" s="279"/>
      <c r="S51" s="279"/>
      <c r="T51" s="279"/>
      <c r="U51" s="279"/>
    </row>
    <row r="52" spans="1:21" ht="15.75" x14ac:dyDescent="0.25">
      <c r="A52" s="737" t="s">
        <v>1358</v>
      </c>
      <c r="B52" s="738"/>
      <c r="C52" s="738"/>
      <c r="D52" s="738"/>
      <c r="E52" s="738"/>
      <c r="F52" s="739"/>
      <c r="G52" s="238">
        <f t="shared" ref="G52:O52" si="0">SUM(G8:G51)</f>
        <v>0</v>
      </c>
      <c r="H52" s="238">
        <f t="shared" si="0"/>
        <v>0</v>
      </c>
      <c r="I52" s="238">
        <f t="shared" si="0"/>
        <v>0.5</v>
      </c>
      <c r="J52" s="238">
        <f t="shared" si="0"/>
        <v>6000</v>
      </c>
      <c r="K52" s="238">
        <f t="shared" si="0"/>
        <v>0</v>
      </c>
      <c r="L52" s="238">
        <f t="shared" si="0"/>
        <v>0</v>
      </c>
      <c r="M52" s="238">
        <f t="shared" si="0"/>
        <v>0.5</v>
      </c>
      <c r="N52" s="238">
        <f t="shared" si="0"/>
        <v>3000</v>
      </c>
      <c r="O52" s="238">
        <f t="shared" si="0"/>
        <v>0</v>
      </c>
      <c r="P52" s="238">
        <f>SUM(P8:P51)</f>
        <v>6000</v>
      </c>
      <c r="Q52" s="268"/>
      <c r="R52" s="268"/>
      <c r="S52" s="268"/>
      <c r="T52" s="268"/>
      <c r="U52" s="280"/>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H28" sqref="H28"/>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9"/>
    <col min="9" max="9" width="15.28515625" customWidth="1"/>
    <col min="10" max="10" width="18.85546875" style="239" customWidth="1"/>
    <col min="12" max="12" width="11.5703125" style="239"/>
    <col min="14" max="14" width="11.5703125" style="239"/>
    <col min="15" max="15" width="15.28515625" customWidth="1"/>
    <col min="16" max="16" width="18.28515625" style="239" customWidth="1"/>
    <col min="17" max="17" width="14.140625" hidden="1" customWidth="1"/>
    <col min="18" max="20" width="14.140625" customWidth="1"/>
    <col min="21" max="21" width="17" customWidth="1"/>
  </cols>
  <sheetData>
    <row r="1" spans="1:27" ht="24.75" customHeight="1" x14ac:dyDescent="0.25">
      <c r="E1" s="747" t="s">
        <v>1368</v>
      </c>
      <c r="F1" s="747"/>
      <c r="G1" s="747"/>
      <c r="H1" s="747"/>
      <c r="I1" s="747"/>
      <c r="J1" s="747"/>
      <c r="K1" s="747"/>
      <c r="L1" s="747"/>
      <c r="M1" s="292"/>
      <c r="N1" s="292"/>
      <c r="O1" s="292"/>
      <c r="P1" s="292"/>
      <c r="Q1" s="292"/>
      <c r="R1" s="292"/>
      <c r="S1" s="292"/>
      <c r="T1" s="292"/>
      <c r="U1" s="292"/>
      <c r="V1" s="292"/>
      <c r="W1" s="292"/>
      <c r="X1" s="292"/>
      <c r="Y1" s="292"/>
      <c r="Z1" s="292"/>
      <c r="AA1" s="292"/>
    </row>
    <row r="2" spans="1:27" ht="18.75" x14ac:dyDescent="0.25">
      <c r="A2" s="328" t="s">
        <v>1367</v>
      </c>
      <c r="G2" s="292"/>
      <c r="I2" s="292"/>
      <c r="J2" s="292"/>
      <c r="K2" s="292"/>
      <c r="L2" s="292"/>
      <c r="M2" s="292"/>
      <c r="N2" s="292"/>
      <c r="O2" s="292"/>
      <c r="P2" s="292"/>
      <c r="Q2" s="292"/>
      <c r="R2" s="292"/>
      <c r="S2" s="292"/>
      <c r="T2" s="292"/>
      <c r="U2" s="292"/>
      <c r="V2" s="292"/>
      <c r="W2" s="292"/>
      <c r="X2" s="292"/>
      <c r="Y2" s="292"/>
      <c r="Z2" s="292"/>
      <c r="AA2" s="292"/>
    </row>
    <row r="3" spans="1:27" s="393" customFormat="1" ht="18.75" x14ac:dyDescent="0.25">
      <c r="A3" s="328" t="s">
        <v>1444</v>
      </c>
      <c r="G3" s="292"/>
      <c r="H3" s="239"/>
      <c r="I3" s="292"/>
      <c r="J3" s="292"/>
      <c r="K3" s="292"/>
      <c r="L3" s="292"/>
      <c r="M3" s="292"/>
      <c r="N3" s="292"/>
      <c r="O3" s="292"/>
      <c r="P3" s="292"/>
      <c r="Q3" s="292"/>
      <c r="R3" s="292"/>
      <c r="S3" s="292"/>
      <c r="T3" s="292"/>
      <c r="U3" s="292"/>
      <c r="V3" s="292"/>
      <c r="W3" s="292"/>
      <c r="X3" s="292"/>
      <c r="Y3" s="292"/>
      <c r="Z3" s="292"/>
      <c r="AA3" s="292"/>
    </row>
    <row r="4" spans="1:27" s="393" customFormat="1" ht="18.75" x14ac:dyDescent="0.25">
      <c r="A4" s="328" t="s">
        <v>1445</v>
      </c>
      <c r="G4" s="292"/>
      <c r="H4" s="239"/>
      <c r="I4" s="292"/>
      <c r="J4" s="292"/>
      <c r="K4" s="292"/>
      <c r="L4" s="292"/>
      <c r="M4" s="292"/>
      <c r="N4" s="292"/>
      <c r="O4" s="292"/>
      <c r="P4" s="292"/>
      <c r="Q4" s="292"/>
      <c r="R4" s="292"/>
      <c r="S4" s="292"/>
      <c r="T4" s="292"/>
      <c r="U4" s="292"/>
      <c r="V4" s="292"/>
      <c r="W4" s="292"/>
      <c r="X4" s="292"/>
      <c r="Y4" s="292"/>
      <c r="Z4" s="292"/>
      <c r="AA4" s="292"/>
    </row>
    <row r="5" spans="1:27" ht="18.75" customHeight="1" x14ac:dyDescent="0.25">
      <c r="A5" s="728" t="s">
        <v>1446</v>
      </c>
      <c r="B5" s="748"/>
      <c r="C5" s="748"/>
      <c r="D5" s="748"/>
      <c r="E5" s="748"/>
      <c r="F5" s="748"/>
      <c r="G5" s="748"/>
      <c r="H5" s="748"/>
      <c r="I5" s="748"/>
      <c r="J5" s="748"/>
      <c r="K5" s="748"/>
      <c r="L5" s="748"/>
      <c r="M5" s="748"/>
      <c r="N5" s="748"/>
      <c r="O5" s="748"/>
      <c r="P5" s="748"/>
      <c r="Q5" s="748"/>
      <c r="R5" s="748"/>
      <c r="S5" s="748"/>
      <c r="T5" s="748"/>
      <c r="U5" s="748"/>
    </row>
    <row r="6" spans="1:27" ht="15" customHeight="1" x14ac:dyDescent="0.25">
      <c r="A6" s="687" t="s">
        <v>100</v>
      </c>
      <c r="B6" s="662" t="s">
        <v>115</v>
      </c>
      <c r="C6" s="666" t="s">
        <v>89</v>
      </c>
      <c r="D6" s="666" t="s">
        <v>90</v>
      </c>
      <c r="E6" s="675" t="s">
        <v>401</v>
      </c>
      <c r="F6" s="666" t="s">
        <v>91</v>
      </c>
      <c r="G6" s="687" t="s">
        <v>103</v>
      </c>
      <c r="H6" s="687"/>
      <c r="I6" s="687"/>
      <c r="J6" s="687"/>
      <c r="K6" s="687"/>
      <c r="L6" s="687"/>
      <c r="M6" s="687"/>
      <c r="N6" s="687"/>
      <c r="O6" s="688" t="s">
        <v>104</v>
      </c>
      <c r="P6" s="688"/>
      <c r="Q6" s="662" t="s">
        <v>105</v>
      </c>
      <c r="R6" s="662" t="s">
        <v>106</v>
      </c>
      <c r="S6" s="662" t="s">
        <v>113</v>
      </c>
      <c r="T6" s="662" t="s">
        <v>112</v>
      </c>
      <c r="U6" s="672" t="s">
        <v>92</v>
      </c>
    </row>
    <row r="7" spans="1:27" ht="15" customHeight="1" x14ac:dyDescent="0.25">
      <c r="A7" s="687"/>
      <c r="B7" s="660"/>
      <c r="C7" s="667"/>
      <c r="D7" s="667"/>
      <c r="E7" s="676"/>
      <c r="F7" s="667"/>
      <c r="G7" s="687" t="s">
        <v>107</v>
      </c>
      <c r="H7" s="687"/>
      <c r="I7" s="687" t="s">
        <v>108</v>
      </c>
      <c r="J7" s="687"/>
      <c r="K7" s="687" t="s">
        <v>109</v>
      </c>
      <c r="L7" s="687"/>
      <c r="M7" s="687" t="s">
        <v>110</v>
      </c>
      <c r="N7" s="687"/>
      <c r="O7" s="688"/>
      <c r="P7" s="688"/>
      <c r="Q7" s="660"/>
      <c r="R7" s="660"/>
      <c r="S7" s="660"/>
      <c r="T7" s="660"/>
      <c r="U7" s="673"/>
    </row>
    <row r="8" spans="1:27" ht="25.5" x14ac:dyDescent="0.25">
      <c r="A8" s="687"/>
      <c r="B8" s="661"/>
      <c r="C8" s="668"/>
      <c r="D8" s="668"/>
      <c r="E8" s="677"/>
      <c r="F8" s="668"/>
      <c r="G8" s="81" t="s">
        <v>111</v>
      </c>
      <c r="H8" s="237" t="s">
        <v>12</v>
      </c>
      <c r="I8" s="81" t="s">
        <v>111</v>
      </c>
      <c r="J8" s="237" t="s">
        <v>12</v>
      </c>
      <c r="K8" s="81" t="s">
        <v>111</v>
      </c>
      <c r="L8" s="237" t="s">
        <v>12</v>
      </c>
      <c r="M8" s="81" t="s">
        <v>111</v>
      </c>
      <c r="N8" s="237" t="s">
        <v>12</v>
      </c>
      <c r="O8" s="81" t="s">
        <v>111</v>
      </c>
      <c r="P8" s="237" t="s">
        <v>12</v>
      </c>
      <c r="Q8" s="661"/>
      <c r="R8" s="661"/>
      <c r="S8" s="661"/>
      <c r="T8" s="661"/>
      <c r="U8" s="674"/>
    </row>
    <row r="9" spans="1:27" ht="15.75" x14ac:dyDescent="0.25">
      <c r="A9" s="746" t="s">
        <v>1448</v>
      </c>
      <c r="B9" s="746" t="s">
        <v>1447</v>
      </c>
      <c r="C9" s="336"/>
      <c r="D9" s="336"/>
      <c r="E9" s="336"/>
      <c r="F9" s="336"/>
      <c r="G9" s="383"/>
      <c r="H9" s="384"/>
      <c r="I9" s="383"/>
      <c r="J9" s="384"/>
      <c r="K9" s="383"/>
      <c r="L9" s="384"/>
      <c r="M9" s="383"/>
      <c r="N9" s="384"/>
      <c r="O9" s="401"/>
      <c r="P9" s="386"/>
      <c r="Q9" s="336"/>
      <c r="R9" s="336"/>
      <c r="S9" s="336"/>
      <c r="T9" s="336"/>
      <c r="U9" s="336"/>
    </row>
    <row r="10" spans="1:27" s="393" customFormat="1" ht="15.75" x14ac:dyDescent="0.25">
      <c r="A10" s="746"/>
      <c r="B10" s="746"/>
      <c r="C10" s="336"/>
      <c r="D10" s="336"/>
      <c r="E10" s="336"/>
      <c r="F10" s="336"/>
      <c r="G10" s="383"/>
      <c r="H10" s="384"/>
      <c r="I10" s="383"/>
      <c r="J10" s="384"/>
      <c r="K10" s="383"/>
      <c r="L10" s="384"/>
      <c r="M10" s="383"/>
      <c r="N10" s="384"/>
      <c r="O10" s="401"/>
      <c r="P10" s="386"/>
      <c r="Q10" s="336"/>
      <c r="R10" s="336"/>
      <c r="S10" s="336"/>
      <c r="T10" s="336"/>
      <c r="U10" s="336"/>
    </row>
    <row r="11" spans="1:27" s="393" customFormat="1" ht="15.75" x14ac:dyDescent="0.25">
      <c r="A11" s="746"/>
      <c r="B11" s="746"/>
      <c r="C11" s="336"/>
      <c r="D11" s="336"/>
      <c r="E11" s="336"/>
      <c r="F11" s="336"/>
      <c r="G11" s="383"/>
      <c r="H11" s="384"/>
      <c r="I11" s="383"/>
      <c r="J11" s="384"/>
      <c r="K11" s="383"/>
      <c r="L11" s="384"/>
      <c r="M11" s="383"/>
      <c r="N11" s="384"/>
      <c r="O11" s="401"/>
      <c r="P11" s="386"/>
      <c r="Q11" s="336"/>
      <c r="R11" s="336"/>
      <c r="S11" s="336"/>
      <c r="T11" s="336"/>
      <c r="U11" s="336"/>
    </row>
    <row r="12" spans="1:27" s="393" customFormat="1" ht="15.75" x14ac:dyDescent="0.25">
      <c r="A12" s="746"/>
      <c r="B12" s="746"/>
      <c r="C12" s="336"/>
      <c r="D12" s="336"/>
      <c r="E12" s="336"/>
      <c r="F12" s="336"/>
      <c r="G12" s="383"/>
      <c r="H12" s="384"/>
      <c r="I12" s="383"/>
      <c r="J12" s="384"/>
      <c r="K12" s="383"/>
      <c r="L12" s="384"/>
      <c r="M12" s="383"/>
      <c r="N12" s="384"/>
      <c r="O12" s="401"/>
      <c r="P12" s="386"/>
      <c r="Q12" s="336"/>
      <c r="R12" s="336"/>
      <c r="S12" s="336"/>
      <c r="T12" s="336"/>
      <c r="U12" s="336"/>
    </row>
    <row r="13" spans="1:27" s="393" customFormat="1" ht="15.75" x14ac:dyDescent="0.25">
      <c r="A13" s="746"/>
      <c r="B13" s="746"/>
      <c r="C13" s="336"/>
      <c r="D13" s="336"/>
      <c r="E13" s="336"/>
      <c r="F13" s="336"/>
      <c r="G13" s="383"/>
      <c r="H13" s="384"/>
      <c r="I13" s="383"/>
      <c r="J13" s="384"/>
      <c r="K13" s="383"/>
      <c r="L13" s="384"/>
      <c r="M13" s="383"/>
      <c r="N13" s="384"/>
      <c r="O13" s="401"/>
      <c r="P13" s="386"/>
      <c r="Q13" s="336"/>
      <c r="R13" s="336"/>
      <c r="S13" s="336"/>
      <c r="T13" s="336"/>
      <c r="U13" s="336"/>
    </row>
    <row r="14" spans="1:27" s="393" customFormat="1" ht="15.75" x14ac:dyDescent="0.25">
      <c r="A14" s="746"/>
      <c r="B14" s="746"/>
      <c r="C14" s="336"/>
      <c r="D14" s="336"/>
      <c r="E14" s="336"/>
      <c r="F14" s="336"/>
      <c r="G14" s="383"/>
      <c r="H14" s="384"/>
      <c r="I14" s="383"/>
      <c r="J14" s="384"/>
      <c r="K14" s="383"/>
      <c r="L14" s="384"/>
      <c r="M14" s="383"/>
      <c r="N14" s="384"/>
      <c r="O14" s="401"/>
      <c r="P14" s="386"/>
      <c r="Q14" s="336"/>
      <c r="R14" s="336"/>
      <c r="S14" s="336"/>
      <c r="T14" s="336"/>
      <c r="U14" s="336"/>
    </row>
    <row r="15" spans="1:27" ht="15.75" x14ac:dyDescent="0.25">
      <c r="A15" s="746"/>
      <c r="B15" s="746"/>
      <c r="C15" s="336"/>
      <c r="D15" s="336"/>
      <c r="E15" s="336"/>
      <c r="F15" s="336"/>
      <c r="G15" s="383"/>
      <c r="H15" s="384"/>
      <c r="I15" s="383"/>
      <c r="J15" s="384"/>
      <c r="K15" s="383"/>
      <c r="L15" s="384"/>
      <c r="M15" s="383"/>
      <c r="N15" s="384"/>
      <c r="O15" s="395"/>
      <c r="P15" s="386"/>
      <c r="Q15" s="336"/>
      <c r="R15" s="336"/>
      <c r="S15" s="336"/>
      <c r="T15" s="336"/>
      <c r="U15" s="336"/>
    </row>
    <row r="16" spans="1:27" s="393" customFormat="1" ht="15.75" x14ac:dyDescent="0.25">
      <c r="A16" s="725" t="s">
        <v>1450</v>
      </c>
      <c r="B16" s="725" t="s">
        <v>122</v>
      </c>
      <c r="C16" s="336"/>
      <c r="D16" s="336"/>
      <c r="E16" s="336"/>
      <c r="F16" s="336"/>
      <c r="G16" s="383"/>
      <c r="H16" s="384"/>
      <c r="I16" s="383"/>
      <c r="J16" s="384"/>
      <c r="K16" s="383"/>
      <c r="L16" s="384"/>
      <c r="M16" s="383"/>
      <c r="N16" s="384"/>
      <c r="O16" s="395"/>
      <c r="P16" s="386"/>
      <c r="Q16" s="336"/>
      <c r="R16" s="336"/>
      <c r="S16" s="336"/>
      <c r="T16" s="336"/>
      <c r="U16" s="336"/>
    </row>
    <row r="17" spans="1:21" s="393" customFormat="1" ht="15.75" x14ac:dyDescent="0.25">
      <c r="A17" s="726"/>
      <c r="B17" s="726"/>
      <c r="C17" s="336"/>
      <c r="D17" s="336"/>
      <c r="E17" s="336"/>
      <c r="F17" s="336"/>
      <c r="G17" s="383"/>
      <c r="H17" s="384"/>
      <c r="I17" s="383"/>
      <c r="J17" s="384"/>
      <c r="K17" s="383"/>
      <c r="L17" s="384"/>
      <c r="M17" s="383"/>
      <c r="N17" s="384"/>
      <c r="O17" s="395"/>
      <c r="P17" s="386"/>
      <c r="Q17" s="336"/>
      <c r="R17" s="336"/>
      <c r="S17" s="336"/>
      <c r="T17" s="336"/>
      <c r="U17" s="336"/>
    </row>
    <row r="18" spans="1:21" s="393" customFormat="1" ht="15.75" x14ac:dyDescent="0.25">
      <c r="A18" s="726"/>
      <c r="B18" s="726"/>
      <c r="C18" s="336"/>
      <c r="D18" s="336"/>
      <c r="E18" s="336"/>
      <c r="F18" s="336"/>
      <c r="G18" s="383"/>
      <c r="H18" s="384"/>
      <c r="I18" s="383"/>
      <c r="J18" s="384"/>
      <c r="K18" s="383"/>
      <c r="L18" s="384"/>
      <c r="M18" s="383"/>
      <c r="N18" s="384"/>
      <c r="O18" s="395"/>
      <c r="P18" s="386"/>
      <c r="Q18" s="336"/>
      <c r="R18" s="336"/>
      <c r="S18" s="336"/>
      <c r="T18" s="336"/>
      <c r="U18" s="336"/>
    </row>
    <row r="19" spans="1:21" s="393" customFormat="1" ht="15.75" x14ac:dyDescent="0.25">
      <c r="A19" s="726"/>
      <c r="B19" s="726"/>
      <c r="C19" s="336"/>
      <c r="D19" s="336"/>
      <c r="E19" s="336"/>
      <c r="F19" s="336"/>
      <c r="G19" s="383"/>
      <c r="H19" s="384"/>
      <c r="I19" s="383"/>
      <c r="J19" s="384"/>
      <c r="K19" s="383"/>
      <c r="L19" s="384"/>
      <c r="M19" s="383"/>
      <c r="N19" s="384"/>
      <c r="O19" s="395"/>
      <c r="P19" s="386"/>
      <c r="Q19" s="336"/>
      <c r="R19" s="336"/>
      <c r="S19" s="336"/>
      <c r="T19" s="336"/>
      <c r="U19" s="336"/>
    </row>
    <row r="20" spans="1:21" s="393" customFormat="1" ht="15.75" x14ac:dyDescent="0.25">
      <c r="A20" s="726"/>
      <c r="B20" s="726"/>
      <c r="C20" s="336"/>
      <c r="D20" s="336"/>
      <c r="E20" s="336"/>
      <c r="F20" s="336"/>
      <c r="G20" s="383"/>
      <c r="H20" s="384"/>
      <c r="I20" s="383"/>
      <c r="J20" s="384"/>
      <c r="K20" s="383"/>
      <c r="L20" s="384"/>
      <c r="M20" s="383"/>
      <c r="N20" s="384"/>
      <c r="O20" s="395"/>
      <c r="P20" s="386"/>
      <c r="Q20" s="336"/>
      <c r="R20" s="336"/>
      <c r="S20" s="336"/>
      <c r="T20" s="336"/>
      <c r="U20" s="336"/>
    </row>
    <row r="21" spans="1:21" s="393" customFormat="1" ht="15.75" x14ac:dyDescent="0.25">
      <c r="A21" s="727"/>
      <c r="B21" s="727"/>
      <c r="C21" s="336"/>
      <c r="D21" s="336"/>
      <c r="E21" s="336"/>
      <c r="F21" s="336"/>
      <c r="G21" s="383"/>
      <c r="H21" s="384"/>
      <c r="I21" s="383"/>
      <c r="J21" s="384"/>
      <c r="K21" s="383"/>
      <c r="L21" s="384"/>
      <c r="M21" s="383"/>
      <c r="N21" s="384"/>
      <c r="O21" s="395"/>
      <c r="P21" s="386"/>
      <c r="Q21" s="336"/>
      <c r="R21" s="336"/>
      <c r="S21" s="336"/>
      <c r="T21" s="336"/>
      <c r="U21" s="336"/>
    </row>
    <row r="22" spans="1:21" s="393" customFormat="1" ht="15.75" x14ac:dyDescent="0.25">
      <c r="A22" s="746" t="s">
        <v>1451</v>
      </c>
      <c r="B22" s="725"/>
      <c r="C22" s="336"/>
      <c r="D22" s="336"/>
      <c r="E22" s="336"/>
      <c r="F22" s="336"/>
      <c r="G22" s="383"/>
      <c r="H22" s="384"/>
      <c r="I22" s="383"/>
      <c r="J22" s="384"/>
      <c r="K22" s="383"/>
      <c r="L22" s="384"/>
      <c r="M22" s="383"/>
      <c r="N22" s="384"/>
      <c r="O22" s="395"/>
      <c r="P22" s="386"/>
      <c r="Q22" s="336"/>
      <c r="R22" s="336"/>
      <c r="S22" s="336"/>
      <c r="T22" s="336"/>
      <c r="U22" s="336"/>
    </row>
    <row r="23" spans="1:21" s="393" customFormat="1" ht="15.75" x14ac:dyDescent="0.25">
      <c r="A23" s="746"/>
      <c r="B23" s="726"/>
      <c r="C23" s="336"/>
      <c r="D23" s="336"/>
      <c r="E23" s="336"/>
      <c r="F23" s="336"/>
      <c r="G23" s="383"/>
      <c r="H23" s="384"/>
      <c r="I23" s="383"/>
      <c r="J23" s="384"/>
      <c r="K23" s="383"/>
      <c r="L23" s="384"/>
      <c r="M23" s="383"/>
      <c r="N23" s="384"/>
      <c r="O23" s="395"/>
      <c r="P23" s="386"/>
      <c r="Q23" s="336"/>
      <c r="R23" s="336"/>
      <c r="S23" s="336"/>
      <c r="T23" s="336"/>
      <c r="U23" s="336"/>
    </row>
    <row r="24" spans="1:21" s="393" customFormat="1" ht="15.75" x14ac:dyDescent="0.25">
      <c r="A24" s="746"/>
      <c r="B24" s="726"/>
      <c r="C24" s="336"/>
      <c r="D24" s="336"/>
      <c r="E24" s="336"/>
      <c r="F24" s="336"/>
      <c r="G24" s="383"/>
      <c r="H24" s="384"/>
      <c r="I24" s="383"/>
      <c r="J24" s="384"/>
      <c r="K24" s="383"/>
      <c r="L24" s="384"/>
      <c r="M24" s="383"/>
      <c r="N24" s="384"/>
      <c r="O24" s="395"/>
      <c r="P24" s="386"/>
      <c r="Q24" s="336"/>
      <c r="R24" s="336"/>
      <c r="S24" s="336"/>
      <c r="T24" s="336"/>
      <c r="U24" s="336"/>
    </row>
    <row r="25" spans="1:21" s="393" customFormat="1" ht="15.75" x14ac:dyDescent="0.25">
      <c r="A25" s="746"/>
      <c r="B25" s="726"/>
      <c r="C25" s="336"/>
      <c r="D25" s="336"/>
      <c r="E25" s="336"/>
      <c r="F25" s="336"/>
      <c r="G25" s="383"/>
      <c r="H25" s="384"/>
      <c r="I25" s="383"/>
      <c r="J25" s="384"/>
      <c r="K25" s="383"/>
      <c r="L25" s="384"/>
      <c r="M25" s="383"/>
      <c r="N25" s="384"/>
      <c r="O25" s="395"/>
      <c r="P25" s="386"/>
      <c r="Q25" s="336"/>
      <c r="R25" s="336"/>
      <c r="S25" s="336"/>
      <c r="T25" s="336"/>
      <c r="U25" s="336"/>
    </row>
    <row r="26" spans="1:21" s="393" customFormat="1" ht="15.75" x14ac:dyDescent="0.25">
      <c r="A26" s="746"/>
      <c r="B26" s="726"/>
      <c r="C26" s="336"/>
      <c r="D26" s="336"/>
      <c r="E26" s="336"/>
      <c r="F26" s="336"/>
      <c r="G26" s="383"/>
      <c r="H26" s="384"/>
      <c r="I26" s="383"/>
      <c r="J26" s="384"/>
      <c r="K26" s="383"/>
      <c r="L26" s="384"/>
      <c r="M26" s="383"/>
      <c r="N26" s="384"/>
      <c r="O26" s="395"/>
      <c r="P26" s="386"/>
      <c r="Q26" s="336"/>
      <c r="R26" s="336"/>
      <c r="S26" s="336"/>
      <c r="T26" s="336"/>
      <c r="U26" s="336"/>
    </row>
    <row r="27" spans="1:21" ht="15.75" x14ac:dyDescent="0.25">
      <c r="A27" s="746"/>
      <c r="B27" s="727"/>
      <c r="C27" s="336"/>
      <c r="D27" s="336"/>
      <c r="E27" s="336"/>
      <c r="F27" s="336"/>
      <c r="G27" s="336"/>
      <c r="H27" s="384"/>
      <c r="I27" s="336"/>
      <c r="J27" s="384"/>
      <c r="K27" s="336"/>
      <c r="L27" s="384"/>
      <c r="M27" s="336"/>
      <c r="N27" s="384"/>
      <c r="O27" s="336"/>
      <c r="P27" s="384"/>
      <c r="Q27" s="336"/>
      <c r="R27" s="71"/>
      <c r="S27" s="336"/>
      <c r="T27" s="336"/>
      <c r="U27" s="336"/>
    </row>
    <row r="28" spans="1:21" ht="15.75" x14ac:dyDescent="0.25">
      <c r="A28" s="297"/>
      <c r="B28" s="298"/>
      <c r="C28" s="298"/>
      <c r="D28" s="297" t="s">
        <v>1449</v>
      </c>
      <c r="E28" s="298"/>
      <c r="F28" s="299"/>
      <c r="G28" s="75">
        <f t="shared" ref="G28:P28" si="0">SUM(G9:G27)</f>
        <v>0</v>
      </c>
      <c r="H28" s="241">
        <f t="shared" si="0"/>
        <v>0</v>
      </c>
      <c r="I28" s="75">
        <f t="shared" si="0"/>
        <v>0</v>
      </c>
      <c r="J28" s="241">
        <f t="shared" si="0"/>
        <v>0</v>
      </c>
      <c r="K28" s="75">
        <f t="shared" si="0"/>
        <v>0</v>
      </c>
      <c r="L28" s="241">
        <f t="shared" si="0"/>
        <v>0</v>
      </c>
      <c r="M28" s="75">
        <f t="shared" si="0"/>
        <v>0</v>
      </c>
      <c r="N28" s="241">
        <f t="shared" si="0"/>
        <v>0</v>
      </c>
      <c r="O28" s="241">
        <f t="shared" si="0"/>
        <v>0</v>
      </c>
      <c r="P28" s="241">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80" zoomScaleNormal="80" workbookViewId="0">
      <pane ySplit="11" topLeftCell="A190" activePane="bottomLeft" state="frozen"/>
      <selection activeCell="A11" sqref="A11"/>
      <selection pane="bottomLeft" activeCell="D190" sqref="D190"/>
    </sheetView>
  </sheetViews>
  <sheetFormatPr baseColWidth="10" defaultColWidth="11.5703125" defaultRowHeight="15" x14ac:dyDescent="0.25"/>
  <cols>
    <col min="1" max="1" width="4.5703125" style="87" customWidth="1"/>
    <col min="2" max="2" width="15.85546875" style="77" customWidth="1"/>
    <col min="3" max="3" width="89.42578125" style="87" bestFit="1" customWidth="1"/>
    <col min="4" max="24" width="32" style="178" customWidth="1"/>
    <col min="25" max="25" width="34.28515625" style="178" customWidth="1"/>
    <col min="26" max="35" width="17.85546875" style="178" customWidth="1"/>
    <col min="36" max="36" width="19.5703125" style="178" customWidth="1"/>
    <col min="37" max="38" width="17.85546875" style="178" customWidth="1"/>
    <col min="39" max="39" width="18.7109375" style="178" customWidth="1"/>
    <col min="40" max="41" width="17.85546875" style="178" customWidth="1"/>
    <col min="42" max="42" width="18.28515625" style="178" customWidth="1"/>
    <col min="43" max="16384" width="11.5703125" style="87"/>
  </cols>
  <sheetData>
    <row r="1" spans="1:569" ht="26.25" hidden="1" x14ac:dyDescent="0.25">
      <c r="A1" s="190"/>
      <c r="B1" s="193"/>
      <c r="C1" s="190" t="s">
        <v>260</v>
      </c>
      <c r="D1" s="193" t="s">
        <v>261</v>
      </c>
      <c r="E1" s="184" t="s">
        <v>262</v>
      </c>
      <c r="F1" s="184" t="s">
        <v>508</v>
      </c>
      <c r="G1" s="184" t="s">
        <v>510</v>
      </c>
      <c r="H1" s="184" t="s">
        <v>512</v>
      </c>
      <c r="I1" s="184" t="s">
        <v>514</v>
      </c>
      <c r="J1" s="184" t="s">
        <v>516</v>
      </c>
      <c r="K1" s="184" t="s">
        <v>518</v>
      </c>
      <c r="L1" s="184" t="s">
        <v>263</v>
      </c>
      <c r="M1" s="184" t="s">
        <v>521</v>
      </c>
      <c r="N1" s="184" t="s">
        <v>264</v>
      </c>
      <c r="O1" s="184" t="s">
        <v>523</v>
      </c>
      <c r="P1" s="184" t="s">
        <v>525</v>
      </c>
      <c r="Q1" s="184" t="s">
        <v>527</v>
      </c>
      <c r="R1" s="184" t="s">
        <v>525</v>
      </c>
      <c r="S1" s="184" t="s">
        <v>527</v>
      </c>
      <c r="T1" s="184" t="s">
        <v>527</v>
      </c>
      <c r="U1" s="184" t="s">
        <v>265</v>
      </c>
      <c r="V1" s="184" t="s">
        <v>528</v>
      </c>
      <c r="W1" s="184" t="s">
        <v>531</v>
      </c>
      <c r="X1" s="184" t="s">
        <v>531</v>
      </c>
      <c r="Y1" s="184" t="s">
        <v>266</v>
      </c>
      <c r="Z1" s="184" t="s">
        <v>533</v>
      </c>
      <c r="AA1" s="184" t="s">
        <v>267</v>
      </c>
      <c r="AB1" s="184" t="s">
        <v>534</v>
      </c>
      <c r="AC1" s="184" t="s">
        <v>535</v>
      </c>
      <c r="AD1" s="184" t="s">
        <v>539</v>
      </c>
      <c r="AE1" s="184" t="s">
        <v>283</v>
      </c>
      <c r="AF1" s="184" t="s">
        <v>540</v>
      </c>
      <c r="AG1" s="184" t="s">
        <v>542</v>
      </c>
      <c r="AH1" s="184" t="s">
        <v>544</v>
      </c>
      <c r="AI1" s="184" t="s">
        <v>284</v>
      </c>
      <c r="AJ1" s="184" t="s">
        <v>546</v>
      </c>
      <c r="AK1" s="184" t="s">
        <v>548</v>
      </c>
      <c r="AL1" s="184" t="s">
        <v>550</v>
      </c>
      <c r="AM1" s="184" t="s">
        <v>552</v>
      </c>
      <c r="AN1" s="184" t="s">
        <v>259</v>
      </c>
      <c r="AO1" s="184" t="s">
        <v>554</v>
      </c>
      <c r="AP1" s="193" t="s">
        <v>268</v>
      </c>
      <c r="AQ1" s="184" t="s">
        <v>556</v>
      </c>
      <c r="AR1" s="184" t="s">
        <v>269</v>
      </c>
      <c r="AS1" s="184" t="s">
        <v>558</v>
      </c>
      <c r="AT1" s="184" t="s">
        <v>560</v>
      </c>
      <c r="AU1" s="184" t="s">
        <v>270</v>
      </c>
      <c r="AV1" s="184" t="s">
        <v>562</v>
      </c>
      <c r="AW1" s="184" t="s">
        <v>564</v>
      </c>
      <c r="AX1" s="184" t="s">
        <v>271</v>
      </c>
      <c r="AY1" s="184" t="s">
        <v>565</v>
      </c>
      <c r="AZ1" s="184" t="s">
        <v>567</v>
      </c>
      <c r="BA1" s="184" t="s">
        <v>568</v>
      </c>
      <c r="BB1" s="184" t="s">
        <v>569</v>
      </c>
      <c r="BC1" s="184" t="s">
        <v>571</v>
      </c>
      <c r="BD1" s="184" t="s">
        <v>573</v>
      </c>
      <c r="BE1" s="184" t="s">
        <v>574</v>
      </c>
      <c r="BF1" s="184" t="s">
        <v>272</v>
      </c>
      <c r="BG1" s="184" t="s">
        <v>576</v>
      </c>
      <c r="BH1" s="184" t="s">
        <v>578</v>
      </c>
      <c r="BI1" s="184" t="s">
        <v>580</v>
      </c>
      <c r="BJ1" s="184" t="s">
        <v>582</v>
      </c>
      <c r="BK1" s="184" t="s">
        <v>584</v>
      </c>
      <c r="BL1" s="184" t="s">
        <v>586</v>
      </c>
      <c r="BM1" s="184" t="s">
        <v>588</v>
      </c>
      <c r="BN1" s="184" t="s">
        <v>590</v>
      </c>
      <c r="BO1" s="184" t="s">
        <v>285</v>
      </c>
      <c r="BP1" s="184" t="s">
        <v>592</v>
      </c>
      <c r="BQ1" s="184" t="s">
        <v>594</v>
      </c>
      <c r="BR1" s="184" t="s">
        <v>596</v>
      </c>
      <c r="BS1" s="184" t="s">
        <v>598</v>
      </c>
      <c r="BT1" s="184" t="s">
        <v>600</v>
      </c>
      <c r="BU1" s="184" t="s">
        <v>602</v>
      </c>
      <c r="BV1" s="184" t="s">
        <v>604</v>
      </c>
      <c r="BW1" s="184" t="s">
        <v>606</v>
      </c>
      <c r="BX1" s="184" t="s">
        <v>608</v>
      </c>
      <c r="BY1" s="184" t="s">
        <v>610</v>
      </c>
      <c r="BZ1" s="193" t="s">
        <v>273</v>
      </c>
      <c r="CA1" s="184" t="s">
        <v>274</v>
      </c>
      <c r="CB1" s="184" t="s">
        <v>612</v>
      </c>
      <c r="CC1" s="184" t="s">
        <v>275</v>
      </c>
      <c r="CD1" s="184" t="s">
        <v>614</v>
      </c>
      <c r="CE1" s="184" t="s">
        <v>616</v>
      </c>
      <c r="CF1" s="193" t="s">
        <v>276</v>
      </c>
      <c r="CG1" s="184" t="s">
        <v>277</v>
      </c>
      <c r="CH1" s="184" t="s">
        <v>618</v>
      </c>
      <c r="CI1" s="184" t="s">
        <v>278</v>
      </c>
      <c r="CJ1" s="184" t="s">
        <v>620</v>
      </c>
      <c r="CK1" s="184" t="s">
        <v>622</v>
      </c>
      <c r="CL1" s="184" t="s">
        <v>624</v>
      </c>
      <c r="CM1" s="193" t="s">
        <v>279</v>
      </c>
      <c r="CN1" s="184" t="s">
        <v>630</v>
      </c>
      <c r="CO1" s="184" t="s">
        <v>632</v>
      </c>
      <c r="CP1" s="184" t="s">
        <v>280</v>
      </c>
      <c r="CQ1" s="184" t="s">
        <v>626</v>
      </c>
      <c r="CR1" s="184" t="s">
        <v>628</v>
      </c>
      <c r="CS1" s="184" t="s">
        <v>281</v>
      </c>
      <c r="CT1" s="184" t="s">
        <v>634</v>
      </c>
      <c r="CU1" s="184" t="s">
        <v>282</v>
      </c>
      <c r="CV1" s="184" t="s">
        <v>635</v>
      </c>
      <c r="CW1" s="181" t="s">
        <v>286</v>
      </c>
      <c r="CX1" s="193" t="s">
        <v>287</v>
      </c>
      <c r="CY1" s="184" t="s">
        <v>636</v>
      </c>
      <c r="CZ1" s="184" t="s">
        <v>637</v>
      </c>
      <c r="DA1" s="184" t="s">
        <v>639</v>
      </c>
      <c r="DB1" s="184" t="s">
        <v>288</v>
      </c>
      <c r="DC1" s="184" t="s">
        <v>641</v>
      </c>
      <c r="DD1" s="184" t="s">
        <v>643</v>
      </c>
      <c r="DE1" s="184" t="s">
        <v>645</v>
      </c>
      <c r="DF1" s="184" t="s">
        <v>647</v>
      </c>
      <c r="DG1" s="184" t="s">
        <v>649</v>
      </c>
      <c r="DH1" s="184" t="s">
        <v>651</v>
      </c>
      <c r="DI1" s="193" t="s">
        <v>289</v>
      </c>
      <c r="DJ1" s="184" t="s">
        <v>290</v>
      </c>
      <c r="DK1" s="184" t="s">
        <v>653</v>
      </c>
      <c r="DL1" s="184" t="s">
        <v>291</v>
      </c>
      <c r="DM1" s="184" t="s">
        <v>655</v>
      </c>
      <c r="DN1" s="184" t="s">
        <v>657</v>
      </c>
      <c r="DO1" s="184" t="s">
        <v>659</v>
      </c>
      <c r="DP1" s="184" t="s">
        <v>661</v>
      </c>
      <c r="DQ1" s="184" t="s">
        <v>663</v>
      </c>
      <c r="DR1" s="184" t="s">
        <v>665</v>
      </c>
      <c r="DS1" s="184" t="s">
        <v>667</v>
      </c>
      <c r="DT1" s="184" t="s">
        <v>292</v>
      </c>
      <c r="DU1" s="184" t="s">
        <v>669</v>
      </c>
      <c r="DV1" s="184" t="s">
        <v>671</v>
      </c>
      <c r="DW1" s="184" t="s">
        <v>673</v>
      </c>
      <c r="DX1" s="193" t="s">
        <v>293</v>
      </c>
      <c r="DY1" s="184" t="s">
        <v>675</v>
      </c>
      <c r="DZ1" s="184" t="s">
        <v>294</v>
      </c>
      <c r="EA1" s="184" t="s">
        <v>677</v>
      </c>
      <c r="EB1" s="184" t="s">
        <v>295</v>
      </c>
      <c r="EC1" s="184" t="s">
        <v>679</v>
      </c>
      <c r="ED1" s="184" t="s">
        <v>681</v>
      </c>
      <c r="EE1" s="184" t="s">
        <v>683</v>
      </c>
      <c r="EF1" s="184" t="s">
        <v>685</v>
      </c>
      <c r="EG1" s="184" t="s">
        <v>687</v>
      </c>
      <c r="EH1" s="184" t="s">
        <v>689</v>
      </c>
      <c r="EI1" s="184" t="s">
        <v>691</v>
      </c>
      <c r="EJ1" s="184" t="s">
        <v>693</v>
      </c>
      <c r="EK1" s="184" t="s">
        <v>695</v>
      </c>
      <c r="EL1" s="184" t="s">
        <v>697</v>
      </c>
      <c r="EM1" s="184" t="s">
        <v>699</v>
      </c>
      <c r="EN1" s="193" t="s">
        <v>296</v>
      </c>
      <c r="EO1" s="184" t="s">
        <v>701</v>
      </c>
      <c r="EP1" s="184" t="s">
        <v>297</v>
      </c>
      <c r="EQ1" s="184" t="s">
        <v>703</v>
      </c>
      <c r="ER1" s="184" t="s">
        <v>705</v>
      </c>
      <c r="ES1" s="184" t="s">
        <v>298</v>
      </c>
      <c r="ET1" s="184" t="s">
        <v>707</v>
      </c>
      <c r="EU1" s="184" t="s">
        <v>709</v>
      </c>
      <c r="EV1" s="184" t="s">
        <v>299</v>
      </c>
      <c r="EW1" s="184" t="s">
        <v>711</v>
      </c>
      <c r="EX1" s="184" t="s">
        <v>713</v>
      </c>
      <c r="EY1" s="184" t="s">
        <v>715</v>
      </c>
      <c r="EZ1" s="184" t="s">
        <v>300</v>
      </c>
      <c r="FA1" s="184" t="s">
        <v>717</v>
      </c>
      <c r="FB1" s="184" t="s">
        <v>719</v>
      </c>
      <c r="FC1" s="193" t="s">
        <v>301</v>
      </c>
      <c r="FD1" s="184" t="s">
        <v>302</v>
      </c>
      <c r="FE1" s="184" t="s">
        <v>721</v>
      </c>
      <c r="FF1" s="184" t="s">
        <v>723</v>
      </c>
      <c r="FG1" s="184" t="s">
        <v>725</v>
      </c>
      <c r="FH1" s="184" t="s">
        <v>727</v>
      </c>
      <c r="FI1" s="184" t="s">
        <v>303</v>
      </c>
      <c r="FJ1" s="184" t="s">
        <v>729</v>
      </c>
      <c r="FK1" s="184" t="s">
        <v>731</v>
      </c>
      <c r="FL1" s="184" t="s">
        <v>733</v>
      </c>
      <c r="FM1" s="184" t="s">
        <v>735</v>
      </c>
      <c r="FN1" s="184" t="s">
        <v>737</v>
      </c>
      <c r="FO1" s="184" t="s">
        <v>304</v>
      </c>
      <c r="FP1" s="184" t="s">
        <v>740</v>
      </c>
      <c r="FQ1" s="184" t="s">
        <v>305</v>
      </c>
      <c r="FR1" s="184" t="s">
        <v>743</v>
      </c>
      <c r="FS1" s="184" t="s">
        <v>744</v>
      </c>
      <c r="FT1" s="184" t="s">
        <v>746</v>
      </c>
      <c r="FU1" s="184" t="s">
        <v>306</v>
      </c>
      <c r="FV1" s="184" t="s">
        <v>749</v>
      </c>
      <c r="FW1" s="184" t="s">
        <v>750</v>
      </c>
      <c r="FX1" s="184" t="s">
        <v>752</v>
      </c>
      <c r="FY1" s="184" t="s">
        <v>307</v>
      </c>
      <c r="FZ1" s="184" t="s">
        <v>755</v>
      </c>
      <c r="GA1" s="184" t="s">
        <v>757</v>
      </c>
      <c r="GB1" s="184" t="s">
        <v>759</v>
      </c>
      <c r="GC1" s="193" t="s">
        <v>308</v>
      </c>
      <c r="GD1" s="193" t="s">
        <v>309</v>
      </c>
      <c r="GE1" s="184" t="s">
        <v>315</v>
      </c>
      <c r="GF1" s="184" t="s">
        <v>761</v>
      </c>
      <c r="GG1" s="184" t="s">
        <v>763</v>
      </c>
      <c r="GH1" s="184" t="s">
        <v>765</v>
      </c>
      <c r="GI1" s="184" t="s">
        <v>767</v>
      </c>
      <c r="GJ1" s="184" t="s">
        <v>769</v>
      </c>
      <c r="GK1" s="184" t="s">
        <v>771</v>
      </c>
      <c r="GL1" s="193" t="s">
        <v>310</v>
      </c>
      <c r="GM1" s="184" t="s">
        <v>316</v>
      </c>
      <c r="GN1" s="184" t="s">
        <v>773</v>
      </c>
      <c r="GO1" s="184" t="s">
        <v>775</v>
      </c>
      <c r="GP1" s="184" t="s">
        <v>776</v>
      </c>
      <c r="GQ1" s="184" t="s">
        <v>317</v>
      </c>
      <c r="GR1" s="184" t="s">
        <v>779</v>
      </c>
      <c r="GS1" s="184" t="s">
        <v>780</v>
      </c>
      <c r="GT1" s="193" t="s">
        <v>311</v>
      </c>
      <c r="GU1" s="184" t="s">
        <v>312</v>
      </c>
      <c r="GV1" s="184" t="s">
        <v>782</v>
      </c>
      <c r="GW1" s="184" t="s">
        <v>784</v>
      </c>
      <c r="GX1" s="184" t="s">
        <v>786</v>
      </c>
      <c r="GY1" s="184" t="s">
        <v>788</v>
      </c>
      <c r="GZ1" s="184" t="s">
        <v>790</v>
      </c>
      <c r="HA1" s="193" t="s">
        <v>313</v>
      </c>
      <c r="HB1" s="184" t="s">
        <v>314</v>
      </c>
      <c r="HC1" s="184" t="s">
        <v>792</v>
      </c>
      <c r="HD1" s="184" t="s">
        <v>794</v>
      </c>
      <c r="HE1" s="184" t="s">
        <v>796</v>
      </c>
      <c r="HF1" s="184" t="s">
        <v>798</v>
      </c>
      <c r="HG1" s="184" t="s">
        <v>800</v>
      </c>
      <c r="HH1" s="184" t="s">
        <v>802</v>
      </c>
      <c r="HI1" s="181" t="s">
        <v>318</v>
      </c>
      <c r="HJ1" s="193" t="s">
        <v>319</v>
      </c>
      <c r="HK1" s="184" t="s">
        <v>320</v>
      </c>
      <c r="HL1" s="184" t="s">
        <v>804</v>
      </c>
      <c r="HM1" s="184" t="s">
        <v>806</v>
      </c>
      <c r="HN1" s="184" t="s">
        <v>808</v>
      </c>
      <c r="HO1" s="184" t="s">
        <v>810</v>
      </c>
      <c r="HP1" s="184" t="s">
        <v>321</v>
      </c>
      <c r="HQ1" s="184" t="s">
        <v>813</v>
      </c>
      <c r="HR1" s="184" t="s">
        <v>338</v>
      </c>
      <c r="HS1" s="184" t="s">
        <v>851</v>
      </c>
      <c r="HT1" s="184" t="s">
        <v>853</v>
      </c>
      <c r="HU1" s="184" t="s">
        <v>855</v>
      </c>
      <c r="HV1" s="193" t="s">
        <v>322</v>
      </c>
      <c r="HW1" s="184" t="s">
        <v>815</v>
      </c>
      <c r="HX1" s="184" t="s">
        <v>817</v>
      </c>
      <c r="HY1" s="184" t="s">
        <v>323</v>
      </c>
      <c r="HZ1" s="184" t="s">
        <v>820</v>
      </c>
      <c r="IA1" s="184" t="s">
        <v>822</v>
      </c>
      <c r="IB1" s="184" t="s">
        <v>823</v>
      </c>
      <c r="IC1" s="184" t="s">
        <v>825</v>
      </c>
      <c r="ID1" s="193" t="s">
        <v>324</v>
      </c>
      <c r="IE1" s="184" t="s">
        <v>827</v>
      </c>
      <c r="IF1" s="184" t="s">
        <v>829</v>
      </c>
      <c r="IG1" s="184" t="s">
        <v>831</v>
      </c>
      <c r="IH1" s="184" t="s">
        <v>325</v>
      </c>
      <c r="II1" s="184" t="s">
        <v>833</v>
      </c>
      <c r="IJ1" s="184" t="s">
        <v>835</v>
      </c>
      <c r="IK1" s="184" t="s">
        <v>326</v>
      </c>
      <c r="IL1" s="184" t="s">
        <v>837</v>
      </c>
      <c r="IM1" s="184" t="s">
        <v>839</v>
      </c>
      <c r="IN1" s="184" t="s">
        <v>327</v>
      </c>
      <c r="IO1" s="184" t="s">
        <v>841</v>
      </c>
      <c r="IP1" s="184" t="s">
        <v>843</v>
      </c>
      <c r="IQ1" s="184" t="s">
        <v>845</v>
      </c>
      <c r="IR1" s="184" t="s">
        <v>847</v>
      </c>
      <c r="IS1" s="184" t="s">
        <v>328</v>
      </c>
      <c r="IT1" s="184" t="s">
        <v>849</v>
      </c>
      <c r="IU1" s="193" t="s">
        <v>329</v>
      </c>
      <c r="IV1" s="184" t="s">
        <v>857</v>
      </c>
      <c r="IW1" s="184" t="s">
        <v>859</v>
      </c>
      <c r="IX1" s="184" t="s">
        <v>330</v>
      </c>
      <c r="IY1" s="184" t="s">
        <v>861</v>
      </c>
      <c r="IZ1" s="184" t="s">
        <v>863</v>
      </c>
      <c r="JA1" s="184" t="s">
        <v>865</v>
      </c>
      <c r="JB1" s="193" t="s">
        <v>331</v>
      </c>
      <c r="JC1" s="184" t="s">
        <v>867</v>
      </c>
      <c r="JD1" s="184" t="s">
        <v>332</v>
      </c>
      <c r="JE1" s="184" t="s">
        <v>870</v>
      </c>
      <c r="JF1" s="184" t="s">
        <v>872</v>
      </c>
      <c r="JG1" s="184" t="s">
        <v>874</v>
      </c>
      <c r="JH1" s="184" t="s">
        <v>876</v>
      </c>
      <c r="JI1" s="184" t="s">
        <v>878</v>
      </c>
      <c r="JJ1" s="184" t="s">
        <v>880</v>
      </c>
      <c r="JK1" s="184" t="s">
        <v>333</v>
      </c>
      <c r="JL1" s="184" t="s">
        <v>883</v>
      </c>
      <c r="JM1" s="184" t="s">
        <v>885</v>
      </c>
      <c r="JN1" s="184" t="s">
        <v>887</v>
      </c>
      <c r="JO1" s="184" t="s">
        <v>889</v>
      </c>
      <c r="JP1" s="184" t="s">
        <v>891</v>
      </c>
      <c r="JQ1" s="184" t="s">
        <v>893</v>
      </c>
      <c r="JR1" s="184" t="s">
        <v>895</v>
      </c>
      <c r="JS1" s="184" t="s">
        <v>897</v>
      </c>
      <c r="JT1" s="184" t="s">
        <v>334</v>
      </c>
      <c r="JU1" s="184" t="s">
        <v>900</v>
      </c>
      <c r="JV1" s="184" t="s">
        <v>902</v>
      </c>
      <c r="JW1" s="184" t="s">
        <v>904</v>
      </c>
      <c r="JX1" s="184" t="s">
        <v>906</v>
      </c>
      <c r="JY1" s="184" t="s">
        <v>907</v>
      </c>
      <c r="JZ1" s="184" t="s">
        <v>909</v>
      </c>
      <c r="KA1" s="184" t="s">
        <v>911</v>
      </c>
      <c r="KB1" s="184" t="s">
        <v>913</v>
      </c>
      <c r="KC1" s="184" t="s">
        <v>915</v>
      </c>
      <c r="KD1" s="184" t="s">
        <v>917</v>
      </c>
      <c r="KE1" s="184" t="s">
        <v>919</v>
      </c>
      <c r="KF1" s="184" t="s">
        <v>921</v>
      </c>
      <c r="KG1" s="184" t="s">
        <v>923</v>
      </c>
      <c r="KH1" s="184" t="s">
        <v>925</v>
      </c>
      <c r="KI1" s="184" t="s">
        <v>927</v>
      </c>
      <c r="KJ1" s="184" t="s">
        <v>929</v>
      </c>
      <c r="KK1" s="184" t="s">
        <v>931</v>
      </c>
      <c r="KL1" s="184" t="s">
        <v>933</v>
      </c>
      <c r="KM1" s="184" t="s">
        <v>935</v>
      </c>
      <c r="KN1" s="184" t="s">
        <v>937</v>
      </c>
      <c r="KO1" s="184" t="s">
        <v>939</v>
      </c>
      <c r="KP1" s="184" t="s">
        <v>941</v>
      </c>
      <c r="KQ1" s="184" t="s">
        <v>943</v>
      </c>
      <c r="KR1" s="184" t="s">
        <v>945</v>
      </c>
      <c r="KS1" s="184" t="s">
        <v>947</v>
      </c>
      <c r="KT1" s="184" t="s">
        <v>949</v>
      </c>
      <c r="KU1" s="193" t="s">
        <v>335</v>
      </c>
      <c r="KV1" s="184" t="s">
        <v>951</v>
      </c>
      <c r="KW1" s="184" t="s">
        <v>336</v>
      </c>
      <c r="KX1" s="184" t="s">
        <v>954</v>
      </c>
      <c r="KY1" s="184" t="s">
        <v>956</v>
      </c>
      <c r="KZ1" s="184" t="s">
        <v>958</v>
      </c>
      <c r="LA1" s="184" t="s">
        <v>960</v>
      </c>
      <c r="LB1" s="184" t="s">
        <v>337</v>
      </c>
      <c r="LC1" s="184" t="s">
        <v>963</v>
      </c>
      <c r="LD1" s="184" t="s">
        <v>965</v>
      </c>
      <c r="LE1" s="184" t="s">
        <v>967</v>
      </c>
      <c r="LF1" s="184" t="s">
        <v>969</v>
      </c>
      <c r="LG1" s="184" t="s">
        <v>971</v>
      </c>
      <c r="LH1" s="184" t="s">
        <v>973</v>
      </c>
      <c r="LI1" s="184" t="s">
        <v>975</v>
      </c>
      <c r="LJ1" s="181" t="s">
        <v>339</v>
      </c>
      <c r="LK1" s="193" t="s">
        <v>340</v>
      </c>
      <c r="LL1" s="184" t="s">
        <v>341</v>
      </c>
      <c r="LM1" s="184" t="s">
        <v>342</v>
      </c>
      <c r="LN1" s="193" t="s">
        <v>343</v>
      </c>
      <c r="LO1" s="184" t="s">
        <v>344</v>
      </c>
      <c r="LP1" s="184" t="s">
        <v>995</v>
      </c>
      <c r="LQ1" s="184" t="s">
        <v>997</v>
      </c>
      <c r="LR1" s="184" t="s">
        <v>998</v>
      </c>
      <c r="LS1" s="184" t="s">
        <v>1000</v>
      </c>
      <c r="LT1" s="184" t="s">
        <v>1001</v>
      </c>
      <c r="LU1" s="184" t="s">
        <v>1003</v>
      </c>
      <c r="LV1" s="184" t="s">
        <v>1005</v>
      </c>
      <c r="LW1" s="184" t="s">
        <v>1007</v>
      </c>
      <c r="LX1" s="184" t="s">
        <v>1009</v>
      </c>
      <c r="LY1" s="184" t="s">
        <v>345</v>
      </c>
      <c r="LZ1" s="184" t="s">
        <v>1012</v>
      </c>
      <c r="MA1" s="184" t="s">
        <v>1013</v>
      </c>
      <c r="MB1" s="184" t="s">
        <v>1015</v>
      </c>
      <c r="MC1" s="184" t="s">
        <v>346</v>
      </c>
      <c r="MD1" s="184" t="s">
        <v>1018</v>
      </c>
      <c r="ME1" s="184" t="s">
        <v>1019</v>
      </c>
      <c r="MF1" s="184" t="s">
        <v>1021</v>
      </c>
      <c r="MG1" s="184" t="s">
        <v>1023</v>
      </c>
      <c r="MH1" s="184" t="s">
        <v>347</v>
      </c>
      <c r="MI1" s="184" t="s">
        <v>1026</v>
      </c>
      <c r="MJ1" s="184" t="s">
        <v>1028</v>
      </c>
      <c r="MK1" s="184" t="s">
        <v>1030</v>
      </c>
      <c r="ML1" s="184" t="s">
        <v>1032</v>
      </c>
      <c r="MM1" s="184" t="s">
        <v>348</v>
      </c>
      <c r="MN1" s="184" t="s">
        <v>1035</v>
      </c>
      <c r="MO1" s="184" t="s">
        <v>1037</v>
      </c>
      <c r="MP1" s="184" t="s">
        <v>1039</v>
      </c>
      <c r="MQ1" s="184" t="s">
        <v>1041</v>
      </c>
      <c r="MR1" s="184" t="s">
        <v>1043</v>
      </c>
      <c r="MS1" s="184" t="s">
        <v>1045</v>
      </c>
      <c r="MT1" s="184" t="s">
        <v>1047</v>
      </c>
      <c r="MU1" s="184" t="s">
        <v>1049</v>
      </c>
      <c r="MV1" s="184" t="s">
        <v>1051</v>
      </c>
      <c r="MW1" s="184" t="s">
        <v>1053</v>
      </c>
      <c r="MX1" s="184" t="s">
        <v>1055</v>
      </c>
      <c r="MY1" s="184" t="s">
        <v>1056</v>
      </c>
      <c r="MZ1" s="193" t="s">
        <v>349</v>
      </c>
      <c r="NA1" s="184" t="s">
        <v>350</v>
      </c>
      <c r="NB1" s="184" t="s">
        <v>1058</v>
      </c>
      <c r="NC1" s="184" t="s">
        <v>1060</v>
      </c>
      <c r="ND1" s="184" t="s">
        <v>1062</v>
      </c>
      <c r="NE1" s="184" t="s">
        <v>1064</v>
      </c>
      <c r="NF1" s="193" t="s">
        <v>351</v>
      </c>
      <c r="NG1" s="184" t="s">
        <v>352</v>
      </c>
      <c r="NH1" s="184" t="s">
        <v>1065</v>
      </c>
      <c r="NI1" s="184" t="s">
        <v>353</v>
      </c>
      <c r="NJ1" s="184" t="s">
        <v>1067</v>
      </c>
      <c r="NK1" s="184" t="s">
        <v>1069</v>
      </c>
      <c r="NL1" s="184" t="s">
        <v>354</v>
      </c>
      <c r="NM1" s="184" t="s">
        <v>1071</v>
      </c>
      <c r="NN1" s="184" t="s">
        <v>1073</v>
      </c>
      <c r="NO1" s="181" t="s">
        <v>340</v>
      </c>
      <c r="NP1" s="193" t="s">
        <v>341</v>
      </c>
      <c r="NQ1" s="184" t="s">
        <v>355</v>
      </c>
      <c r="NR1" s="184" t="s">
        <v>977</v>
      </c>
      <c r="NS1" s="184" t="s">
        <v>979</v>
      </c>
      <c r="NT1" s="184" t="s">
        <v>981</v>
      </c>
      <c r="NU1" s="184" t="s">
        <v>983</v>
      </c>
      <c r="NV1" s="184" t="s">
        <v>356</v>
      </c>
      <c r="NW1" s="184" t="s">
        <v>985</v>
      </c>
      <c r="NX1" s="184" t="s">
        <v>357</v>
      </c>
      <c r="NY1" s="184" t="s">
        <v>987</v>
      </c>
      <c r="NZ1" s="193" t="s">
        <v>342</v>
      </c>
      <c r="OA1" s="184" t="s">
        <v>989</v>
      </c>
      <c r="OB1" s="184" t="s">
        <v>358</v>
      </c>
      <c r="OC1" s="181" t="s">
        <v>342</v>
      </c>
      <c r="OD1" s="193" t="s">
        <v>358</v>
      </c>
      <c r="OE1" s="184" t="s">
        <v>991</v>
      </c>
      <c r="OF1" s="184" t="s">
        <v>993</v>
      </c>
      <c r="OG1" s="184" t="s">
        <v>359</v>
      </c>
      <c r="OH1" s="181" t="s">
        <v>360</v>
      </c>
      <c r="OI1" s="193" t="s">
        <v>361</v>
      </c>
      <c r="OJ1" s="184" t="s">
        <v>362</v>
      </c>
      <c r="OK1" s="184" t="s">
        <v>1074</v>
      </c>
      <c r="OL1" s="184" t="s">
        <v>1076</v>
      </c>
      <c r="OM1" s="184" t="s">
        <v>363</v>
      </c>
      <c r="ON1" s="184" t="s">
        <v>373</v>
      </c>
      <c r="OO1" s="184" t="s">
        <v>1078</v>
      </c>
      <c r="OP1" s="184" t="s">
        <v>1080</v>
      </c>
      <c r="OQ1" s="184" t="s">
        <v>1082</v>
      </c>
      <c r="OR1" s="184" t="s">
        <v>1084</v>
      </c>
      <c r="OS1" s="184" t="s">
        <v>1086</v>
      </c>
      <c r="OT1" s="184" t="s">
        <v>1088</v>
      </c>
      <c r="OU1" s="184" t="s">
        <v>1090</v>
      </c>
      <c r="OV1" s="184" t="s">
        <v>1092</v>
      </c>
      <c r="OW1" s="184" t="s">
        <v>1094</v>
      </c>
      <c r="OX1" s="184" t="s">
        <v>1096</v>
      </c>
      <c r="OY1" s="184" t="s">
        <v>1098</v>
      </c>
      <c r="OZ1" s="184" t="s">
        <v>1100</v>
      </c>
      <c r="PA1" s="184" t="s">
        <v>1102</v>
      </c>
      <c r="PB1" s="184" t="s">
        <v>1104</v>
      </c>
      <c r="PC1" s="184" t="s">
        <v>1106</v>
      </c>
      <c r="PD1" s="184" t="s">
        <v>1108</v>
      </c>
      <c r="PE1" s="184" t="s">
        <v>1110</v>
      </c>
      <c r="PF1" s="184" t="s">
        <v>1112</v>
      </c>
      <c r="PG1" s="184" t="s">
        <v>1114</v>
      </c>
      <c r="PH1" s="184" t="s">
        <v>1116</v>
      </c>
      <c r="PI1" s="184" t="s">
        <v>1118</v>
      </c>
      <c r="PJ1" s="184" t="s">
        <v>1120</v>
      </c>
      <c r="PK1" s="184" t="s">
        <v>374</v>
      </c>
      <c r="PL1" s="184" t="s">
        <v>1123</v>
      </c>
      <c r="PM1" s="184" t="s">
        <v>1125</v>
      </c>
      <c r="PN1" s="184" t="s">
        <v>1126</v>
      </c>
      <c r="PO1" s="184" t="s">
        <v>1128</v>
      </c>
      <c r="PP1" s="184" t="s">
        <v>1130</v>
      </c>
      <c r="PQ1" s="184" t="s">
        <v>1132</v>
      </c>
      <c r="PR1" s="184" t="s">
        <v>1134</v>
      </c>
      <c r="PS1" s="184" t="s">
        <v>1136</v>
      </c>
      <c r="PT1" s="184" t="s">
        <v>1138</v>
      </c>
      <c r="PU1" s="184" t="s">
        <v>1140</v>
      </c>
      <c r="PV1" s="184" t="s">
        <v>1142</v>
      </c>
      <c r="PW1" s="184" t="s">
        <v>1144</v>
      </c>
      <c r="PX1" s="184" t="s">
        <v>1146</v>
      </c>
      <c r="PY1" s="184" t="s">
        <v>1148</v>
      </c>
      <c r="PZ1" s="184" t="s">
        <v>1150</v>
      </c>
      <c r="QA1" s="184" t="s">
        <v>1152</v>
      </c>
      <c r="QB1" s="184" t="s">
        <v>1154</v>
      </c>
      <c r="QC1" s="184" t="s">
        <v>1156</v>
      </c>
      <c r="QD1" s="184" t="s">
        <v>1158</v>
      </c>
      <c r="QE1" s="184" t="s">
        <v>1160</v>
      </c>
      <c r="QF1" s="184" t="s">
        <v>1162</v>
      </c>
      <c r="QG1" s="184" t="s">
        <v>1164</v>
      </c>
      <c r="QH1" s="184" t="s">
        <v>1166</v>
      </c>
      <c r="QI1" s="184" t="s">
        <v>1168</v>
      </c>
      <c r="QJ1" s="184" t="s">
        <v>1170</v>
      </c>
      <c r="QK1" s="184" t="s">
        <v>1172</v>
      </c>
      <c r="QL1" s="184" t="s">
        <v>364</v>
      </c>
      <c r="QM1" s="184" t="s">
        <v>1174</v>
      </c>
      <c r="QN1" s="184" t="s">
        <v>1176</v>
      </c>
      <c r="QO1" s="184" t="s">
        <v>1178</v>
      </c>
      <c r="QP1" s="184" t="s">
        <v>1180</v>
      </c>
      <c r="QQ1" s="184" t="s">
        <v>1182</v>
      </c>
      <c r="QR1" s="193" t="s">
        <v>365</v>
      </c>
      <c r="QS1" s="184" t="s">
        <v>366</v>
      </c>
      <c r="QT1" s="184" t="s">
        <v>1184</v>
      </c>
      <c r="QU1" s="184" t="s">
        <v>1186</v>
      </c>
      <c r="QV1" s="184" t="s">
        <v>1188</v>
      </c>
      <c r="QW1" s="184" t="s">
        <v>1190</v>
      </c>
      <c r="QX1" s="184" t="s">
        <v>1192</v>
      </c>
      <c r="QY1" s="184" t="s">
        <v>1194</v>
      </c>
      <c r="QZ1" s="193" t="s">
        <v>367</v>
      </c>
      <c r="RA1" s="184" t="s">
        <v>1196</v>
      </c>
      <c r="RB1" s="184" t="s">
        <v>368</v>
      </c>
      <c r="RC1" s="193" t="s">
        <v>369</v>
      </c>
      <c r="RD1" s="184" t="s">
        <v>370</v>
      </c>
      <c r="RE1" s="184" t="s">
        <v>1226</v>
      </c>
      <c r="RF1" s="184" t="s">
        <v>1228</v>
      </c>
      <c r="RG1" s="193" t="s">
        <v>371</v>
      </c>
      <c r="RH1" s="184" t="s">
        <v>372</v>
      </c>
      <c r="RI1" s="184" t="s">
        <v>1230</v>
      </c>
      <c r="RJ1" s="184" t="s">
        <v>1231</v>
      </c>
      <c r="RK1" s="184" t="s">
        <v>1232</v>
      </c>
      <c r="RL1" s="184" t="s">
        <v>1233</v>
      </c>
      <c r="RM1" s="184" t="s">
        <v>1235</v>
      </c>
      <c r="RN1" s="184" t="s">
        <v>1236</v>
      </c>
      <c r="RO1" s="184" t="s">
        <v>1238</v>
      </c>
      <c r="RP1" s="184" t="s">
        <v>1239</v>
      </c>
      <c r="RQ1" s="181" t="s">
        <v>367</v>
      </c>
      <c r="RR1" s="193" t="s">
        <v>368</v>
      </c>
      <c r="RS1" s="184" t="s">
        <v>375</v>
      </c>
      <c r="RT1" s="184" t="s">
        <v>1198</v>
      </c>
      <c r="RU1" s="184" t="s">
        <v>1200</v>
      </c>
      <c r="RV1" s="184" t="s">
        <v>1202</v>
      </c>
      <c r="RW1" s="184" t="s">
        <v>1204</v>
      </c>
      <c r="RX1" s="184" t="s">
        <v>1206</v>
      </c>
      <c r="RY1" s="184" t="s">
        <v>1208</v>
      </c>
      <c r="RZ1" s="184" t="s">
        <v>1210</v>
      </c>
      <c r="SA1" s="184" t="s">
        <v>1212</v>
      </c>
      <c r="SB1" s="184" t="s">
        <v>1214</v>
      </c>
      <c r="SC1" s="184" t="s">
        <v>1216</v>
      </c>
      <c r="SD1" s="184" t="s">
        <v>1218</v>
      </c>
      <c r="SE1" s="184" t="s">
        <v>1220</v>
      </c>
      <c r="SF1" s="184" t="s">
        <v>1222</v>
      </c>
      <c r="SG1" s="184" t="s">
        <v>1224</v>
      </c>
      <c r="SH1" s="181" t="s">
        <v>376</v>
      </c>
      <c r="SI1" s="193" t="s">
        <v>377</v>
      </c>
      <c r="SJ1" s="184" t="s">
        <v>378</v>
      </c>
      <c r="SK1" s="184" t="s">
        <v>1241</v>
      </c>
      <c r="SL1" s="184" t="s">
        <v>1243</v>
      </c>
      <c r="SM1" s="184" t="s">
        <v>379</v>
      </c>
      <c r="SN1" s="184" t="s">
        <v>1245</v>
      </c>
      <c r="SO1" s="184" t="s">
        <v>1247</v>
      </c>
      <c r="SP1" s="184" t="s">
        <v>1249</v>
      </c>
      <c r="SQ1" s="184" t="s">
        <v>1251</v>
      </c>
      <c r="SR1" s="193" t="s">
        <v>380</v>
      </c>
      <c r="SS1" s="184" t="s">
        <v>381</v>
      </c>
      <c r="ST1" s="184" t="s">
        <v>1253</v>
      </c>
      <c r="SU1" s="184" t="s">
        <v>1255</v>
      </c>
      <c r="SV1" s="184" t="s">
        <v>1257</v>
      </c>
      <c r="SW1" s="184" t="s">
        <v>1259</v>
      </c>
      <c r="SX1" s="184" t="s">
        <v>1261</v>
      </c>
      <c r="SY1" s="184" t="s">
        <v>1263</v>
      </c>
      <c r="SZ1" s="184" t="s">
        <v>1265</v>
      </c>
      <c r="TA1" s="184" t="s">
        <v>1267</v>
      </c>
      <c r="TB1" s="184" t="s">
        <v>1269</v>
      </c>
      <c r="TC1" s="184" t="s">
        <v>1271</v>
      </c>
      <c r="TD1" s="184" t="s">
        <v>1273</v>
      </c>
      <c r="TE1" s="184" t="s">
        <v>1275</v>
      </c>
      <c r="TF1" s="184" t="s">
        <v>1277</v>
      </c>
      <c r="TG1" s="184" t="s">
        <v>1279</v>
      </c>
      <c r="TH1" s="184" t="s">
        <v>1281</v>
      </c>
      <c r="TI1" s="181" t="s">
        <v>382</v>
      </c>
      <c r="TJ1" s="193" t="s">
        <v>383</v>
      </c>
      <c r="TK1" s="184" t="s">
        <v>384</v>
      </c>
      <c r="TL1" s="184" t="s">
        <v>1283</v>
      </c>
      <c r="TM1" s="184" t="s">
        <v>1285</v>
      </c>
      <c r="TN1" s="184" t="s">
        <v>1287</v>
      </c>
      <c r="TO1" s="184" t="s">
        <v>1289</v>
      </c>
      <c r="TP1" s="184" t="s">
        <v>1291</v>
      </c>
      <c r="TQ1" s="184" t="s">
        <v>385</v>
      </c>
      <c r="TR1" s="184" t="s">
        <v>1293</v>
      </c>
      <c r="TS1" s="184" t="s">
        <v>1295</v>
      </c>
      <c r="TT1" s="184" t="s">
        <v>1297</v>
      </c>
      <c r="TU1" s="184" t="s">
        <v>1299</v>
      </c>
      <c r="TV1" s="184" t="s">
        <v>1301</v>
      </c>
      <c r="TW1" s="184" t="s">
        <v>1303</v>
      </c>
      <c r="TX1" s="193" t="s">
        <v>386</v>
      </c>
      <c r="TY1" s="184" t="s">
        <v>387</v>
      </c>
      <c r="TZ1" s="184" t="s">
        <v>388</v>
      </c>
      <c r="UA1" s="184" t="s">
        <v>1305</v>
      </c>
      <c r="UB1" s="184" t="s">
        <v>1307</v>
      </c>
      <c r="UC1" s="184" t="s">
        <v>1308</v>
      </c>
      <c r="UD1" s="184" t="s">
        <v>1310</v>
      </c>
      <c r="UE1" s="184" t="s">
        <v>1312</v>
      </c>
      <c r="UF1" s="184" t="s">
        <v>1314</v>
      </c>
      <c r="UG1" s="184" t="s">
        <v>1316</v>
      </c>
      <c r="UH1" s="184" t="s">
        <v>1318</v>
      </c>
      <c r="UI1" s="184" t="s">
        <v>1320</v>
      </c>
      <c r="UJ1" s="184" t="s">
        <v>1322</v>
      </c>
      <c r="UK1" s="184" t="s">
        <v>1324</v>
      </c>
      <c r="UL1" s="184" t="s">
        <v>1326</v>
      </c>
      <c r="UM1" s="184" t="s">
        <v>1328</v>
      </c>
      <c r="UN1" s="184" t="s">
        <v>1330</v>
      </c>
      <c r="UO1" s="184" t="s">
        <v>1332</v>
      </c>
      <c r="UP1" s="184" t="s">
        <v>1334</v>
      </c>
      <c r="UQ1" s="181" t="s">
        <v>1336</v>
      </c>
      <c r="UR1" s="184" t="s">
        <v>1338</v>
      </c>
      <c r="US1" s="184" t="s">
        <v>1340</v>
      </c>
      <c r="UT1" s="184" t="s">
        <v>1342</v>
      </c>
      <c r="UU1" s="184" t="s">
        <v>1344</v>
      </c>
      <c r="UV1" s="184" t="s">
        <v>1346</v>
      </c>
      <c r="UW1" s="187"/>
    </row>
    <row r="2" spans="1:569" s="124" customFormat="1" hidden="1" x14ac:dyDescent="0.25">
      <c r="K2" s="162"/>
      <c r="Z2" s="124" t="s">
        <v>138</v>
      </c>
      <c r="AA2" s="124" t="s">
        <v>139</v>
      </c>
    </row>
    <row r="3" spans="1:569" x14ac:dyDescent="0.25">
      <c r="B3" s="90"/>
      <c r="C3" s="91"/>
      <c r="D3" s="90"/>
      <c r="E3" s="90"/>
      <c r="F3" s="90"/>
      <c r="G3" s="90"/>
      <c r="H3" s="90"/>
      <c r="I3" s="90"/>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1"/>
    </row>
    <row r="4" spans="1:569" x14ac:dyDescent="0.25">
      <c r="B4" s="90"/>
      <c r="C4" s="91"/>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1"/>
    </row>
    <row r="5" spans="1:569" x14ac:dyDescent="0.25">
      <c r="B5" s="90"/>
      <c r="C5" s="91"/>
      <c r="D5" s="90"/>
      <c r="E5" s="90"/>
      <c r="F5" s="90"/>
      <c r="G5" s="90"/>
      <c r="H5" s="90"/>
      <c r="I5" s="90"/>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1"/>
    </row>
    <row r="6" spans="1:569" x14ac:dyDescent="0.25">
      <c r="B6" s="90"/>
      <c r="C6" s="91" t="s">
        <v>256</v>
      </c>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1"/>
    </row>
    <row r="7" spans="1:569" x14ac:dyDescent="0.25">
      <c r="B7" s="87"/>
      <c r="C7" s="91" t="s">
        <v>87</v>
      </c>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1"/>
    </row>
    <row r="8" spans="1:569" x14ac:dyDescent="0.25">
      <c r="B8" s="93"/>
      <c r="C8" s="91" t="s">
        <v>1503</v>
      </c>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1"/>
    </row>
    <row r="9" spans="1:569" x14ac:dyDescent="0.25">
      <c r="B9" s="87"/>
      <c r="C9" s="91" t="s">
        <v>88</v>
      </c>
      <c r="D9" s="92"/>
      <c r="E9" s="92"/>
      <c r="F9" s="92"/>
      <c r="G9" s="92"/>
      <c r="H9" s="92"/>
      <c r="I9" s="92"/>
      <c r="J9" s="92"/>
      <c r="K9" s="92"/>
      <c r="L9" s="92"/>
      <c r="M9" s="92"/>
      <c r="N9" s="92"/>
      <c r="O9" s="92"/>
      <c r="P9" s="92"/>
      <c r="Q9" s="92"/>
      <c r="R9" s="92"/>
      <c r="S9" s="92"/>
      <c r="T9" s="92"/>
      <c r="U9" s="92"/>
      <c r="V9" s="92"/>
      <c r="W9" s="92"/>
      <c r="X9" s="92"/>
      <c r="Y9" s="92"/>
      <c r="Z9" s="92"/>
      <c r="AA9" s="92"/>
      <c r="AB9" s="92"/>
      <c r="AC9" s="92"/>
      <c r="AD9" s="92"/>
      <c r="AE9" s="92"/>
      <c r="AF9" s="92"/>
      <c r="AG9" s="92"/>
      <c r="AH9" s="92"/>
      <c r="AI9" s="92"/>
      <c r="AJ9" s="92"/>
      <c r="AK9" s="92"/>
      <c r="AL9" s="92"/>
      <c r="AM9" s="92"/>
      <c r="AN9" s="92"/>
      <c r="AO9" s="92"/>
      <c r="AP9" s="92"/>
      <c r="AQ9" s="91"/>
    </row>
    <row r="10" spans="1:569" ht="29.25" thickBot="1" x14ac:dyDescent="0.3">
      <c r="K10" s="215"/>
      <c r="L10" s="215"/>
      <c r="M10" s="215"/>
      <c r="N10" s="216" t="s">
        <v>402</v>
      </c>
      <c r="O10" s="215"/>
      <c r="P10" s="215"/>
      <c r="Q10" s="215"/>
      <c r="R10" s="215"/>
      <c r="S10" s="215"/>
      <c r="T10" s="215"/>
      <c r="U10" s="215"/>
      <c r="V10" s="215"/>
      <c r="W10" s="215"/>
      <c r="X10" s="215"/>
      <c r="Y10" s="215"/>
    </row>
    <row r="11" spans="1:569" ht="79.5" thickBot="1" x14ac:dyDescent="0.3">
      <c r="A11" s="414"/>
      <c r="B11" s="334" t="s">
        <v>142</v>
      </c>
      <c r="C11" s="196" t="s">
        <v>141</v>
      </c>
      <c r="D11" s="197" t="s">
        <v>138</v>
      </c>
      <c r="E11" s="197" t="s">
        <v>1459</v>
      </c>
      <c r="F11" s="197" t="s">
        <v>257</v>
      </c>
      <c r="G11" s="197" t="s">
        <v>471</v>
      </c>
      <c r="H11" s="197" t="s">
        <v>473</v>
      </c>
      <c r="I11" s="214" t="s">
        <v>474</v>
      </c>
      <c r="J11" s="197" t="s">
        <v>472</v>
      </c>
      <c r="K11" s="370" t="s">
        <v>1369</v>
      </c>
      <c r="L11" s="370" t="s">
        <v>1371</v>
      </c>
      <c r="M11" s="370" t="s">
        <v>482</v>
      </c>
      <c r="N11" s="370" t="s">
        <v>1370</v>
      </c>
      <c r="O11" s="370" t="s">
        <v>1372</v>
      </c>
      <c r="P11" s="370" t="s">
        <v>483</v>
      </c>
      <c r="Q11" s="370" t="s">
        <v>1373</v>
      </c>
      <c r="R11" s="370" t="s">
        <v>1374</v>
      </c>
      <c r="S11" s="370" t="s">
        <v>1375</v>
      </c>
      <c r="T11" s="370" t="s">
        <v>1471</v>
      </c>
      <c r="U11" s="370" t="s">
        <v>1376</v>
      </c>
      <c r="V11" s="370" t="s">
        <v>1377</v>
      </c>
      <c r="W11" s="370" t="s">
        <v>1378</v>
      </c>
      <c r="X11" s="370" t="s">
        <v>1379</v>
      </c>
      <c r="Y11" s="370" t="s">
        <v>1380</v>
      </c>
      <c r="Z11" s="369" t="s">
        <v>403</v>
      </c>
      <c r="AA11" s="214" t="s">
        <v>421</v>
      </c>
      <c r="AB11" s="214" t="s">
        <v>404</v>
      </c>
      <c r="AC11" s="214" t="s">
        <v>418</v>
      </c>
      <c r="AD11" s="214" t="s">
        <v>405</v>
      </c>
      <c r="AE11" s="214" t="s">
        <v>406</v>
      </c>
      <c r="AF11" s="214" t="s">
        <v>407</v>
      </c>
      <c r="AG11" s="214" t="s">
        <v>417</v>
      </c>
      <c r="AH11" s="214" t="s">
        <v>408</v>
      </c>
      <c r="AI11" s="214" t="s">
        <v>409</v>
      </c>
      <c r="AJ11" s="214" t="s">
        <v>410</v>
      </c>
      <c r="AK11" s="214" t="s">
        <v>416</v>
      </c>
      <c r="AL11" s="214" t="s">
        <v>411</v>
      </c>
      <c r="AM11" s="214" t="s">
        <v>412</v>
      </c>
      <c r="AN11" s="214" t="s">
        <v>413</v>
      </c>
      <c r="AO11" s="214" t="s">
        <v>415</v>
      </c>
      <c r="AP11" s="214" t="s">
        <v>414</v>
      </c>
    </row>
    <row r="12" spans="1:569" x14ac:dyDescent="0.25">
      <c r="A12" s="413"/>
      <c r="B12" s="190" t="s">
        <v>260</v>
      </c>
      <c r="C12" s="191" t="s">
        <v>143</v>
      </c>
      <c r="D12" s="192">
        <f>D13+D47+D83+D89+D96</f>
        <v>3111546.5550000002</v>
      </c>
      <c r="E12" s="192">
        <f>E13+E47+E83+E89+E96</f>
        <v>0</v>
      </c>
      <c r="F12" s="192">
        <f t="shared" ref="F12:F106" si="0">D12+E12</f>
        <v>3111546.5550000002</v>
      </c>
      <c r="G12" s="192">
        <f>G13+G47+G83+G89+G96</f>
        <v>0</v>
      </c>
      <c r="H12" s="192">
        <f>F12-G12</f>
        <v>3111546.5550000002</v>
      </c>
      <c r="I12" s="192">
        <f>I13+I47+I83+I89+I96</f>
        <v>0</v>
      </c>
      <c r="J12" s="192">
        <f>F12-I12</f>
        <v>3111546.5550000002</v>
      </c>
      <c r="K12" s="192">
        <f t="shared" ref="K12:AB12" si="1">K13+K47+K83+K89+K96</f>
        <v>0</v>
      </c>
      <c r="L12" s="192">
        <f t="shared" si="1"/>
        <v>0</v>
      </c>
      <c r="M12" s="192">
        <f t="shared" si="1"/>
        <v>0</v>
      </c>
      <c r="N12" s="192">
        <f t="shared" si="1"/>
        <v>0</v>
      </c>
      <c r="O12" s="192">
        <f t="shared" si="1"/>
        <v>0</v>
      </c>
      <c r="P12" s="192">
        <f t="shared" si="1"/>
        <v>0</v>
      </c>
      <c r="Q12" s="192">
        <f t="shared" si="1"/>
        <v>0</v>
      </c>
      <c r="R12" s="192">
        <f t="shared" si="1"/>
        <v>0</v>
      </c>
      <c r="S12" s="192">
        <f t="shared" si="1"/>
        <v>0</v>
      </c>
      <c r="T12" s="192">
        <f t="shared" ref="T12" si="2">T13+T47+T83+T89+T96</f>
        <v>3111546.5550000002</v>
      </c>
      <c r="U12" s="192">
        <f t="shared" si="1"/>
        <v>0</v>
      </c>
      <c r="V12" s="192">
        <f t="shared" si="1"/>
        <v>0</v>
      </c>
      <c r="W12" s="192">
        <f t="shared" si="1"/>
        <v>0</v>
      </c>
      <c r="X12" s="192">
        <f t="shared" si="1"/>
        <v>0</v>
      </c>
      <c r="Y12" s="192">
        <f t="shared" si="1"/>
        <v>0</v>
      </c>
      <c r="Z12" s="192">
        <f t="shared" si="1"/>
        <v>162000</v>
      </c>
      <c r="AA12" s="192">
        <f t="shared" si="1"/>
        <v>0</v>
      </c>
      <c r="AB12" s="192">
        <f t="shared" si="1"/>
        <v>2949546.5550000002</v>
      </c>
      <c r="AC12" s="192">
        <f>Z12+AA12+AB12</f>
        <v>3111546.5550000002</v>
      </c>
      <c r="AD12" s="192">
        <f>AD13+AD47+AD83+AD89+AD96</f>
        <v>0</v>
      </c>
      <c r="AE12" s="192">
        <f>AE13+AE47+AE83+AE89+AE96</f>
        <v>0</v>
      </c>
      <c r="AF12" s="192">
        <f>AF13+AF47+AF83+AF89+AF96</f>
        <v>0</v>
      </c>
      <c r="AG12" s="192">
        <f>AD12+AE12+AF12</f>
        <v>0</v>
      </c>
      <c r="AH12" s="192">
        <f>AH13+AH47+AH83+AH89+AH96</f>
        <v>0</v>
      </c>
      <c r="AI12" s="192">
        <f>AI13+AI47+AI83+AI89+AI96</f>
        <v>0</v>
      </c>
      <c r="AJ12" s="192">
        <f>AJ13+AJ47+AJ83+AJ89+AJ96</f>
        <v>0</v>
      </c>
      <c r="AK12" s="192">
        <f>AH12+AI12+AJ12</f>
        <v>0</v>
      </c>
      <c r="AL12" s="192">
        <f>AL13+AL47+AL83+AL89+AL96</f>
        <v>0</v>
      </c>
      <c r="AM12" s="192">
        <f>AM13+AM47+AM83+AM89+AM96</f>
        <v>0</v>
      </c>
      <c r="AN12" s="192">
        <f>AN13+AN47+AN83+AN89+AN96</f>
        <v>0</v>
      </c>
      <c r="AO12" s="192">
        <f>AL12+AM12+AN12</f>
        <v>0</v>
      </c>
      <c r="AP12" s="192">
        <f>AC12+AG12+AK12+AO12</f>
        <v>3111546.5550000002</v>
      </c>
    </row>
    <row r="13" spans="1:569" x14ac:dyDescent="0.25">
      <c r="B13" s="193" t="s">
        <v>261</v>
      </c>
      <c r="C13" s="194" t="s">
        <v>144</v>
      </c>
      <c r="D13" s="195">
        <f>SUM(D14:D46)</f>
        <v>3111546.5550000002</v>
      </c>
      <c r="E13" s="195">
        <f>SUM(E14:E46)</f>
        <v>0</v>
      </c>
      <c r="F13" s="195">
        <f t="shared" si="0"/>
        <v>3111546.5550000002</v>
      </c>
      <c r="G13" s="195">
        <f>SUM(G14:G46)</f>
        <v>0</v>
      </c>
      <c r="H13" s="195">
        <f t="shared" ref="H13:H220" si="3">F13-G13</f>
        <v>3111546.5550000002</v>
      </c>
      <c r="I13" s="195">
        <f>SUM(I14:I46)</f>
        <v>0</v>
      </c>
      <c r="J13" s="195">
        <f t="shared" ref="J13:J220" si="4">F13-I13</f>
        <v>3111546.5550000002</v>
      </c>
      <c r="K13" s="195">
        <f t="shared" ref="K13:AB13" si="5">SUM(K14:K46)</f>
        <v>0</v>
      </c>
      <c r="L13" s="195">
        <f t="shared" si="5"/>
        <v>0</v>
      </c>
      <c r="M13" s="195">
        <f t="shared" si="5"/>
        <v>0</v>
      </c>
      <c r="N13" s="195">
        <f t="shared" si="5"/>
        <v>0</v>
      </c>
      <c r="O13" s="195">
        <f t="shared" si="5"/>
        <v>0</v>
      </c>
      <c r="P13" s="195">
        <f t="shared" si="5"/>
        <v>0</v>
      </c>
      <c r="Q13" s="195">
        <f t="shared" si="5"/>
        <v>0</v>
      </c>
      <c r="R13" s="195">
        <f t="shared" si="5"/>
        <v>0</v>
      </c>
      <c r="S13" s="195">
        <f t="shared" si="5"/>
        <v>0</v>
      </c>
      <c r="T13" s="195">
        <f t="shared" ref="T13" si="6">SUM(T14:T46)</f>
        <v>3111546.5550000002</v>
      </c>
      <c r="U13" s="195">
        <f t="shared" si="5"/>
        <v>0</v>
      </c>
      <c r="V13" s="195">
        <f t="shared" si="5"/>
        <v>0</v>
      </c>
      <c r="W13" s="195">
        <f t="shared" si="5"/>
        <v>0</v>
      </c>
      <c r="X13" s="195">
        <f t="shared" si="5"/>
        <v>0</v>
      </c>
      <c r="Y13" s="195">
        <f t="shared" si="5"/>
        <v>0</v>
      </c>
      <c r="Z13" s="195">
        <f t="shared" si="5"/>
        <v>162000</v>
      </c>
      <c r="AA13" s="195">
        <f t="shared" si="5"/>
        <v>0</v>
      </c>
      <c r="AB13" s="195">
        <f t="shared" si="5"/>
        <v>2949546.5550000002</v>
      </c>
      <c r="AC13" s="195">
        <f t="shared" ref="AC13:AC220" si="7">Z13+AA13+AB13</f>
        <v>3111546.5550000002</v>
      </c>
      <c r="AD13" s="195">
        <f>SUM(AD14:AD46)</f>
        <v>0</v>
      </c>
      <c r="AE13" s="195">
        <f>SUM(AE14:AE46)</f>
        <v>0</v>
      </c>
      <c r="AF13" s="195">
        <f>SUM(AF14:AF46)</f>
        <v>0</v>
      </c>
      <c r="AG13" s="195">
        <f t="shared" ref="AG13:AG220" si="8">AD13+AE13+AF13</f>
        <v>0</v>
      </c>
      <c r="AH13" s="195">
        <f>SUM(AH14:AH46)</f>
        <v>0</v>
      </c>
      <c r="AI13" s="195">
        <f>SUM(AI14:AI46)</f>
        <v>0</v>
      </c>
      <c r="AJ13" s="195">
        <f>SUM(AJ14:AJ46)</f>
        <v>0</v>
      </c>
      <c r="AK13" s="195">
        <f t="shared" ref="AK13:AK220" si="9">AH13+AI13+AJ13</f>
        <v>0</v>
      </c>
      <c r="AL13" s="195">
        <f>SUM(AL14:AL46)</f>
        <v>0</v>
      </c>
      <c r="AM13" s="195">
        <f>SUM(AM14:AM46)</f>
        <v>0</v>
      </c>
      <c r="AN13" s="195">
        <f>SUM(AN14:AN46)</f>
        <v>0</v>
      </c>
      <c r="AO13" s="195">
        <f t="shared" ref="AO13:AO220" si="10">AL13+AM13+AN13</f>
        <v>0</v>
      </c>
      <c r="AP13" s="195">
        <f t="shared" ref="AP13:AP220" si="11">AC13+AG13+AK13+AO13</f>
        <v>3111546.5550000002</v>
      </c>
    </row>
    <row r="14" spans="1:569" x14ac:dyDescent="0.25">
      <c r="B14" s="184" t="s">
        <v>262</v>
      </c>
      <c r="C14" s="185" t="s">
        <v>145</v>
      </c>
      <c r="D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6">
        <f t="shared" si="0"/>
        <v>0</v>
      </c>
      <c r="G14" s="186"/>
      <c r="H14" s="186">
        <f t="shared" si="3"/>
        <v>0</v>
      </c>
      <c r="I14" s="186"/>
      <c r="J14" s="186">
        <f t="shared" si="4"/>
        <v>0</v>
      </c>
      <c r="K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6">
        <f t="shared" si="7"/>
        <v>0</v>
      </c>
      <c r="AD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6">
        <f t="shared" si="8"/>
        <v>0</v>
      </c>
      <c r="AH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6">
        <f t="shared" si="9"/>
        <v>0</v>
      </c>
      <c r="AL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6">
        <f t="shared" si="10"/>
        <v>0</v>
      </c>
      <c r="AP14" s="186">
        <f t="shared" si="11"/>
        <v>0</v>
      </c>
    </row>
    <row r="15" spans="1:569" x14ac:dyDescent="0.25">
      <c r="B15" s="184" t="s">
        <v>508</v>
      </c>
      <c r="C15" s="185" t="s">
        <v>509</v>
      </c>
      <c r="D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2765819.16</v>
      </c>
      <c r="E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6">
        <f t="shared" si="0"/>
        <v>2765819.16</v>
      </c>
      <c r="G15" s="186"/>
      <c r="H15" s="186">
        <f t="shared" si="3"/>
        <v>2765819.16</v>
      </c>
      <c r="I15" s="186"/>
      <c r="J15" s="186">
        <f t="shared" si="4"/>
        <v>2765819.16</v>
      </c>
      <c r="K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2765819.16</v>
      </c>
      <c r="U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144000</v>
      </c>
      <c r="AA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2621819.16</v>
      </c>
      <c r="AC15" s="186">
        <f t="shared" si="7"/>
        <v>2765819.16</v>
      </c>
      <c r="AD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6">
        <f t="shared" si="8"/>
        <v>0</v>
      </c>
      <c r="AH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6">
        <f t="shared" si="9"/>
        <v>0</v>
      </c>
      <c r="AL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6">
        <f t="shared" si="10"/>
        <v>0</v>
      </c>
      <c r="AP15" s="186">
        <f t="shared" si="11"/>
        <v>2765819.16</v>
      </c>
    </row>
    <row r="16" spans="1:569" x14ac:dyDescent="0.25">
      <c r="B16" s="184" t="s">
        <v>510</v>
      </c>
      <c r="C16" s="185" t="s">
        <v>511</v>
      </c>
      <c r="D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6">
        <f t="shared" si="0"/>
        <v>0</v>
      </c>
      <c r="G16" s="186"/>
      <c r="H16" s="186">
        <f t="shared" si="3"/>
        <v>0</v>
      </c>
      <c r="I16" s="186"/>
      <c r="J16" s="186">
        <f t="shared" si="4"/>
        <v>0</v>
      </c>
      <c r="K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6">
        <f t="shared" si="7"/>
        <v>0</v>
      </c>
      <c r="AD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6">
        <f t="shared" si="8"/>
        <v>0</v>
      </c>
      <c r="AH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6">
        <f t="shared" si="9"/>
        <v>0</v>
      </c>
      <c r="AL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6">
        <f t="shared" si="10"/>
        <v>0</v>
      </c>
      <c r="AP16" s="186">
        <f t="shared" si="11"/>
        <v>0</v>
      </c>
    </row>
    <row r="17" spans="2:42" x14ac:dyDescent="0.25">
      <c r="B17" s="184" t="s">
        <v>512</v>
      </c>
      <c r="C17" s="185" t="s">
        <v>513</v>
      </c>
      <c r="D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6">
        <f t="shared" si="0"/>
        <v>0</v>
      </c>
      <c r="G17" s="186"/>
      <c r="H17" s="186">
        <f t="shared" si="3"/>
        <v>0</v>
      </c>
      <c r="I17" s="186"/>
      <c r="J17" s="186">
        <f t="shared" si="4"/>
        <v>0</v>
      </c>
      <c r="K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6">
        <f t="shared" si="7"/>
        <v>0</v>
      </c>
      <c r="AD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6">
        <f t="shared" si="8"/>
        <v>0</v>
      </c>
      <c r="AH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6">
        <f t="shared" si="9"/>
        <v>0</v>
      </c>
      <c r="AL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6">
        <f t="shared" si="10"/>
        <v>0</v>
      </c>
      <c r="AP17" s="186">
        <f t="shared" si="11"/>
        <v>0</v>
      </c>
    </row>
    <row r="18" spans="2:42" x14ac:dyDescent="0.25">
      <c r="B18" s="184" t="s">
        <v>514</v>
      </c>
      <c r="C18" s="185" t="s">
        <v>515</v>
      </c>
      <c r="D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6">
        <f t="shared" si="0"/>
        <v>0</v>
      </c>
      <c r="G18" s="186"/>
      <c r="H18" s="186">
        <f t="shared" si="3"/>
        <v>0</v>
      </c>
      <c r="I18" s="186"/>
      <c r="J18" s="186">
        <f t="shared" si="4"/>
        <v>0</v>
      </c>
      <c r="K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6">
        <f t="shared" si="7"/>
        <v>0</v>
      </c>
      <c r="AD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6">
        <f t="shared" si="8"/>
        <v>0</v>
      </c>
      <c r="AH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6">
        <f t="shared" si="9"/>
        <v>0</v>
      </c>
      <c r="AL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6">
        <f t="shared" si="10"/>
        <v>0</v>
      </c>
      <c r="AP18" s="186">
        <f t="shared" si="11"/>
        <v>0</v>
      </c>
    </row>
    <row r="19" spans="2:42" x14ac:dyDescent="0.25">
      <c r="B19" s="184" t="s">
        <v>516</v>
      </c>
      <c r="C19" s="185" t="s">
        <v>517</v>
      </c>
      <c r="D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6">
        <f t="shared" si="0"/>
        <v>0</v>
      </c>
      <c r="G19" s="186"/>
      <c r="H19" s="186">
        <f t="shared" si="3"/>
        <v>0</v>
      </c>
      <c r="I19" s="186"/>
      <c r="J19" s="186">
        <f t="shared" si="4"/>
        <v>0</v>
      </c>
      <c r="K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6">
        <f t="shared" si="7"/>
        <v>0</v>
      </c>
      <c r="AD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6">
        <f t="shared" si="8"/>
        <v>0</v>
      </c>
      <c r="AH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6">
        <f t="shared" si="9"/>
        <v>0</v>
      </c>
      <c r="AL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6">
        <f t="shared" si="10"/>
        <v>0</v>
      </c>
      <c r="AP19" s="186">
        <f t="shared" si="11"/>
        <v>0</v>
      </c>
    </row>
    <row r="20" spans="2:42" x14ac:dyDescent="0.25">
      <c r="B20" s="184" t="s">
        <v>518</v>
      </c>
      <c r="C20" s="185" t="s">
        <v>519</v>
      </c>
      <c r="D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6">
        <f t="shared" si="0"/>
        <v>0</v>
      </c>
      <c r="G20" s="186"/>
      <c r="H20" s="186">
        <f t="shared" si="3"/>
        <v>0</v>
      </c>
      <c r="I20" s="186"/>
      <c r="J20" s="186">
        <f t="shared" si="4"/>
        <v>0</v>
      </c>
      <c r="K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6">
        <f t="shared" si="7"/>
        <v>0</v>
      </c>
      <c r="AD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6">
        <f t="shared" si="8"/>
        <v>0</v>
      </c>
      <c r="AH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6">
        <f t="shared" si="9"/>
        <v>0</v>
      </c>
      <c r="AL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6">
        <f t="shared" si="10"/>
        <v>0</v>
      </c>
      <c r="AP20" s="186">
        <f t="shared" si="11"/>
        <v>0</v>
      </c>
    </row>
    <row r="21" spans="2:42" x14ac:dyDescent="0.25">
      <c r="B21" s="184" t="s">
        <v>263</v>
      </c>
      <c r="C21" s="185" t="s">
        <v>146</v>
      </c>
      <c r="D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6">
        <f t="shared" ref="F21:F46" si="12">D21+E21</f>
        <v>0</v>
      </c>
      <c r="G21" s="186"/>
      <c r="H21" s="186">
        <f t="shared" ref="H21:H46" si="13">F21-G21</f>
        <v>0</v>
      </c>
      <c r="I21" s="186"/>
      <c r="J21" s="186">
        <f t="shared" ref="J21:J46" si="14">F21-I21</f>
        <v>0</v>
      </c>
      <c r="K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6">
        <f t="shared" ref="AC21:AC47" si="15">Z21+AA21+AB21</f>
        <v>0</v>
      </c>
      <c r="AD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6">
        <f t="shared" ref="AG21:AG46" si="16">AD21+AE21+AF21</f>
        <v>0</v>
      </c>
      <c r="AH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6">
        <f t="shared" ref="AK21:AK46" si="17">AH21+AI21+AJ21</f>
        <v>0</v>
      </c>
      <c r="AL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6">
        <f t="shared" ref="AO21:AO46" si="18">AL21+AM21+AN21</f>
        <v>0</v>
      </c>
      <c r="AP21" s="186">
        <f t="shared" ref="AP21:AP46" si="19">AC21+AG21+AK21+AO21</f>
        <v>0</v>
      </c>
    </row>
    <row r="22" spans="2:42" x14ac:dyDescent="0.25">
      <c r="B22" s="184" t="s">
        <v>521</v>
      </c>
      <c r="C22" s="185" t="s">
        <v>520</v>
      </c>
      <c r="D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6">
        <f t="shared" ref="F22" si="20">D22+E22</f>
        <v>0</v>
      </c>
      <c r="G22" s="186"/>
      <c r="H22" s="186">
        <f t="shared" ref="H22" si="21">F22-G22</f>
        <v>0</v>
      </c>
      <c r="I22" s="186"/>
      <c r="J22" s="186">
        <f t="shared" ref="J22" si="22">F22-I22</f>
        <v>0</v>
      </c>
      <c r="K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6">
        <f t="shared" ref="AC22" si="23">Z22+AA22+AB22</f>
        <v>0</v>
      </c>
      <c r="AD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6">
        <f t="shared" ref="AG22" si="24">AD22+AE22+AF22</f>
        <v>0</v>
      </c>
      <c r="AH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6">
        <f t="shared" ref="AK22" si="25">AH22+AI22+AJ22</f>
        <v>0</v>
      </c>
      <c r="AL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6">
        <f t="shared" ref="AO22" si="26">AL22+AM22+AN22</f>
        <v>0</v>
      </c>
      <c r="AP22" s="186">
        <f t="shared" ref="AP22" si="27">AC22+AG22+AK22+AO22</f>
        <v>0</v>
      </c>
    </row>
    <row r="23" spans="2:42" x14ac:dyDescent="0.25">
      <c r="B23" s="184" t="s">
        <v>264</v>
      </c>
      <c r="C23" s="185" t="s">
        <v>147</v>
      </c>
      <c r="D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6">
        <f t="shared" si="12"/>
        <v>0</v>
      </c>
      <c r="G23" s="186"/>
      <c r="H23" s="186">
        <f t="shared" si="13"/>
        <v>0</v>
      </c>
      <c r="I23" s="186"/>
      <c r="J23" s="186">
        <f t="shared" si="14"/>
        <v>0</v>
      </c>
      <c r="K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6">
        <f t="shared" si="15"/>
        <v>0</v>
      </c>
      <c r="AD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6">
        <f t="shared" si="16"/>
        <v>0</v>
      </c>
      <c r="AH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6">
        <f t="shared" si="17"/>
        <v>0</v>
      </c>
      <c r="AL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6">
        <f t="shared" si="18"/>
        <v>0</v>
      </c>
      <c r="AP23" s="186">
        <f t="shared" si="19"/>
        <v>0</v>
      </c>
    </row>
    <row r="24" spans="2:42" x14ac:dyDescent="0.25">
      <c r="B24" s="184" t="s">
        <v>523</v>
      </c>
      <c r="C24" s="185" t="s">
        <v>522</v>
      </c>
      <c r="D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6">
        <f t="shared" ref="F24:F27" si="28">D24+E24</f>
        <v>0</v>
      </c>
      <c r="G24" s="186"/>
      <c r="H24" s="186">
        <f t="shared" ref="H24:H27" si="29">F24-G24</f>
        <v>0</v>
      </c>
      <c r="I24" s="186"/>
      <c r="J24" s="186">
        <f t="shared" ref="J24:J27" si="30">F24-I24</f>
        <v>0</v>
      </c>
      <c r="K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6">
        <f t="shared" ref="AC24:AC27" si="31">Z24+AA24+AB24</f>
        <v>0</v>
      </c>
      <c r="AD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6">
        <f t="shared" ref="AG24:AG27" si="32">AD24+AE24+AF24</f>
        <v>0</v>
      </c>
      <c r="AH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6">
        <f t="shared" ref="AK24:AK27" si="33">AH24+AI24+AJ24</f>
        <v>0</v>
      </c>
      <c r="AL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6">
        <f t="shared" ref="AO24:AO27" si="34">AL24+AM24+AN24</f>
        <v>0</v>
      </c>
      <c r="AP24" s="186">
        <f t="shared" ref="AP24:AP27" si="35">AC24+AG24+AK24+AO24</f>
        <v>0</v>
      </c>
    </row>
    <row r="25" spans="2:42" x14ac:dyDescent="0.25">
      <c r="B25" s="184" t="s">
        <v>525</v>
      </c>
      <c r="C25" s="185" t="s">
        <v>524</v>
      </c>
      <c r="D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6">
        <f t="shared" si="28"/>
        <v>0</v>
      </c>
      <c r="G25" s="186"/>
      <c r="H25" s="186">
        <f t="shared" si="29"/>
        <v>0</v>
      </c>
      <c r="I25" s="186"/>
      <c r="J25" s="186">
        <f t="shared" si="30"/>
        <v>0</v>
      </c>
      <c r="K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6">
        <f t="shared" si="31"/>
        <v>0</v>
      </c>
      <c r="AD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6">
        <f t="shared" si="32"/>
        <v>0</v>
      </c>
      <c r="AH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6">
        <f t="shared" si="33"/>
        <v>0</v>
      </c>
      <c r="AL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6">
        <f t="shared" si="34"/>
        <v>0</v>
      </c>
      <c r="AP25" s="186">
        <f t="shared" si="35"/>
        <v>0</v>
      </c>
    </row>
    <row r="26" spans="2:42" x14ac:dyDescent="0.25">
      <c r="B26" s="184" t="s">
        <v>527</v>
      </c>
      <c r="C26" s="185" t="s">
        <v>526</v>
      </c>
      <c r="D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6">
        <f t="shared" si="28"/>
        <v>0</v>
      </c>
      <c r="G26" s="186"/>
      <c r="H26" s="186">
        <f t="shared" si="29"/>
        <v>0</v>
      </c>
      <c r="I26" s="186"/>
      <c r="J26" s="186">
        <f t="shared" si="30"/>
        <v>0</v>
      </c>
      <c r="K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6">
        <f t="shared" si="31"/>
        <v>0</v>
      </c>
      <c r="AD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6">
        <f t="shared" si="32"/>
        <v>0</v>
      </c>
      <c r="AH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6">
        <f t="shared" si="33"/>
        <v>0</v>
      </c>
      <c r="AL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6">
        <f t="shared" si="34"/>
        <v>0</v>
      </c>
      <c r="AP26" s="186">
        <f t="shared" si="35"/>
        <v>0</v>
      </c>
    </row>
    <row r="27" spans="2:42" x14ac:dyDescent="0.25">
      <c r="B27" s="184" t="s">
        <v>265</v>
      </c>
      <c r="C27" s="185" t="s">
        <v>148</v>
      </c>
      <c r="D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6">
        <f t="shared" si="28"/>
        <v>0</v>
      </c>
      <c r="G27" s="186"/>
      <c r="H27" s="186">
        <f t="shared" si="29"/>
        <v>0</v>
      </c>
      <c r="I27" s="186"/>
      <c r="J27" s="186">
        <f t="shared" si="30"/>
        <v>0</v>
      </c>
      <c r="K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6">
        <f t="shared" si="31"/>
        <v>0</v>
      </c>
      <c r="AD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6">
        <f t="shared" si="32"/>
        <v>0</v>
      </c>
      <c r="AH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6">
        <f t="shared" si="33"/>
        <v>0</v>
      </c>
      <c r="AL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6">
        <f t="shared" si="34"/>
        <v>0</v>
      </c>
      <c r="AP27" s="186">
        <f t="shared" si="35"/>
        <v>0</v>
      </c>
    </row>
    <row r="28" spans="2:42" x14ac:dyDescent="0.25">
      <c r="B28" s="184" t="s">
        <v>528</v>
      </c>
      <c r="C28" s="185" t="s">
        <v>529</v>
      </c>
      <c r="D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230484.93</v>
      </c>
      <c r="E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6">
        <f t="shared" si="12"/>
        <v>230484.93</v>
      </c>
      <c r="G28" s="186"/>
      <c r="H28" s="186">
        <f t="shared" si="13"/>
        <v>230484.93</v>
      </c>
      <c r="I28" s="186"/>
      <c r="J28" s="186">
        <f t="shared" si="14"/>
        <v>230484.93</v>
      </c>
      <c r="K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230484.93</v>
      </c>
      <c r="U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A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218484.93</v>
      </c>
      <c r="AC28" s="186">
        <f t="shared" si="15"/>
        <v>230484.93</v>
      </c>
      <c r="AD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6">
        <f t="shared" si="16"/>
        <v>0</v>
      </c>
      <c r="AH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6">
        <f t="shared" si="17"/>
        <v>0</v>
      </c>
      <c r="AL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6">
        <f t="shared" si="18"/>
        <v>0</v>
      </c>
      <c r="AP28" s="186">
        <f t="shared" si="19"/>
        <v>230484.93</v>
      </c>
    </row>
    <row r="29" spans="2:42" x14ac:dyDescent="0.25">
      <c r="B29" s="184" t="s">
        <v>531</v>
      </c>
      <c r="C29" s="185" t="s">
        <v>530</v>
      </c>
      <c r="D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115242.465</v>
      </c>
      <c r="E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6">
        <f t="shared" ref="F29:F30" si="36">D29+E29</f>
        <v>115242.465</v>
      </c>
      <c r="G29" s="186"/>
      <c r="H29" s="186">
        <f t="shared" ref="H29:H30" si="37">F29-G29</f>
        <v>115242.465</v>
      </c>
      <c r="I29" s="186"/>
      <c r="J29" s="186">
        <f t="shared" ref="J29:J30" si="38">F29-I29</f>
        <v>115242.465</v>
      </c>
      <c r="K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115242.465</v>
      </c>
      <c r="U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A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109242.465</v>
      </c>
      <c r="AC29" s="186">
        <f t="shared" ref="AC29:AC30" si="39">Z29+AA29+AB29</f>
        <v>115242.465</v>
      </c>
      <c r="AD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6">
        <f t="shared" ref="AG29:AG30" si="40">AD29+AE29+AF29</f>
        <v>0</v>
      </c>
      <c r="AH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6">
        <f t="shared" ref="AK29:AK30" si="41">AH29+AI29+AJ29</f>
        <v>0</v>
      </c>
      <c r="AL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6">
        <f t="shared" ref="AO29:AO30" si="42">AL29+AM29+AN29</f>
        <v>0</v>
      </c>
      <c r="AP29" s="186">
        <f t="shared" ref="AP29:AP30" si="43">AC29+AG29+AK29+AO29</f>
        <v>115242.465</v>
      </c>
    </row>
    <row r="30" spans="2:42" x14ac:dyDescent="0.25">
      <c r="B30" s="184" t="s">
        <v>266</v>
      </c>
      <c r="C30" s="185" t="s">
        <v>149</v>
      </c>
      <c r="D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6">
        <f t="shared" si="36"/>
        <v>0</v>
      </c>
      <c r="G30" s="186"/>
      <c r="H30" s="186">
        <f t="shared" si="37"/>
        <v>0</v>
      </c>
      <c r="I30" s="186"/>
      <c r="J30" s="186">
        <f t="shared" si="38"/>
        <v>0</v>
      </c>
      <c r="K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6">
        <f t="shared" si="39"/>
        <v>0</v>
      </c>
      <c r="AD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6">
        <f t="shared" si="40"/>
        <v>0</v>
      </c>
      <c r="AH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6">
        <f t="shared" si="41"/>
        <v>0</v>
      </c>
      <c r="AL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6">
        <f t="shared" si="42"/>
        <v>0</v>
      </c>
      <c r="AP30" s="186">
        <f t="shared" si="43"/>
        <v>0</v>
      </c>
    </row>
    <row r="31" spans="2:42" x14ac:dyDescent="0.25">
      <c r="B31" s="184" t="s">
        <v>533</v>
      </c>
      <c r="C31" s="185" t="s">
        <v>532</v>
      </c>
      <c r="D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6">
        <f t="shared" si="12"/>
        <v>0</v>
      </c>
      <c r="G31" s="186"/>
      <c r="H31" s="186">
        <f t="shared" si="13"/>
        <v>0</v>
      </c>
      <c r="I31" s="186"/>
      <c r="J31" s="186">
        <f t="shared" si="14"/>
        <v>0</v>
      </c>
      <c r="K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6">
        <f t="shared" si="15"/>
        <v>0</v>
      </c>
      <c r="AD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6">
        <f t="shared" si="16"/>
        <v>0</v>
      </c>
      <c r="AH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6">
        <f t="shared" si="17"/>
        <v>0</v>
      </c>
      <c r="AL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6">
        <f t="shared" si="18"/>
        <v>0</v>
      </c>
      <c r="AP31" s="186">
        <f t="shared" si="19"/>
        <v>0</v>
      </c>
    </row>
    <row r="32" spans="2:42" x14ac:dyDescent="0.25">
      <c r="B32" s="184" t="s">
        <v>267</v>
      </c>
      <c r="C32" s="185" t="s">
        <v>150</v>
      </c>
      <c r="D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6">
        <f t="shared" si="12"/>
        <v>0</v>
      </c>
      <c r="G32" s="186"/>
      <c r="H32" s="186">
        <f t="shared" si="13"/>
        <v>0</v>
      </c>
      <c r="I32" s="186"/>
      <c r="J32" s="186">
        <f t="shared" si="14"/>
        <v>0</v>
      </c>
      <c r="K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6">
        <f t="shared" si="15"/>
        <v>0</v>
      </c>
      <c r="AD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6">
        <f t="shared" si="16"/>
        <v>0</v>
      </c>
      <c r="AH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6">
        <f t="shared" si="17"/>
        <v>0</v>
      </c>
      <c r="AL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6">
        <f t="shared" si="18"/>
        <v>0</v>
      </c>
      <c r="AP32" s="186">
        <f t="shared" si="19"/>
        <v>0</v>
      </c>
    </row>
    <row r="33" spans="2:42" x14ac:dyDescent="0.25">
      <c r="B33" s="184" t="s">
        <v>534</v>
      </c>
      <c r="C33" s="185" t="s">
        <v>536</v>
      </c>
      <c r="D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6">
        <f t="shared" ref="F33:F34" si="44">D33+E33</f>
        <v>0</v>
      </c>
      <c r="G33" s="186"/>
      <c r="H33" s="186">
        <f t="shared" ref="H33:H34" si="45">F33-G33</f>
        <v>0</v>
      </c>
      <c r="I33" s="186"/>
      <c r="J33" s="186">
        <f t="shared" ref="J33:J34" si="46">F33-I33</f>
        <v>0</v>
      </c>
      <c r="K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6">
        <f t="shared" ref="AC33:AC34" si="47">Z33+AA33+AB33</f>
        <v>0</v>
      </c>
      <c r="AD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6">
        <f t="shared" ref="AG33:AG34" si="48">AD33+AE33+AF33</f>
        <v>0</v>
      </c>
      <c r="AH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6">
        <f t="shared" ref="AK33:AK34" si="49">AH33+AI33+AJ33</f>
        <v>0</v>
      </c>
      <c r="AL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6">
        <f t="shared" ref="AO33:AO34" si="50">AL33+AM33+AN33</f>
        <v>0</v>
      </c>
      <c r="AP33" s="186">
        <f t="shared" ref="AP33:AP34" si="51">AC33+AG33+AK33+AO33</f>
        <v>0</v>
      </c>
    </row>
    <row r="34" spans="2:42" x14ac:dyDescent="0.25">
      <c r="B34" s="184" t="s">
        <v>535</v>
      </c>
      <c r="C34" s="185" t="s">
        <v>537</v>
      </c>
      <c r="D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6">
        <f t="shared" si="44"/>
        <v>0</v>
      </c>
      <c r="G34" s="186"/>
      <c r="H34" s="186">
        <f t="shared" si="45"/>
        <v>0</v>
      </c>
      <c r="I34" s="186"/>
      <c r="J34" s="186">
        <f t="shared" si="46"/>
        <v>0</v>
      </c>
      <c r="K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6">
        <f t="shared" si="47"/>
        <v>0</v>
      </c>
      <c r="AD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6">
        <f t="shared" si="48"/>
        <v>0</v>
      </c>
      <c r="AH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6">
        <f t="shared" si="49"/>
        <v>0</v>
      </c>
      <c r="AL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6">
        <f t="shared" si="50"/>
        <v>0</v>
      </c>
      <c r="AP34" s="186">
        <f t="shared" si="51"/>
        <v>0</v>
      </c>
    </row>
    <row r="35" spans="2:42" x14ac:dyDescent="0.25">
      <c r="B35" s="184" t="s">
        <v>539</v>
      </c>
      <c r="C35" s="185" t="s">
        <v>538</v>
      </c>
      <c r="D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6">
        <f t="shared" si="12"/>
        <v>0</v>
      </c>
      <c r="G35" s="186"/>
      <c r="H35" s="186">
        <f t="shared" si="13"/>
        <v>0</v>
      </c>
      <c r="I35" s="186"/>
      <c r="J35" s="186">
        <f t="shared" si="14"/>
        <v>0</v>
      </c>
      <c r="K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6">
        <f t="shared" si="15"/>
        <v>0</v>
      </c>
      <c r="AD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6">
        <f t="shared" si="16"/>
        <v>0</v>
      </c>
      <c r="AH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6">
        <f t="shared" si="17"/>
        <v>0</v>
      </c>
      <c r="AL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6">
        <f t="shared" si="18"/>
        <v>0</v>
      </c>
      <c r="AP35" s="186">
        <f t="shared" si="19"/>
        <v>0</v>
      </c>
    </row>
    <row r="36" spans="2:42" x14ac:dyDescent="0.25">
      <c r="B36" s="184" t="s">
        <v>283</v>
      </c>
      <c r="C36" s="185" t="s">
        <v>167</v>
      </c>
      <c r="D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6">
        <f t="shared" ref="F36:F44" si="52">D36+E36</f>
        <v>0</v>
      </c>
      <c r="G36" s="186"/>
      <c r="H36" s="186">
        <f t="shared" ref="H36:H44" si="53">F36-G36</f>
        <v>0</v>
      </c>
      <c r="I36" s="186"/>
      <c r="J36" s="186">
        <f t="shared" ref="J36:J44" si="54">F36-I36</f>
        <v>0</v>
      </c>
      <c r="K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6">
        <f t="shared" ref="AC36:AC44" si="55">Z36+AA36+AB36</f>
        <v>0</v>
      </c>
      <c r="AD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6">
        <f t="shared" ref="AG36:AG44" si="56">AD36+AE36+AF36</f>
        <v>0</v>
      </c>
      <c r="AH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6">
        <f t="shared" ref="AK36:AK44" si="57">AH36+AI36+AJ36</f>
        <v>0</v>
      </c>
      <c r="AL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6">
        <f t="shared" ref="AO36:AO44" si="58">AL36+AM36+AN36</f>
        <v>0</v>
      </c>
      <c r="AP36" s="186">
        <f t="shared" ref="AP36:AP44" si="59">AC36+AG36+AK36+AO36</f>
        <v>0</v>
      </c>
    </row>
    <row r="37" spans="2:42" x14ac:dyDescent="0.25">
      <c r="B37" s="184" t="s">
        <v>540</v>
      </c>
      <c r="C37" s="185" t="s">
        <v>541</v>
      </c>
      <c r="D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6">
        <f t="shared" ref="F37" si="60">D37+E37</f>
        <v>0</v>
      </c>
      <c r="G37" s="186"/>
      <c r="H37" s="186">
        <f t="shared" ref="H37" si="61">F37-G37</f>
        <v>0</v>
      </c>
      <c r="I37" s="186"/>
      <c r="J37" s="186">
        <f t="shared" ref="J37" si="62">F37-I37</f>
        <v>0</v>
      </c>
      <c r="K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6">
        <f t="shared" ref="AC37" si="63">Z37+AA37+AB37</f>
        <v>0</v>
      </c>
      <c r="AD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6">
        <f t="shared" ref="AG37" si="64">AD37+AE37+AF37</f>
        <v>0</v>
      </c>
      <c r="AH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6">
        <f t="shared" ref="AK37" si="65">AH37+AI37+AJ37</f>
        <v>0</v>
      </c>
      <c r="AL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6">
        <f t="shared" ref="AO37" si="66">AL37+AM37+AN37</f>
        <v>0</v>
      </c>
      <c r="AP37" s="186">
        <f t="shared" ref="AP37" si="67">AC37+AG37+AK37+AO37</f>
        <v>0</v>
      </c>
    </row>
    <row r="38" spans="2:42" x14ac:dyDescent="0.25">
      <c r="B38" s="184" t="s">
        <v>542</v>
      </c>
      <c r="C38" s="185" t="s">
        <v>543</v>
      </c>
      <c r="D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6">
        <f t="shared" si="52"/>
        <v>0</v>
      </c>
      <c r="G38" s="186"/>
      <c r="H38" s="186">
        <f t="shared" si="53"/>
        <v>0</v>
      </c>
      <c r="I38" s="186"/>
      <c r="J38" s="186">
        <f t="shared" si="54"/>
        <v>0</v>
      </c>
      <c r="K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6">
        <f t="shared" si="55"/>
        <v>0</v>
      </c>
      <c r="AD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6">
        <f t="shared" si="56"/>
        <v>0</v>
      </c>
      <c r="AH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6">
        <f t="shared" si="57"/>
        <v>0</v>
      </c>
      <c r="AL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6">
        <f t="shared" si="58"/>
        <v>0</v>
      </c>
      <c r="AP38" s="186">
        <f t="shared" si="59"/>
        <v>0</v>
      </c>
    </row>
    <row r="39" spans="2:42" x14ac:dyDescent="0.25">
      <c r="B39" s="184" t="s">
        <v>544</v>
      </c>
      <c r="C39" s="185" t="s">
        <v>545</v>
      </c>
      <c r="D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6">
        <f t="shared" ref="F39:F43" si="68">D39+E39</f>
        <v>0</v>
      </c>
      <c r="G39" s="186"/>
      <c r="H39" s="186">
        <f t="shared" ref="H39:H43" si="69">F39-G39</f>
        <v>0</v>
      </c>
      <c r="I39" s="186"/>
      <c r="J39" s="186">
        <f t="shared" ref="J39:J43" si="70">F39-I39</f>
        <v>0</v>
      </c>
      <c r="K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6">
        <f t="shared" ref="AC39:AC43" si="71">Z39+AA39+AB39</f>
        <v>0</v>
      </c>
      <c r="AD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6">
        <f t="shared" ref="AG39:AG43" si="72">AD39+AE39+AF39</f>
        <v>0</v>
      </c>
      <c r="AH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6">
        <f t="shared" ref="AK39:AK43" si="73">AH39+AI39+AJ39</f>
        <v>0</v>
      </c>
      <c r="AL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6">
        <f t="shared" ref="AO39:AO43" si="74">AL39+AM39+AN39</f>
        <v>0</v>
      </c>
      <c r="AP39" s="186">
        <f t="shared" ref="AP39:AP43" si="75">AC39+AG39+AK39+AO39</f>
        <v>0</v>
      </c>
    </row>
    <row r="40" spans="2:42" x14ac:dyDescent="0.25">
      <c r="B40" s="184" t="s">
        <v>284</v>
      </c>
      <c r="C40" s="185" t="s">
        <v>168</v>
      </c>
      <c r="D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6">
        <f t="shared" ref="F40" si="76">D40+E40</f>
        <v>0</v>
      </c>
      <c r="G40" s="186"/>
      <c r="H40" s="186">
        <f t="shared" ref="H40" si="77">F40-G40</f>
        <v>0</v>
      </c>
      <c r="I40" s="186"/>
      <c r="J40" s="186">
        <f t="shared" ref="J40" si="78">F40-I40</f>
        <v>0</v>
      </c>
      <c r="K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6">
        <f t="shared" ref="AC40" si="79">Z40+AA40+AB40</f>
        <v>0</v>
      </c>
      <c r="AD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6">
        <f t="shared" ref="AG40" si="80">AD40+AE40+AF40</f>
        <v>0</v>
      </c>
      <c r="AH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6">
        <f t="shared" ref="AK40" si="81">AH40+AI40+AJ40</f>
        <v>0</v>
      </c>
      <c r="AL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6">
        <f t="shared" ref="AO40" si="82">AL40+AM40+AN40</f>
        <v>0</v>
      </c>
      <c r="AP40" s="186">
        <f t="shared" ref="AP40" si="83">AC40+AG40+AK40+AO40</f>
        <v>0</v>
      </c>
    </row>
    <row r="41" spans="2:42" x14ac:dyDescent="0.25">
      <c r="B41" s="184" t="s">
        <v>546</v>
      </c>
      <c r="C41" s="185" t="s">
        <v>547</v>
      </c>
      <c r="D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6">
        <f t="shared" si="68"/>
        <v>0</v>
      </c>
      <c r="G41" s="186"/>
      <c r="H41" s="186">
        <f t="shared" si="69"/>
        <v>0</v>
      </c>
      <c r="I41" s="186"/>
      <c r="J41" s="186">
        <f t="shared" si="70"/>
        <v>0</v>
      </c>
      <c r="K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6">
        <f t="shared" si="71"/>
        <v>0</v>
      </c>
      <c r="AD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6">
        <f t="shared" si="72"/>
        <v>0</v>
      </c>
      <c r="AH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6">
        <f t="shared" si="73"/>
        <v>0</v>
      </c>
      <c r="AL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6">
        <f t="shared" si="74"/>
        <v>0</v>
      </c>
      <c r="AP41" s="186">
        <f t="shared" si="75"/>
        <v>0</v>
      </c>
    </row>
    <row r="42" spans="2:42" x14ac:dyDescent="0.25">
      <c r="B42" s="184" t="s">
        <v>548</v>
      </c>
      <c r="C42" s="185" t="s">
        <v>549</v>
      </c>
      <c r="D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6">
        <f t="shared" ref="F42" si="84">D42+E42</f>
        <v>0</v>
      </c>
      <c r="G42" s="186"/>
      <c r="H42" s="186">
        <f t="shared" ref="H42" si="85">F42-G42</f>
        <v>0</v>
      </c>
      <c r="I42" s="186"/>
      <c r="J42" s="186">
        <f t="shared" ref="J42" si="86">F42-I42</f>
        <v>0</v>
      </c>
      <c r="K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6">
        <f t="shared" ref="AC42" si="87">Z42+AA42+AB42</f>
        <v>0</v>
      </c>
      <c r="AD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6">
        <f t="shared" ref="AG42" si="88">AD42+AE42+AF42</f>
        <v>0</v>
      </c>
      <c r="AH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6">
        <f t="shared" ref="AK42" si="89">AH42+AI42+AJ42</f>
        <v>0</v>
      </c>
      <c r="AL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6">
        <f t="shared" ref="AO42" si="90">AL42+AM42+AN42</f>
        <v>0</v>
      </c>
      <c r="AP42" s="186">
        <f t="shared" ref="AP42" si="91">AC42+AG42+AK42+AO42</f>
        <v>0</v>
      </c>
    </row>
    <row r="43" spans="2:42" x14ac:dyDescent="0.25">
      <c r="B43" s="184" t="s">
        <v>550</v>
      </c>
      <c r="C43" s="185" t="s">
        <v>551</v>
      </c>
      <c r="D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6">
        <f t="shared" si="68"/>
        <v>0</v>
      </c>
      <c r="G43" s="186"/>
      <c r="H43" s="186">
        <f t="shared" si="69"/>
        <v>0</v>
      </c>
      <c r="I43" s="186"/>
      <c r="J43" s="186">
        <f t="shared" si="70"/>
        <v>0</v>
      </c>
      <c r="K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6">
        <f t="shared" si="71"/>
        <v>0</v>
      </c>
      <c r="AD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6">
        <f t="shared" si="72"/>
        <v>0</v>
      </c>
      <c r="AH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6">
        <f t="shared" si="73"/>
        <v>0</v>
      </c>
      <c r="AL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6">
        <f t="shared" si="74"/>
        <v>0</v>
      </c>
      <c r="AP43" s="186">
        <f t="shared" si="75"/>
        <v>0</v>
      </c>
    </row>
    <row r="44" spans="2:42" x14ac:dyDescent="0.25">
      <c r="B44" s="184" t="s">
        <v>552</v>
      </c>
      <c r="C44" s="185" t="s">
        <v>553</v>
      </c>
      <c r="D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6">
        <f t="shared" si="52"/>
        <v>0</v>
      </c>
      <c r="G44" s="186"/>
      <c r="H44" s="186">
        <f t="shared" si="53"/>
        <v>0</v>
      </c>
      <c r="I44" s="186"/>
      <c r="J44" s="186">
        <f t="shared" si="54"/>
        <v>0</v>
      </c>
      <c r="K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6">
        <f t="shared" si="55"/>
        <v>0</v>
      </c>
      <c r="AD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6">
        <f t="shared" si="56"/>
        <v>0</v>
      </c>
      <c r="AH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6">
        <f t="shared" si="57"/>
        <v>0</v>
      </c>
      <c r="AL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6">
        <f t="shared" si="58"/>
        <v>0</v>
      </c>
      <c r="AP44" s="186">
        <f t="shared" si="59"/>
        <v>0</v>
      </c>
    </row>
    <row r="45" spans="2:42" x14ac:dyDescent="0.25">
      <c r="B45" s="184" t="s">
        <v>259</v>
      </c>
      <c r="C45" s="185" t="s">
        <v>151</v>
      </c>
      <c r="D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6">
        <f t="shared" ref="F45" si="92">D45+E45</f>
        <v>0</v>
      </c>
      <c r="G45" s="186"/>
      <c r="H45" s="186">
        <f t="shared" ref="H45" si="93">F45-G45</f>
        <v>0</v>
      </c>
      <c r="I45" s="186"/>
      <c r="J45" s="186">
        <f t="shared" ref="J45" si="94">F45-I45</f>
        <v>0</v>
      </c>
      <c r="K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6">
        <f t="shared" ref="AC45" si="95">Z45+AA45+AB45</f>
        <v>0</v>
      </c>
      <c r="AD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6">
        <f t="shared" ref="AG45" si="96">AD45+AE45+AF45</f>
        <v>0</v>
      </c>
      <c r="AH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6">
        <f t="shared" ref="AK45" si="97">AH45+AI45+AJ45</f>
        <v>0</v>
      </c>
      <c r="AL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6">
        <f t="shared" ref="AO45" si="98">AL45+AM45+AN45</f>
        <v>0</v>
      </c>
      <c r="AP45" s="186">
        <f t="shared" ref="AP45" si="99">AC45+AG45+AK45+AO45</f>
        <v>0</v>
      </c>
    </row>
    <row r="46" spans="2:42" x14ac:dyDescent="0.25">
      <c r="B46" s="184" t="s">
        <v>554</v>
      </c>
      <c r="C46" s="185" t="s">
        <v>555</v>
      </c>
      <c r="D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6">
        <f t="shared" si="12"/>
        <v>0</v>
      </c>
      <c r="G46" s="186"/>
      <c r="H46" s="186">
        <f t="shared" si="13"/>
        <v>0</v>
      </c>
      <c r="I46" s="186"/>
      <c r="J46" s="186">
        <f t="shared" si="14"/>
        <v>0</v>
      </c>
      <c r="K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6">
        <f t="shared" si="15"/>
        <v>0</v>
      </c>
      <c r="AD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6">
        <f t="shared" si="16"/>
        <v>0</v>
      </c>
      <c r="AH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6">
        <f t="shared" si="17"/>
        <v>0</v>
      </c>
      <c r="AL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6">
        <f t="shared" si="18"/>
        <v>0</v>
      </c>
      <c r="AP46" s="186">
        <f t="shared" si="19"/>
        <v>0</v>
      </c>
    </row>
    <row r="47" spans="2:42" x14ac:dyDescent="0.25">
      <c r="B47" s="193" t="s">
        <v>268</v>
      </c>
      <c r="C47" s="194" t="s">
        <v>152</v>
      </c>
      <c r="D47" s="195">
        <f>SUM(D48:D82)</f>
        <v>0</v>
      </c>
      <c r="E47" s="195">
        <f>SUM(E48:E82)</f>
        <v>0</v>
      </c>
      <c r="F47" s="195">
        <f t="shared" si="0"/>
        <v>0</v>
      </c>
      <c r="G47" s="195">
        <f>SUM(G48:G82)</f>
        <v>0</v>
      </c>
      <c r="H47" s="195">
        <f t="shared" si="3"/>
        <v>0</v>
      </c>
      <c r="I47" s="195">
        <f t="shared" ref="I47:AB47" si="100">SUM(I48:I82)</f>
        <v>0</v>
      </c>
      <c r="J47" s="195">
        <f t="shared" si="100"/>
        <v>0</v>
      </c>
      <c r="K47" s="195">
        <f t="shared" si="100"/>
        <v>0</v>
      </c>
      <c r="L47" s="195">
        <f t="shared" si="100"/>
        <v>0</v>
      </c>
      <c r="M47" s="195">
        <f t="shared" si="100"/>
        <v>0</v>
      </c>
      <c r="N47" s="195">
        <f t="shared" si="100"/>
        <v>0</v>
      </c>
      <c r="O47" s="195">
        <f t="shared" si="100"/>
        <v>0</v>
      </c>
      <c r="P47" s="195">
        <f t="shared" si="100"/>
        <v>0</v>
      </c>
      <c r="Q47" s="195">
        <f t="shared" si="100"/>
        <v>0</v>
      </c>
      <c r="R47" s="195">
        <f t="shared" si="100"/>
        <v>0</v>
      </c>
      <c r="S47" s="195">
        <f t="shared" si="100"/>
        <v>0</v>
      </c>
      <c r="T47" s="195">
        <f t="shared" ref="T47" si="101">SUM(T48:T82)</f>
        <v>0</v>
      </c>
      <c r="U47" s="195">
        <f t="shared" si="100"/>
        <v>0</v>
      </c>
      <c r="V47" s="195">
        <f t="shared" si="100"/>
        <v>0</v>
      </c>
      <c r="W47" s="195">
        <f t="shared" si="100"/>
        <v>0</v>
      </c>
      <c r="X47" s="195">
        <f t="shared" si="100"/>
        <v>0</v>
      </c>
      <c r="Y47" s="195">
        <f t="shared" si="100"/>
        <v>0</v>
      </c>
      <c r="Z47" s="195">
        <f t="shared" si="100"/>
        <v>0</v>
      </c>
      <c r="AA47" s="195">
        <f t="shared" si="100"/>
        <v>0</v>
      </c>
      <c r="AB47" s="195">
        <f t="shared" si="100"/>
        <v>0</v>
      </c>
      <c r="AC47" s="195">
        <f t="shared" si="15"/>
        <v>0</v>
      </c>
      <c r="AD47" s="195">
        <f>SUM(AD48:AD82)</f>
        <v>0</v>
      </c>
      <c r="AE47" s="195">
        <f>SUM(AE48:AE82)</f>
        <v>0</v>
      </c>
      <c r="AF47" s="195">
        <f>SUM(AF48:AF82)</f>
        <v>0</v>
      </c>
      <c r="AG47" s="195">
        <f t="shared" si="8"/>
        <v>0</v>
      </c>
      <c r="AH47" s="195">
        <f>SUM(AH48:AH82)</f>
        <v>0</v>
      </c>
      <c r="AI47" s="195">
        <f>SUM(AI48:AI82)</f>
        <v>0</v>
      </c>
      <c r="AJ47" s="195">
        <f>SUM(AJ48:AJ82)</f>
        <v>0</v>
      </c>
      <c r="AK47" s="195">
        <f t="shared" si="9"/>
        <v>0</v>
      </c>
      <c r="AL47" s="195">
        <f>SUM(AL48:AL82)</f>
        <v>0</v>
      </c>
      <c r="AM47" s="195">
        <f>SUM(AM48:AM82)</f>
        <v>0</v>
      </c>
      <c r="AN47" s="195">
        <f>SUM(AN48:AN82)</f>
        <v>0</v>
      </c>
      <c r="AO47" s="195">
        <f t="shared" si="10"/>
        <v>0</v>
      </c>
      <c r="AP47" s="195">
        <f t="shared" si="11"/>
        <v>0</v>
      </c>
    </row>
    <row r="48" spans="2:42" x14ac:dyDescent="0.25">
      <c r="B48" s="184" t="s">
        <v>556</v>
      </c>
      <c r="C48" s="185" t="s">
        <v>557</v>
      </c>
      <c r="D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6">
        <f t="shared" ref="F48" si="102">D48+E48</f>
        <v>0</v>
      </c>
      <c r="G48" s="186"/>
      <c r="H48" s="186">
        <f t="shared" ref="H48" si="103">F48-G48</f>
        <v>0</v>
      </c>
      <c r="I48" s="186"/>
      <c r="J48" s="186">
        <f t="shared" ref="J48" si="104">F48-I48</f>
        <v>0</v>
      </c>
      <c r="K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6">
        <f t="shared" ref="AC48" si="105">Z48+AA48+AB48</f>
        <v>0</v>
      </c>
      <c r="AD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6">
        <f t="shared" ref="AG48" si="106">AD48+AE48+AF48</f>
        <v>0</v>
      </c>
      <c r="AH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6">
        <f t="shared" ref="AK48" si="107">AH48+AI48+AJ48</f>
        <v>0</v>
      </c>
      <c r="AL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6">
        <f t="shared" ref="AO48" si="108">AL48+AM48+AN48</f>
        <v>0</v>
      </c>
      <c r="AP48" s="186">
        <f t="shared" ref="AP48" si="109">AC48+AG48+AK48+AO48</f>
        <v>0</v>
      </c>
    </row>
    <row r="49" spans="2:42" x14ac:dyDescent="0.25">
      <c r="B49" s="184" t="s">
        <v>269</v>
      </c>
      <c r="C49" s="185" t="s">
        <v>153</v>
      </c>
      <c r="D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6">
        <f t="shared" si="0"/>
        <v>0</v>
      </c>
      <c r="G49" s="186"/>
      <c r="H49" s="186">
        <f t="shared" si="3"/>
        <v>0</v>
      </c>
      <c r="I49" s="186"/>
      <c r="J49" s="186">
        <f t="shared" si="4"/>
        <v>0</v>
      </c>
      <c r="K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6">
        <f t="shared" si="7"/>
        <v>0</v>
      </c>
      <c r="AD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6">
        <f t="shared" si="8"/>
        <v>0</v>
      </c>
      <c r="AH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6">
        <f t="shared" si="9"/>
        <v>0</v>
      </c>
      <c r="AL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6">
        <f t="shared" si="10"/>
        <v>0</v>
      </c>
      <c r="AP49" s="186">
        <f t="shared" si="11"/>
        <v>0</v>
      </c>
    </row>
    <row r="50" spans="2:42" x14ac:dyDescent="0.25">
      <c r="B50" s="184" t="s">
        <v>558</v>
      </c>
      <c r="C50" s="185" t="s">
        <v>559</v>
      </c>
      <c r="D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6">
        <f t="shared" si="0"/>
        <v>0</v>
      </c>
      <c r="G50" s="186"/>
      <c r="H50" s="186">
        <f t="shared" si="3"/>
        <v>0</v>
      </c>
      <c r="I50" s="186"/>
      <c r="J50" s="186">
        <f t="shared" si="4"/>
        <v>0</v>
      </c>
      <c r="K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6">
        <f t="shared" si="7"/>
        <v>0</v>
      </c>
      <c r="AD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6">
        <f t="shared" si="8"/>
        <v>0</v>
      </c>
      <c r="AH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6">
        <f t="shared" si="9"/>
        <v>0</v>
      </c>
      <c r="AL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6">
        <f t="shared" si="10"/>
        <v>0</v>
      </c>
      <c r="AP50" s="186">
        <f t="shared" si="11"/>
        <v>0</v>
      </c>
    </row>
    <row r="51" spans="2:42" x14ac:dyDescent="0.25">
      <c r="B51" s="184" t="s">
        <v>560</v>
      </c>
      <c r="C51" s="185" t="s">
        <v>561</v>
      </c>
      <c r="D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6">
        <f t="shared" ref="F51:F69" si="110">D51+E51</f>
        <v>0</v>
      </c>
      <c r="G51" s="186"/>
      <c r="H51" s="186">
        <f t="shared" ref="H51:H69" si="111">F51-G51</f>
        <v>0</v>
      </c>
      <c r="I51" s="186"/>
      <c r="J51" s="186">
        <f t="shared" ref="J51:J69" si="112">F51-I51</f>
        <v>0</v>
      </c>
      <c r="K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6">
        <f t="shared" ref="AC51:AC69" si="113">Z51+AA51+AB51</f>
        <v>0</v>
      </c>
      <c r="AD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6">
        <f t="shared" ref="AG51:AG69" si="114">AD51+AE51+AF51</f>
        <v>0</v>
      </c>
      <c r="AH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6">
        <f t="shared" ref="AK51:AK69" si="115">AH51+AI51+AJ51</f>
        <v>0</v>
      </c>
      <c r="AL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6">
        <f t="shared" ref="AO51:AO69" si="116">AL51+AM51+AN51</f>
        <v>0</v>
      </c>
      <c r="AP51" s="186">
        <f t="shared" ref="AP51:AP69" si="117">AC51+AG51+AK51+AO51</f>
        <v>0</v>
      </c>
    </row>
    <row r="52" spans="2:42" x14ac:dyDescent="0.25">
      <c r="B52" s="184" t="s">
        <v>270</v>
      </c>
      <c r="C52" s="185" t="s">
        <v>154</v>
      </c>
      <c r="D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6">
        <f t="shared" si="110"/>
        <v>0</v>
      </c>
      <c r="G52" s="186"/>
      <c r="H52" s="186">
        <f t="shared" si="111"/>
        <v>0</v>
      </c>
      <c r="I52" s="186"/>
      <c r="J52" s="186">
        <f t="shared" si="112"/>
        <v>0</v>
      </c>
      <c r="K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6">
        <f t="shared" si="113"/>
        <v>0</v>
      </c>
      <c r="AD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6">
        <f t="shared" si="114"/>
        <v>0</v>
      </c>
      <c r="AH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6">
        <f t="shared" si="115"/>
        <v>0</v>
      </c>
      <c r="AL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6">
        <f t="shared" si="116"/>
        <v>0</v>
      </c>
      <c r="AP52" s="186">
        <f t="shared" si="117"/>
        <v>0</v>
      </c>
    </row>
    <row r="53" spans="2:42" x14ac:dyDescent="0.25">
      <c r="B53" s="184" t="s">
        <v>562</v>
      </c>
      <c r="C53" s="185" t="s">
        <v>563</v>
      </c>
      <c r="D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6">
        <f t="shared" ref="F53" si="118">D53+E53</f>
        <v>0</v>
      </c>
      <c r="G53" s="186"/>
      <c r="H53" s="186">
        <f t="shared" ref="H53" si="119">F53-G53</f>
        <v>0</v>
      </c>
      <c r="I53" s="186"/>
      <c r="J53" s="186">
        <f t="shared" ref="J53" si="120">F53-I53</f>
        <v>0</v>
      </c>
      <c r="K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6">
        <f t="shared" ref="AC53" si="121">Z53+AA53+AB53</f>
        <v>0</v>
      </c>
      <c r="AD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6">
        <f t="shared" ref="AG53" si="122">AD53+AE53+AF53</f>
        <v>0</v>
      </c>
      <c r="AH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6">
        <f t="shared" ref="AK53" si="123">AH53+AI53+AJ53</f>
        <v>0</v>
      </c>
      <c r="AL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6">
        <f t="shared" ref="AO53" si="124">AL53+AM53+AN53</f>
        <v>0</v>
      </c>
      <c r="AP53" s="186">
        <f t="shared" ref="AP53" si="125">AC53+AG53+AK53+AO53</f>
        <v>0</v>
      </c>
    </row>
    <row r="54" spans="2:42" x14ac:dyDescent="0.25">
      <c r="B54" s="184" t="s">
        <v>564</v>
      </c>
      <c r="C54" s="185" t="s">
        <v>530</v>
      </c>
      <c r="D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6">
        <f t="shared" si="110"/>
        <v>0</v>
      </c>
      <c r="G54" s="186"/>
      <c r="H54" s="186">
        <f t="shared" si="111"/>
        <v>0</v>
      </c>
      <c r="I54" s="186"/>
      <c r="J54" s="186">
        <f t="shared" si="112"/>
        <v>0</v>
      </c>
      <c r="K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6">
        <f t="shared" si="113"/>
        <v>0</v>
      </c>
      <c r="AD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6">
        <f t="shared" si="114"/>
        <v>0</v>
      </c>
      <c r="AH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6">
        <f t="shared" si="115"/>
        <v>0</v>
      </c>
      <c r="AL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6">
        <f t="shared" si="116"/>
        <v>0</v>
      </c>
      <c r="AP54" s="186">
        <f t="shared" si="117"/>
        <v>0</v>
      </c>
    </row>
    <row r="55" spans="2:42" x14ac:dyDescent="0.25">
      <c r="B55" s="184" t="s">
        <v>271</v>
      </c>
      <c r="C55" s="185" t="s">
        <v>155</v>
      </c>
      <c r="D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6">
        <f t="shared" ref="F55" si="126">D55+E55</f>
        <v>0</v>
      </c>
      <c r="G55" s="186"/>
      <c r="H55" s="186">
        <f t="shared" ref="H55" si="127">F55-G55</f>
        <v>0</v>
      </c>
      <c r="I55" s="186"/>
      <c r="J55" s="186">
        <f t="shared" ref="J55" si="128">F55-I55</f>
        <v>0</v>
      </c>
      <c r="K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6">
        <f t="shared" ref="AC55" si="129">Z55+AA55+AB55</f>
        <v>0</v>
      </c>
      <c r="AD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6">
        <f t="shared" ref="AG55" si="130">AD55+AE55+AF55</f>
        <v>0</v>
      </c>
      <c r="AH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6">
        <f t="shared" ref="AK55" si="131">AH55+AI55+AJ55</f>
        <v>0</v>
      </c>
      <c r="AL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6">
        <f t="shared" ref="AO55" si="132">AL55+AM55+AN55</f>
        <v>0</v>
      </c>
      <c r="AP55" s="186">
        <f t="shared" ref="AP55" si="133">AC55+AG55+AK55+AO55</f>
        <v>0</v>
      </c>
    </row>
    <row r="56" spans="2:42" x14ac:dyDescent="0.25">
      <c r="B56" s="184" t="s">
        <v>565</v>
      </c>
      <c r="C56" s="185" t="s">
        <v>566</v>
      </c>
      <c r="D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6">
        <f t="shared" si="110"/>
        <v>0</v>
      </c>
      <c r="G56" s="186"/>
      <c r="H56" s="186">
        <f t="shared" si="111"/>
        <v>0</v>
      </c>
      <c r="I56" s="186"/>
      <c r="J56" s="186">
        <f t="shared" si="112"/>
        <v>0</v>
      </c>
      <c r="K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6">
        <f t="shared" si="113"/>
        <v>0</v>
      </c>
      <c r="AD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6">
        <f t="shared" si="114"/>
        <v>0</v>
      </c>
      <c r="AH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6">
        <f t="shared" si="115"/>
        <v>0</v>
      </c>
      <c r="AL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6">
        <f t="shared" si="116"/>
        <v>0</v>
      </c>
      <c r="AP56" s="186">
        <f t="shared" si="117"/>
        <v>0</v>
      </c>
    </row>
    <row r="57" spans="2:42" x14ac:dyDescent="0.25">
      <c r="B57" s="184" t="s">
        <v>567</v>
      </c>
      <c r="C57" s="185" t="s">
        <v>537</v>
      </c>
      <c r="D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6">
        <f t="shared" ref="F57" si="134">D57+E57</f>
        <v>0</v>
      </c>
      <c r="G57" s="186"/>
      <c r="H57" s="186">
        <f t="shared" ref="H57" si="135">F57-G57</f>
        <v>0</v>
      </c>
      <c r="I57" s="186"/>
      <c r="J57" s="186">
        <f t="shared" ref="J57" si="136">F57-I57</f>
        <v>0</v>
      </c>
      <c r="K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6">
        <f t="shared" ref="AC57" si="137">Z57+AA57+AB57</f>
        <v>0</v>
      </c>
      <c r="AD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6">
        <f t="shared" ref="AG57" si="138">AD57+AE57+AF57</f>
        <v>0</v>
      </c>
      <c r="AH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6">
        <f t="shared" ref="AK57" si="139">AH57+AI57+AJ57</f>
        <v>0</v>
      </c>
      <c r="AL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6">
        <f t="shared" ref="AO57" si="140">AL57+AM57+AN57</f>
        <v>0</v>
      </c>
      <c r="AP57" s="186">
        <f t="shared" ref="AP57" si="141">AC57+AG57+AK57+AO57</f>
        <v>0</v>
      </c>
    </row>
    <row r="58" spans="2:42" x14ac:dyDescent="0.25">
      <c r="B58" s="184" t="s">
        <v>568</v>
      </c>
      <c r="C58" s="185" t="s">
        <v>538</v>
      </c>
      <c r="D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6">
        <f t="shared" si="110"/>
        <v>0</v>
      </c>
      <c r="G58" s="186"/>
      <c r="H58" s="186">
        <f t="shared" si="111"/>
        <v>0</v>
      </c>
      <c r="I58" s="186"/>
      <c r="J58" s="186">
        <f t="shared" si="112"/>
        <v>0</v>
      </c>
      <c r="K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6">
        <f t="shared" si="113"/>
        <v>0</v>
      </c>
      <c r="AD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6">
        <f t="shared" si="114"/>
        <v>0</v>
      </c>
      <c r="AH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6">
        <f t="shared" si="115"/>
        <v>0</v>
      </c>
      <c r="AL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6">
        <f t="shared" si="116"/>
        <v>0</v>
      </c>
      <c r="AP58" s="186">
        <f t="shared" si="117"/>
        <v>0</v>
      </c>
    </row>
    <row r="59" spans="2:42" x14ac:dyDescent="0.25">
      <c r="B59" s="184" t="s">
        <v>569</v>
      </c>
      <c r="C59" s="185" t="s">
        <v>570</v>
      </c>
      <c r="D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6">
        <f t="shared" ref="F59" si="142">D59+E59</f>
        <v>0</v>
      </c>
      <c r="G59" s="186"/>
      <c r="H59" s="186">
        <f t="shared" ref="H59" si="143">F59-G59</f>
        <v>0</v>
      </c>
      <c r="I59" s="186"/>
      <c r="J59" s="186">
        <f t="shared" ref="J59" si="144">F59-I59</f>
        <v>0</v>
      </c>
      <c r="K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6">
        <f t="shared" ref="AC59" si="145">Z59+AA59+AB59</f>
        <v>0</v>
      </c>
      <c r="AD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6">
        <f t="shared" ref="AG59" si="146">AD59+AE59+AF59</f>
        <v>0</v>
      </c>
      <c r="AH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6">
        <f t="shared" ref="AK59" si="147">AH59+AI59+AJ59</f>
        <v>0</v>
      </c>
      <c r="AL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6">
        <f t="shared" ref="AO59" si="148">AL59+AM59+AN59</f>
        <v>0</v>
      </c>
      <c r="AP59" s="186">
        <f t="shared" ref="AP59" si="149">AC59+AG59+AK59+AO59</f>
        <v>0</v>
      </c>
    </row>
    <row r="60" spans="2:42" x14ac:dyDescent="0.25">
      <c r="B60" s="184" t="s">
        <v>571</v>
      </c>
      <c r="C60" s="185" t="s">
        <v>572</v>
      </c>
      <c r="D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6">
        <f t="shared" si="110"/>
        <v>0</v>
      </c>
      <c r="G60" s="186"/>
      <c r="H60" s="186">
        <f t="shared" si="111"/>
        <v>0</v>
      </c>
      <c r="I60" s="186"/>
      <c r="J60" s="186">
        <f t="shared" si="112"/>
        <v>0</v>
      </c>
      <c r="K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6">
        <f t="shared" si="113"/>
        <v>0</v>
      </c>
      <c r="AD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6">
        <f t="shared" si="114"/>
        <v>0</v>
      </c>
      <c r="AH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6">
        <f t="shared" si="115"/>
        <v>0</v>
      </c>
      <c r="AL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6">
        <f t="shared" si="116"/>
        <v>0</v>
      </c>
      <c r="AP60" s="186">
        <f t="shared" si="117"/>
        <v>0</v>
      </c>
    </row>
    <row r="61" spans="2:42" x14ac:dyDescent="0.25">
      <c r="B61" s="184" t="s">
        <v>573</v>
      </c>
      <c r="C61" s="185" t="s">
        <v>545</v>
      </c>
      <c r="D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6">
        <f t="shared" ref="F61" si="150">D61+E61</f>
        <v>0</v>
      </c>
      <c r="G61" s="186"/>
      <c r="H61" s="186">
        <f t="shared" ref="H61" si="151">F61-G61</f>
        <v>0</v>
      </c>
      <c r="I61" s="186"/>
      <c r="J61" s="186">
        <f t="shared" ref="J61" si="152">F61-I61</f>
        <v>0</v>
      </c>
      <c r="K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6">
        <f t="shared" ref="AC61" si="153">Z61+AA61+AB61</f>
        <v>0</v>
      </c>
      <c r="AD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6">
        <f t="shared" ref="AG61" si="154">AD61+AE61+AF61</f>
        <v>0</v>
      </c>
      <c r="AH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6">
        <f t="shared" ref="AK61" si="155">AH61+AI61+AJ61</f>
        <v>0</v>
      </c>
      <c r="AL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6">
        <f t="shared" ref="AO61" si="156">AL61+AM61+AN61</f>
        <v>0</v>
      </c>
      <c r="AP61" s="186">
        <f t="shared" ref="AP61" si="157">AC61+AG61+AK61+AO61</f>
        <v>0</v>
      </c>
    </row>
    <row r="62" spans="2:42" x14ac:dyDescent="0.25">
      <c r="B62" s="184" t="s">
        <v>574</v>
      </c>
      <c r="C62" s="185" t="s">
        <v>575</v>
      </c>
      <c r="D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6">
        <f t="shared" si="110"/>
        <v>0</v>
      </c>
      <c r="G62" s="186"/>
      <c r="H62" s="186">
        <f t="shared" si="111"/>
        <v>0</v>
      </c>
      <c r="I62" s="186"/>
      <c r="J62" s="186">
        <f t="shared" si="112"/>
        <v>0</v>
      </c>
      <c r="K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6">
        <f t="shared" si="113"/>
        <v>0</v>
      </c>
      <c r="AD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6">
        <f t="shared" si="114"/>
        <v>0</v>
      </c>
      <c r="AH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6">
        <f t="shared" si="115"/>
        <v>0</v>
      </c>
      <c r="AL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6">
        <f t="shared" si="116"/>
        <v>0</v>
      </c>
      <c r="AP62" s="186">
        <f t="shared" si="117"/>
        <v>0</v>
      </c>
    </row>
    <row r="63" spans="2:42" x14ac:dyDescent="0.25">
      <c r="B63" s="184" t="s">
        <v>272</v>
      </c>
      <c r="C63" s="185" t="s">
        <v>156</v>
      </c>
      <c r="D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6">
        <f t="shared" si="110"/>
        <v>0</v>
      </c>
      <c r="G63" s="186"/>
      <c r="H63" s="186">
        <f t="shared" si="111"/>
        <v>0</v>
      </c>
      <c r="I63" s="186"/>
      <c r="J63" s="186">
        <f t="shared" si="112"/>
        <v>0</v>
      </c>
      <c r="K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6">
        <f t="shared" si="113"/>
        <v>0</v>
      </c>
      <c r="AD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6">
        <f t="shared" si="114"/>
        <v>0</v>
      </c>
      <c r="AH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6">
        <f t="shared" si="115"/>
        <v>0</v>
      </c>
      <c r="AL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6">
        <f t="shared" si="116"/>
        <v>0</v>
      </c>
      <c r="AP63" s="186">
        <f t="shared" si="117"/>
        <v>0</v>
      </c>
    </row>
    <row r="64" spans="2:42" x14ac:dyDescent="0.25">
      <c r="B64" s="184" t="s">
        <v>576</v>
      </c>
      <c r="C64" s="185" t="s">
        <v>577</v>
      </c>
      <c r="D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6">
        <f t="shared" ref="F64" si="158">D64+E64</f>
        <v>0</v>
      </c>
      <c r="G64" s="186"/>
      <c r="H64" s="186">
        <f t="shared" ref="H64" si="159">F64-G64</f>
        <v>0</v>
      </c>
      <c r="I64" s="186"/>
      <c r="J64" s="186">
        <f t="shared" ref="J64" si="160">F64-I64</f>
        <v>0</v>
      </c>
      <c r="K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6">
        <f t="shared" ref="AC64" si="161">Z64+AA64+AB64</f>
        <v>0</v>
      </c>
      <c r="AD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6">
        <f t="shared" ref="AG64" si="162">AD64+AE64+AF64</f>
        <v>0</v>
      </c>
      <c r="AH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6">
        <f t="shared" ref="AK64" si="163">AH64+AI64+AJ64</f>
        <v>0</v>
      </c>
      <c r="AL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6">
        <f t="shared" ref="AO64" si="164">AL64+AM64+AN64</f>
        <v>0</v>
      </c>
      <c r="AP64" s="186">
        <f t="shared" ref="AP64" si="165">AC64+AG64+AK64+AO64</f>
        <v>0</v>
      </c>
    </row>
    <row r="65" spans="2:42" x14ac:dyDescent="0.25">
      <c r="B65" s="184" t="s">
        <v>578</v>
      </c>
      <c r="C65" s="185" t="s">
        <v>579</v>
      </c>
      <c r="D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6">
        <f t="shared" si="110"/>
        <v>0</v>
      </c>
      <c r="G65" s="186"/>
      <c r="H65" s="186">
        <f t="shared" si="111"/>
        <v>0</v>
      </c>
      <c r="I65" s="186"/>
      <c r="J65" s="186">
        <f t="shared" si="112"/>
        <v>0</v>
      </c>
      <c r="K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6">
        <f t="shared" si="113"/>
        <v>0</v>
      </c>
      <c r="AD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6">
        <f t="shared" si="114"/>
        <v>0</v>
      </c>
      <c r="AH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6">
        <f t="shared" si="115"/>
        <v>0</v>
      </c>
      <c r="AL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6">
        <f t="shared" si="116"/>
        <v>0</v>
      </c>
      <c r="AP65" s="186">
        <f t="shared" si="117"/>
        <v>0</v>
      </c>
    </row>
    <row r="66" spans="2:42" x14ac:dyDescent="0.25">
      <c r="B66" s="184" t="s">
        <v>580</v>
      </c>
      <c r="C66" s="185" t="s">
        <v>581</v>
      </c>
      <c r="D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6">
        <f t="shared" ref="F66" si="166">D66+E66</f>
        <v>0</v>
      </c>
      <c r="G66" s="186"/>
      <c r="H66" s="186">
        <f t="shared" ref="H66" si="167">F66-G66</f>
        <v>0</v>
      </c>
      <c r="I66" s="186"/>
      <c r="J66" s="186">
        <f t="shared" ref="J66" si="168">F66-I66</f>
        <v>0</v>
      </c>
      <c r="K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6">
        <f t="shared" ref="AC66" si="169">Z66+AA66+AB66</f>
        <v>0</v>
      </c>
      <c r="AD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6">
        <f t="shared" ref="AG66" si="170">AD66+AE66+AF66</f>
        <v>0</v>
      </c>
      <c r="AH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6">
        <f t="shared" ref="AK66" si="171">AH66+AI66+AJ66</f>
        <v>0</v>
      </c>
      <c r="AL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6">
        <f t="shared" ref="AO66" si="172">AL66+AM66+AN66</f>
        <v>0</v>
      </c>
      <c r="AP66" s="186">
        <f t="shared" ref="AP66" si="173">AC66+AG66+AK66+AO66</f>
        <v>0</v>
      </c>
    </row>
    <row r="67" spans="2:42" x14ac:dyDescent="0.25">
      <c r="B67" s="184" t="s">
        <v>582</v>
      </c>
      <c r="C67" s="185" t="s">
        <v>583</v>
      </c>
      <c r="D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6">
        <f t="shared" si="110"/>
        <v>0</v>
      </c>
      <c r="G67" s="186"/>
      <c r="H67" s="186">
        <f t="shared" si="111"/>
        <v>0</v>
      </c>
      <c r="I67" s="186"/>
      <c r="J67" s="186">
        <f t="shared" si="112"/>
        <v>0</v>
      </c>
      <c r="K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6">
        <f t="shared" si="113"/>
        <v>0</v>
      </c>
      <c r="AD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6">
        <f t="shared" si="114"/>
        <v>0</v>
      </c>
      <c r="AH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6">
        <f t="shared" si="115"/>
        <v>0</v>
      </c>
      <c r="AL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6">
        <f t="shared" si="116"/>
        <v>0</v>
      </c>
      <c r="AP67" s="186">
        <f t="shared" si="117"/>
        <v>0</v>
      </c>
    </row>
    <row r="68" spans="2:42" x14ac:dyDescent="0.25">
      <c r="B68" s="184" t="s">
        <v>584</v>
      </c>
      <c r="C68" s="185" t="s">
        <v>585</v>
      </c>
      <c r="D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6">
        <f t="shared" ref="F68" si="174">D68+E68</f>
        <v>0</v>
      </c>
      <c r="G68" s="186"/>
      <c r="H68" s="186">
        <f t="shared" ref="H68" si="175">F68-G68</f>
        <v>0</v>
      </c>
      <c r="I68" s="186"/>
      <c r="J68" s="186">
        <f t="shared" ref="J68" si="176">F68-I68</f>
        <v>0</v>
      </c>
      <c r="K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6">
        <f t="shared" ref="AC68" si="177">Z68+AA68+AB68</f>
        <v>0</v>
      </c>
      <c r="AD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6">
        <f t="shared" ref="AG68" si="178">AD68+AE68+AF68</f>
        <v>0</v>
      </c>
      <c r="AH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6">
        <f t="shared" ref="AK68" si="179">AH68+AI68+AJ68</f>
        <v>0</v>
      </c>
      <c r="AL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6">
        <f t="shared" ref="AO68" si="180">AL68+AM68+AN68</f>
        <v>0</v>
      </c>
      <c r="AP68" s="186">
        <f t="shared" ref="AP68" si="181">AC68+AG68+AK68+AO68</f>
        <v>0</v>
      </c>
    </row>
    <row r="69" spans="2:42" x14ac:dyDescent="0.25">
      <c r="B69" s="184" t="s">
        <v>586</v>
      </c>
      <c r="C69" s="185" t="s">
        <v>587</v>
      </c>
      <c r="D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6">
        <f t="shared" si="110"/>
        <v>0</v>
      </c>
      <c r="G69" s="186"/>
      <c r="H69" s="186">
        <f t="shared" si="111"/>
        <v>0</v>
      </c>
      <c r="I69" s="186"/>
      <c r="J69" s="186">
        <f t="shared" si="112"/>
        <v>0</v>
      </c>
      <c r="K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6">
        <f t="shared" si="113"/>
        <v>0</v>
      </c>
      <c r="AD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6">
        <f t="shared" si="114"/>
        <v>0</v>
      </c>
      <c r="AH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6">
        <f t="shared" si="115"/>
        <v>0</v>
      </c>
      <c r="AL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6">
        <f t="shared" si="116"/>
        <v>0</v>
      </c>
      <c r="AP69" s="186">
        <f t="shared" si="117"/>
        <v>0</v>
      </c>
    </row>
    <row r="70" spans="2:42" x14ac:dyDescent="0.25">
      <c r="B70" s="184" t="s">
        <v>588</v>
      </c>
      <c r="C70" s="185" t="s">
        <v>589</v>
      </c>
      <c r="D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6">
        <f t="shared" ref="F70" si="182">D70+E70</f>
        <v>0</v>
      </c>
      <c r="G70" s="186"/>
      <c r="H70" s="186">
        <f t="shared" ref="H70" si="183">F70-G70</f>
        <v>0</v>
      </c>
      <c r="I70" s="186"/>
      <c r="J70" s="186">
        <f t="shared" ref="J70" si="184">F70-I70</f>
        <v>0</v>
      </c>
      <c r="K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6">
        <f t="shared" ref="AC70" si="185">Z70+AA70+AB70</f>
        <v>0</v>
      </c>
      <c r="AD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6">
        <f t="shared" ref="AG70" si="186">AD70+AE70+AF70</f>
        <v>0</v>
      </c>
      <c r="AH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6">
        <f t="shared" ref="AK70" si="187">AH70+AI70+AJ70</f>
        <v>0</v>
      </c>
      <c r="AL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6">
        <f t="shared" ref="AO70" si="188">AL70+AM70+AN70</f>
        <v>0</v>
      </c>
      <c r="AP70" s="186">
        <f t="shared" ref="AP70" si="189">AC70+AG70+AK70+AO70</f>
        <v>0</v>
      </c>
    </row>
    <row r="71" spans="2:42" x14ac:dyDescent="0.25">
      <c r="B71" s="184" t="s">
        <v>590</v>
      </c>
      <c r="C71" s="185" t="s">
        <v>591</v>
      </c>
      <c r="D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6">
        <f t="shared" ref="F71:F82" si="190">D71+E71</f>
        <v>0</v>
      </c>
      <c r="G71" s="186"/>
      <c r="H71" s="186">
        <f t="shared" ref="H71:H82" si="191">F71-G71</f>
        <v>0</v>
      </c>
      <c r="I71" s="186"/>
      <c r="J71" s="186">
        <f t="shared" ref="J71:J82" si="192">F71-I71</f>
        <v>0</v>
      </c>
      <c r="K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6">
        <f t="shared" ref="AC71:AC82" si="193">Z71+AA71+AB71</f>
        <v>0</v>
      </c>
      <c r="AD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6">
        <f t="shared" ref="AG71:AG82" si="194">AD71+AE71+AF71</f>
        <v>0</v>
      </c>
      <c r="AH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6">
        <f t="shared" ref="AK71:AK82" si="195">AH71+AI71+AJ71</f>
        <v>0</v>
      </c>
      <c r="AL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6">
        <f t="shared" ref="AO71:AO82" si="196">AL71+AM71+AN71</f>
        <v>0</v>
      </c>
      <c r="AP71" s="186">
        <f t="shared" ref="AP71:AP82" si="197">AC71+AG71+AK71+AO71</f>
        <v>0</v>
      </c>
    </row>
    <row r="72" spans="2:42" x14ac:dyDescent="0.25">
      <c r="B72" s="184" t="s">
        <v>285</v>
      </c>
      <c r="C72" s="185" t="s">
        <v>169</v>
      </c>
      <c r="D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6">
        <f t="shared" si="190"/>
        <v>0</v>
      </c>
      <c r="G72" s="186"/>
      <c r="H72" s="186">
        <f t="shared" si="191"/>
        <v>0</v>
      </c>
      <c r="I72" s="186"/>
      <c r="J72" s="186">
        <f t="shared" si="192"/>
        <v>0</v>
      </c>
      <c r="K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6">
        <f t="shared" si="193"/>
        <v>0</v>
      </c>
      <c r="AD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6">
        <f t="shared" si="194"/>
        <v>0</v>
      </c>
      <c r="AH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6">
        <f t="shared" si="195"/>
        <v>0</v>
      </c>
      <c r="AL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6">
        <f t="shared" si="196"/>
        <v>0</v>
      </c>
      <c r="AP72" s="186">
        <f t="shared" si="197"/>
        <v>0</v>
      </c>
    </row>
    <row r="73" spans="2:42" x14ac:dyDescent="0.25">
      <c r="B73" s="184" t="s">
        <v>592</v>
      </c>
      <c r="C73" s="185" t="s">
        <v>593</v>
      </c>
      <c r="D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6">
        <f t="shared" si="190"/>
        <v>0</v>
      </c>
      <c r="G73" s="186"/>
      <c r="H73" s="186">
        <f t="shared" si="191"/>
        <v>0</v>
      </c>
      <c r="I73" s="186"/>
      <c r="J73" s="186">
        <f t="shared" si="192"/>
        <v>0</v>
      </c>
      <c r="K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6">
        <f t="shared" si="193"/>
        <v>0</v>
      </c>
      <c r="AD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6">
        <f t="shared" si="194"/>
        <v>0</v>
      </c>
      <c r="AH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6">
        <f t="shared" si="195"/>
        <v>0</v>
      </c>
      <c r="AL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6">
        <f t="shared" si="196"/>
        <v>0</v>
      </c>
      <c r="AP73" s="186">
        <f t="shared" si="197"/>
        <v>0</v>
      </c>
    </row>
    <row r="74" spans="2:42" x14ac:dyDescent="0.25">
      <c r="B74" s="184" t="s">
        <v>594</v>
      </c>
      <c r="C74" s="185" t="s">
        <v>595</v>
      </c>
      <c r="D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6">
        <f t="shared" si="190"/>
        <v>0</v>
      </c>
      <c r="G74" s="186"/>
      <c r="H74" s="186">
        <f t="shared" si="191"/>
        <v>0</v>
      </c>
      <c r="I74" s="186"/>
      <c r="J74" s="186">
        <f t="shared" si="192"/>
        <v>0</v>
      </c>
      <c r="K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6">
        <f t="shared" si="193"/>
        <v>0</v>
      </c>
      <c r="AD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6">
        <f t="shared" si="194"/>
        <v>0</v>
      </c>
      <c r="AH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6">
        <f t="shared" si="195"/>
        <v>0</v>
      </c>
      <c r="AL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6">
        <f t="shared" si="196"/>
        <v>0</v>
      </c>
      <c r="AP74" s="186">
        <f t="shared" si="197"/>
        <v>0</v>
      </c>
    </row>
    <row r="75" spans="2:42" x14ac:dyDescent="0.25">
      <c r="B75" s="184" t="s">
        <v>596</v>
      </c>
      <c r="C75" s="185" t="s">
        <v>597</v>
      </c>
      <c r="D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6">
        <f t="shared" si="190"/>
        <v>0</v>
      </c>
      <c r="G75" s="186"/>
      <c r="H75" s="186">
        <f t="shared" si="191"/>
        <v>0</v>
      </c>
      <c r="I75" s="186"/>
      <c r="J75" s="186">
        <f t="shared" si="192"/>
        <v>0</v>
      </c>
      <c r="K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6">
        <f t="shared" si="193"/>
        <v>0</v>
      </c>
      <c r="AD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6">
        <f t="shared" si="194"/>
        <v>0</v>
      </c>
      <c r="AH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6">
        <f t="shared" si="195"/>
        <v>0</v>
      </c>
      <c r="AL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6">
        <f t="shared" si="196"/>
        <v>0</v>
      </c>
      <c r="AP75" s="186">
        <f t="shared" si="197"/>
        <v>0</v>
      </c>
    </row>
    <row r="76" spans="2:42" x14ac:dyDescent="0.25">
      <c r="B76" s="184" t="s">
        <v>598</v>
      </c>
      <c r="C76" s="185" t="s">
        <v>599</v>
      </c>
      <c r="D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6">
        <f t="shared" si="190"/>
        <v>0</v>
      </c>
      <c r="G76" s="186"/>
      <c r="H76" s="186">
        <f t="shared" si="191"/>
        <v>0</v>
      </c>
      <c r="I76" s="186"/>
      <c r="J76" s="186">
        <f t="shared" si="192"/>
        <v>0</v>
      </c>
      <c r="K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6">
        <f t="shared" si="193"/>
        <v>0</v>
      </c>
      <c r="AD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6">
        <f t="shared" si="194"/>
        <v>0</v>
      </c>
      <c r="AH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6">
        <f t="shared" si="195"/>
        <v>0</v>
      </c>
      <c r="AL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6">
        <f t="shared" si="196"/>
        <v>0</v>
      </c>
      <c r="AP76" s="186">
        <f t="shared" si="197"/>
        <v>0</v>
      </c>
    </row>
    <row r="77" spans="2:42" x14ac:dyDescent="0.25">
      <c r="B77" s="184" t="s">
        <v>600</v>
      </c>
      <c r="C77" s="185" t="s">
        <v>601</v>
      </c>
      <c r="D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6">
        <f t="shared" si="190"/>
        <v>0</v>
      </c>
      <c r="G77" s="186"/>
      <c r="H77" s="186">
        <f t="shared" si="191"/>
        <v>0</v>
      </c>
      <c r="I77" s="186"/>
      <c r="J77" s="186">
        <f t="shared" si="192"/>
        <v>0</v>
      </c>
      <c r="K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6">
        <f t="shared" si="193"/>
        <v>0</v>
      </c>
      <c r="AD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6">
        <f t="shared" si="194"/>
        <v>0</v>
      </c>
      <c r="AH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6">
        <f t="shared" si="195"/>
        <v>0</v>
      </c>
      <c r="AL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6">
        <f t="shared" si="196"/>
        <v>0</v>
      </c>
      <c r="AP77" s="186">
        <f t="shared" si="197"/>
        <v>0</v>
      </c>
    </row>
    <row r="78" spans="2:42" x14ac:dyDescent="0.25">
      <c r="B78" s="184" t="s">
        <v>602</v>
      </c>
      <c r="C78" s="185" t="s">
        <v>603</v>
      </c>
      <c r="D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6">
        <f t="shared" si="190"/>
        <v>0</v>
      </c>
      <c r="G78" s="186"/>
      <c r="H78" s="186">
        <f t="shared" si="191"/>
        <v>0</v>
      </c>
      <c r="I78" s="186"/>
      <c r="J78" s="186">
        <f t="shared" si="192"/>
        <v>0</v>
      </c>
      <c r="K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6">
        <f t="shared" si="193"/>
        <v>0</v>
      </c>
      <c r="AD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6">
        <f t="shared" si="194"/>
        <v>0</v>
      </c>
      <c r="AH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6">
        <f t="shared" si="195"/>
        <v>0</v>
      </c>
      <c r="AL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6">
        <f t="shared" si="196"/>
        <v>0</v>
      </c>
      <c r="AP78" s="186">
        <f t="shared" si="197"/>
        <v>0</v>
      </c>
    </row>
    <row r="79" spans="2:42" x14ac:dyDescent="0.25">
      <c r="B79" s="184" t="s">
        <v>604</v>
      </c>
      <c r="C79" s="185" t="s">
        <v>605</v>
      </c>
      <c r="D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6">
        <f t="shared" si="190"/>
        <v>0</v>
      </c>
      <c r="G79" s="186"/>
      <c r="H79" s="186">
        <f t="shared" si="191"/>
        <v>0</v>
      </c>
      <c r="I79" s="186"/>
      <c r="J79" s="186">
        <f t="shared" si="192"/>
        <v>0</v>
      </c>
      <c r="K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6">
        <f t="shared" si="193"/>
        <v>0</v>
      </c>
      <c r="AD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6">
        <f t="shared" si="194"/>
        <v>0</v>
      </c>
      <c r="AH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6">
        <f t="shared" si="195"/>
        <v>0</v>
      </c>
      <c r="AL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6">
        <f t="shared" si="196"/>
        <v>0</v>
      </c>
      <c r="AP79" s="186">
        <f t="shared" si="197"/>
        <v>0</v>
      </c>
    </row>
    <row r="80" spans="2:42" x14ac:dyDescent="0.25">
      <c r="B80" s="184" t="s">
        <v>606</v>
      </c>
      <c r="C80" s="185" t="s">
        <v>607</v>
      </c>
      <c r="D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6">
        <f t="shared" si="190"/>
        <v>0</v>
      </c>
      <c r="G80" s="186"/>
      <c r="H80" s="186">
        <f t="shared" si="191"/>
        <v>0</v>
      </c>
      <c r="I80" s="186"/>
      <c r="J80" s="186">
        <f t="shared" si="192"/>
        <v>0</v>
      </c>
      <c r="K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6">
        <f t="shared" si="193"/>
        <v>0</v>
      </c>
      <c r="AD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6">
        <f t="shared" si="194"/>
        <v>0</v>
      </c>
      <c r="AH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6">
        <f t="shared" si="195"/>
        <v>0</v>
      </c>
      <c r="AL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6">
        <f t="shared" si="196"/>
        <v>0</v>
      </c>
      <c r="AP80" s="186">
        <f t="shared" si="197"/>
        <v>0</v>
      </c>
    </row>
    <row r="81" spans="2:42" x14ac:dyDescent="0.25">
      <c r="B81" s="184" t="s">
        <v>608</v>
      </c>
      <c r="C81" s="185" t="s">
        <v>609</v>
      </c>
      <c r="D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6">
        <f t="shared" si="190"/>
        <v>0</v>
      </c>
      <c r="G81" s="186"/>
      <c r="H81" s="186">
        <f t="shared" si="191"/>
        <v>0</v>
      </c>
      <c r="I81" s="186"/>
      <c r="J81" s="186">
        <f t="shared" si="192"/>
        <v>0</v>
      </c>
      <c r="K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6">
        <f t="shared" si="193"/>
        <v>0</v>
      </c>
      <c r="AD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6">
        <f t="shared" si="194"/>
        <v>0</v>
      </c>
      <c r="AH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6">
        <f t="shared" si="195"/>
        <v>0</v>
      </c>
      <c r="AL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6">
        <f t="shared" si="196"/>
        <v>0</v>
      </c>
      <c r="AP81" s="186">
        <f t="shared" si="197"/>
        <v>0</v>
      </c>
    </row>
    <row r="82" spans="2:42" x14ac:dyDescent="0.25">
      <c r="B82" s="184" t="s">
        <v>610</v>
      </c>
      <c r="C82" s="185" t="s">
        <v>611</v>
      </c>
      <c r="D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6">
        <f t="shared" si="190"/>
        <v>0</v>
      </c>
      <c r="G82" s="186"/>
      <c r="H82" s="186">
        <f t="shared" si="191"/>
        <v>0</v>
      </c>
      <c r="I82" s="186"/>
      <c r="J82" s="186">
        <f t="shared" si="192"/>
        <v>0</v>
      </c>
      <c r="K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6">
        <f t="shared" si="193"/>
        <v>0</v>
      </c>
      <c r="AD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6">
        <f t="shared" si="194"/>
        <v>0</v>
      </c>
      <c r="AH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6">
        <f t="shared" si="195"/>
        <v>0</v>
      </c>
      <c r="AL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6">
        <f t="shared" si="196"/>
        <v>0</v>
      </c>
      <c r="AP82" s="186">
        <f t="shared" si="197"/>
        <v>0</v>
      </c>
    </row>
    <row r="83" spans="2:42" x14ac:dyDescent="0.25">
      <c r="B83" s="193" t="s">
        <v>273</v>
      </c>
      <c r="C83" s="194" t="s">
        <v>157</v>
      </c>
      <c r="D83" s="195">
        <f>SUM(D84:D88)</f>
        <v>0</v>
      </c>
      <c r="E83" s="195">
        <f>SUM(E84:E88)</f>
        <v>0</v>
      </c>
      <c r="F83" s="195">
        <f t="shared" si="0"/>
        <v>0</v>
      </c>
      <c r="G83" s="195">
        <f>SUM(G84:G88)</f>
        <v>0</v>
      </c>
      <c r="H83" s="195">
        <f t="shared" si="3"/>
        <v>0</v>
      </c>
      <c r="I83" s="195">
        <f>SUM(I84:I88)</f>
        <v>0</v>
      </c>
      <c r="J83" s="195">
        <f t="shared" si="4"/>
        <v>0</v>
      </c>
      <c r="K83" s="195">
        <f t="shared" ref="K83:AB83" si="198">SUM(K84:K88)</f>
        <v>0</v>
      </c>
      <c r="L83" s="195">
        <f t="shared" si="198"/>
        <v>0</v>
      </c>
      <c r="M83" s="195">
        <f t="shared" si="198"/>
        <v>0</v>
      </c>
      <c r="N83" s="195">
        <f t="shared" si="198"/>
        <v>0</v>
      </c>
      <c r="O83" s="195">
        <f t="shared" si="198"/>
        <v>0</v>
      </c>
      <c r="P83" s="195">
        <f t="shared" ref="P83:Q83" si="199">SUM(P84:P88)</f>
        <v>0</v>
      </c>
      <c r="Q83" s="195">
        <f t="shared" si="199"/>
        <v>0</v>
      </c>
      <c r="R83" s="195">
        <f t="shared" si="198"/>
        <v>0</v>
      </c>
      <c r="S83" s="195">
        <f t="shared" si="198"/>
        <v>0</v>
      </c>
      <c r="T83" s="195">
        <f t="shared" ref="T83" si="200">SUM(T84:T88)</f>
        <v>0</v>
      </c>
      <c r="U83" s="195">
        <f t="shared" si="198"/>
        <v>0</v>
      </c>
      <c r="V83" s="195">
        <f t="shared" si="198"/>
        <v>0</v>
      </c>
      <c r="W83" s="195">
        <f t="shared" ref="W83" si="201">SUM(W84:W88)</f>
        <v>0</v>
      </c>
      <c r="X83" s="195">
        <f t="shared" si="198"/>
        <v>0</v>
      </c>
      <c r="Y83" s="195">
        <f t="shared" si="198"/>
        <v>0</v>
      </c>
      <c r="Z83" s="195">
        <f t="shared" si="198"/>
        <v>0</v>
      </c>
      <c r="AA83" s="195">
        <f t="shared" si="198"/>
        <v>0</v>
      </c>
      <c r="AB83" s="195">
        <f t="shared" si="198"/>
        <v>0</v>
      </c>
      <c r="AC83" s="195">
        <f t="shared" si="7"/>
        <v>0</v>
      </c>
      <c r="AD83" s="195">
        <f>SUM(AD84:AD88)</f>
        <v>0</v>
      </c>
      <c r="AE83" s="195">
        <f>SUM(AE84:AE88)</f>
        <v>0</v>
      </c>
      <c r="AF83" s="195">
        <f>SUM(AF84:AF88)</f>
        <v>0</v>
      </c>
      <c r="AG83" s="195">
        <f t="shared" si="8"/>
        <v>0</v>
      </c>
      <c r="AH83" s="195">
        <f>SUM(AH84:AH88)</f>
        <v>0</v>
      </c>
      <c r="AI83" s="195">
        <f>SUM(AI84:AI88)</f>
        <v>0</v>
      </c>
      <c r="AJ83" s="195">
        <f>SUM(AJ84:AJ88)</f>
        <v>0</v>
      </c>
      <c r="AK83" s="195">
        <f t="shared" si="9"/>
        <v>0</v>
      </c>
      <c r="AL83" s="195">
        <f>SUM(AL84:AL88)</f>
        <v>0</v>
      </c>
      <c r="AM83" s="195">
        <f>SUM(AM84:AM88)</f>
        <v>0</v>
      </c>
      <c r="AN83" s="195">
        <f>SUM(AN84:AN88)</f>
        <v>0</v>
      </c>
      <c r="AO83" s="195">
        <f t="shared" si="10"/>
        <v>0</v>
      </c>
      <c r="AP83" s="195">
        <f t="shared" si="11"/>
        <v>0</v>
      </c>
    </row>
    <row r="84" spans="2:42" x14ac:dyDescent="0.25">
      <c r="B84" s="184" t="s">
        <v>274</v>
      </c>
      <c r="C84" s="185" t="s">
        <v>158</v>
      </c>
      <c r="D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6">
        <f t="shared" si="0"/>
        <v>0</v>
      </c>
      <c r="G84" s="186"/>
      <c r="H84" s="186">
        <f t="shared" si="3"/>
        <v>0</v>
      </c>
      <c r="I84" s="186"/>
      <c r="J84" s="186">
        <f t="shared" si="4"/>
        <v>0</v>
      </c>
      <c r="K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6">
        <f t="shared" si="7"/>
        <v>0</v>
      </c>
      <c r="AD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6">
        <f t="shared" si="8"/>
        <v>0</v>
      </c>
      <c r="AH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6">
        <f t="shared" si="9"/>
        <v>0</v>
      </c>
      <c r="AL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6">
        <f t="shared" si="10"/>
        <v>0</v>
      </c>
      <c r="AP84" s="186">
        <f t="shared" si="11"/>
        <v>0</v>
      </c>
    </row>
    <row r="85" spans="2:42" x14ac:dyDescent="0.25">
      <c r="B85" s="184" t="s">
        <v>612</v>
      </c>
      <c r="C85" s="185" t="s">
        <v>613</v>
      </c>
      <c r="D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6">
        <f t="shared" ref="F85:F88" si="202">D85+E85</f>
        <v>0</v>
      </c>
      <c r="G85" s="186"/>
      <c r="H85" s="186">
        <f t="shared" ref="H85:H88" si="203">F85-G85</f>
        <v>0</v>
      </c>
      <c r="I85" s="186"/>
      <c r="J85" s="186">
        <f t="shared" ref="J85:J88" si="204">F85-I85</f>
        <v>0</v>
      </c>
      <c r="K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6">
        <f t="shared" ref="AC85:AC88" si="205">Z85+AA85+AB85</f>
        <v>0</v>
      </c>
      <c r="AD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6">
        <f t="shared" ref="AG85:AG88" si="206">AD85+AE85+AF85</f>
        <v>0</v>
      </c>
      <c r="AH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6">
        <f t="shared" ref="AK85:AK88" si="207">AH85+AI85+AJ85</f>
        <v>0</v>
      </c>
      <c r="AL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6">
        <f t="shared" ref="AO85:AO88" si="208">AL85+AM85+AN85</f>
        <v>0</v>
      </c>
      <c r="AP85" s="186">
        <f t="shared" ref="AP85:AP88" si="209">AC85+AG85+AK85+AO85</f>
        <v>0</v>
      </c>
    </row>
    <row r="86" spans="2:42" x14ac:dyDescent="0.25">
      <c r="B86" s="184" t="s">
        <v>275</v>
      </c>
      <c r="C86" s="185" t="s">
        <v>159</v>
      </c>
      <c r="D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6">
        <f t="shared" si="202"/>
        <v>0</v>
      </c>
      <c r="G86" s="186"/>
      <c r="H86" s="186">
        <f t="shared" si="203"/>
        <v>0</v>
      </c>
      <c r="I86" s="186"/>
      <c r="J86" s="186">
        <f t="shared" si="204"/>
        <v>0</v>
      </c>
      <c r="K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6">
        <f t="shared" si="205"/>
        <v>0</v>
      </c>
      <c r="AD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6">
        <f t="shared" si="206"/>
        <v>0</v>
      </c>
      <c r="AH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6">
        <f t="shared" si="207"/>
        <v>0</v>
      </c>
      <c r="AL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6">
        <f t="shared" si="208"/>
        <v>0</v>
      </c>
      <c r="AP86" s="186">
        <f t="shared" si="209"/>
        <v>0</v>
      </c>
    </row>
    <row r="87" spans="2:42" x14ac:dyDescent="0.25">
      <c r="B87" s="184" t="s">
        <v>614</v>
      </c>
      <c r="C87" s="185" t="s">
        <v>615</v>
      </c>
      <c r="D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6">
        <f t="shared" ref="F87" si="210">D87+E87</f>
        <v>0</v>
      </c>
      <c r="G87" s="186"/>
      <c r="H87" s="186">
        <f t="shared" ref="H87" si="211">F87-G87</f>
        <v>0</v>
      </c>
      <c r="I87" s="186"/>
      <c r="J87" s="186">
        <f t="shared" ref="J87" si="212">F87-I87</f>
        <v>0</v>
      </c>
      <c r="K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6">
        <f t="shared" ref="AC87" si="213">Z87+AA87+AB87</f>
        <v>0</v>
      </c>
      <c r="AD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6">
        <f t="shared" ref="AG87" si="214">AD87+AE87+AF87</f>
        <v>0</v>
      </c>
      <c r="AH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6">
        <f t="shared" ref="AK87" si="215">AH87+AI87+AJ87</f>
        <v>0</v>
      </c>
      <c r="AL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6">
        <f t="shared" ref="AO87" si="216">AL87+AM87+AN87</f>
        <v>0</v>
      </c>
      <c r="AP87" s="186">
        <f t="shared" ref="AP87" si="217">AC87+AG87+AK87+AO87</f>
        <v>0</v>
      </c>
    </row>
    <row r="88" spans="2:42" x14ac:dyDescent="0.25">
      <c r="B88" s="184" t="s">
        <v>616</v>
      </c>
      <c r="C88" s="185" t="s">
        <v>617</v>
      </c>
      <c r="D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6">
        <f t="shared" si="202"/>
        <v>0</v>
      </c>
      <c r="G88" s="186"/>
      <c r="H88" s="186">
        <f t="shared" si="203"/>
        <v>0</v>
      </c>
      <c r="I88" s="186"/>
      <c r="J88" s="186">
        <f t="shared" si="204"/>
        <v>0</v>
      </c>
      <c r="K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6">
        <f t="shared" si="205"/>
        <v>0</v>
      </c>
      <c r="AD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6">
        <f t="shared" si="206"/>
        <v>0</v>
      </c>
      <c r="AH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6">
        <f t="shared" si="207"/>
        <v>0</v>
      </c>
      <c r="AL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6">
        <f t="shared" si="208"/>
        <v>0</v>
      </c>
      <c r="AP88" s="186">
        <f t="shared" si="209"/>
        <v>0</v>
      </c>
    </row>
    <row r="89" spans="2:42" x14ac:dyDescent="0.25">
      <c r="B89" s="193" t="s">
        <v>276</v>
      </c>
      <c r="C89" s="194" t="s">
        <v>160</v>
      </c>
      <c r="D89" s="195">
        <f>SUM(D90:D95)</f>
        <v>0</v>
      </c>
      <c r="E89" s="195">
        <f>SUM(E90:E95)</f>
        <v>0</v>
      </c>
      <c r="F89" s="195">
        <f t="shared" si="0"/>
        <v>0</v>
      </c>
      <c r="G89" s="195">
        <f t="shared" ref="G89:I89" si="218">SUM(G90:G95)</f>
        <v>0</v>
      </c>
      <c r="H89" s="195">
        <f t="shared" si="3"/>
        <v>0</v>
      </c>
      <c r="I89" s="195">
        <f t="shared" si="218"/>
        <v>0</v>
      </c>
      <c r="J89" s="195">
        <f t="shared" si="4"/>
        <v>0</v>
      </c>
      <c r="K89" s="195">
        <f t="shared" ref="K89:AN89" si="219">SUM(K90:K95)</f>
        <v>0</v>
      </c>
      <c r="L89" s="195">
        <f t="shared" si="219"/>
        <v>0</v>
      </c>
      <c r="M89" s="195">
        <f t="shared" si="219"/>
        <v>0</v>
      </c>
      <c r="N89" s="195">
        <f t="shared" si="219"/>
        <v>0</v>
      </c>
      <c r="O89" s="195">
        <f t="shared" si="219"/>
        <v>0</v>
      </c>
      <c r="P89" s="195">
        <f t="shared" ref="P89:Q89" si="220">SUM(P90:P95)</f>
        <v>0</v>
      </c>
      <c r="Q89" s="195">
        <f t="shared" si="220"/>
        <v>0</v>
      </c>
      <c r="R89" s="195">
        <f t="shared" si="219"/>
        <v>0</v>
      </c>
      <c r="S89" s="195">
        <f t="shared" si="219"/>
        <v>0</v>
      </c>
      <c r="T89" s="195">
        <f t="shared" ref="T89" si="221">SUM(T90:T95)</f>
        <v>0</v>
      </c>
      <c r="U89" s="195">
        <f t="shared" si="219"/>
        <v>0</v>
      </c>
      <c r="V89" s="195">
        <f t="shared" si="219"/>
        <v>0</v>
      </c>
      <c r="W89" s="195">
        <f t="shared" ref="W89" si="222">SUM(W90:W95)</f>
        <v>0</v>
      </c>
      <c r="X89" s="195">
        <f t="shared" si="219"/>
        <v>0</v>
      </c>
      <c r="Y89" s="195">
        <f t="shared" si="219"/>
        <v>0</v>
      </c>
      <c r="Z89" s="195">
        <f t="shared" si="219"/>
        <v>0</v>
      </c>
      <c r="AA89" s="195">
        <f t="shared" si="219"/>
        <v>0</v>
      </c>
      <c r="AB89" s="195">
        <f t="shared" si="219"/>
        <v>0</v>
      </c>
      <c r="AC89" s="195">
        <f t="shared" si="7"/>
        <v>0</v>
      </c>
      <c r="AD89" s="195">
        <f t="shared" si="219"/>
        <v>0</v>
      </c>
      <c r="AE89" s="195">
        <f t="shared" si="219"/>
        <v>0</v>
      </c>
      <c r="AF89" s="195">
        <f t="shared" si="219"/>
        <v>0</v>
      </c>
      <c r="AG89" s="195">
        <f t="shared" si="8"/>
        <v>0</v>
      </c>
      <c r="AH89" s="195">
        <f t="shared" si="219"/>
        <v>0</v>
      </c>
      <c r="AI89" s="195">
        <f t="shared" si="219"/>
        <v>0</v>
      </c>
      <c r="AJ89" s="195">
        <f t="shared" si="219"/>
        <v>0</v>
      </c>
      <c r="AK89" s="195">
        <f t="shared" si="9"/>
        <v>0</v>
      </c>
      <c r="AL89" s="195">
        <f t="shared" si="219"/>
        <v>0</v>
      </c>
      <c r="AM89" s="195">
        <f t="shared" si="219"/>
        <v>0</v>
      </c>
      <c r="AN89" s="195">
        <f t="shared" si="219"/>
        <v>0</v>
      </c>
      <c r="AO89" s="195">
        <f t="shared" si="10"/>
        <v>0</v>
      </c>
      <c r="AP89" s="195">
        <f t="shared" si="11"/>
        <v>0</v>
      </c>
    </row>
    <row r="90" spans="2:42" x14ac:dyDescent="0.25">
      <c r="B90" s="184" t="s">
        <v>277</v>
      </c>
      <c r="C90" s="185" t="s">
        <v>161</v>
      </c>
      <c r="D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6">
        <f t="shared" ref="F90:F95" si="223">D90+E90</f>
        <v>0</v>
      </c>
      <c r="G90" s="186"/>
      <c r="H90" s="186">
        <f t="shared" ref="H90:H95" si="224">F90-G90</f>
        <v>0</v>
      </c>
      <c r="I90" s="186"/>
      <c r="J90" s="186">
        <f t="shared" ref="J90:J95" si="225">F90-I90</f>
        <v>0</v>
      </c>
      <c r="K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6">
        <f t="shared" ref="AC90:AC95" si="226">Z90+AA90+AB90</f>
        <v>0</v>
      </c>
      <c r="AD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6">
        <f t="shared" ref="AG90:AG95" si="227">AD90+AE90+AF90</f>
        <v>0</v>
      </c>
      <c r="AH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6">
        <f t="shared" ref="AK90:AK95" si="228">AH90+AI90+AJ90</f>
        <v>0</v>
      </c>
      <c r="AL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6">
        <f t="shared" ref="AO90:AO95" si="229">AL90+AM90+AN90</f>
        <v>0</v>
      </c>
      <c r="AP90" s="186">
        <f t="shared" ref="AP90:AP95" si="230">AC90+AG90+AK90+AO90</f>
        <v>0</v>
      </c>
    </row>
    <row r="91" spans="2:42" x14ac:dyDescent="0.25">
      <c r="B91" s="184" t="s">
        <v>618</v>
      </c>
      <c r="C91" s="185" t="s">
        <v>619</v>
      </c>
      <c r="D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6">
        <f t="shared" si="223"/>
        <v>0</v>
      </c>
      <c r="G91" s="186"/>
      <c r="H91" s="186">
        <f t="shared" si="224"/>
        <v>0</v>
      </c>
      <c r="I91" s="186"/>
      <c r="J91" s="186">
        <f t="shared" si="225"/>
        <v>0</v>
      </c>
      <c r="K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6">
        <f t="shared" si="226"/>
        <v>0</v>
      </c>
      <c r="AD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6">
        <f t="shared" si="227"/>
        <v>0</v>
      </c>
      <c r="AH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6">
        <f t="shared" si="228"/>
        <v>0</v>
      </c>
      <c r="AL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6">
        <f t="shared" si="229"/>
        <v>0</v>
      </c>
      <c r="AP91" s="186">
        <f t="shared" si="230"/>
        <v>0</v>
      </c>
    </row>
    <row r="92" spans="2:42" x14ac:dyDescent="0.25">
      <c r="B92" s="184" t="s">
        <v>278</v>
      </c>
      <c r="C92" s="185" t="s">
        <v>162</v>
      </c>
      <c r="D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6">
        <f t="shared" ref="F92:F93" si="231">D92+E92</f>
        <v>0</v>
      </c>
      <c r="G92" s="186"/>
      <c r="H92" s="186">
        <f t="shared" ref="H92:H93" si="232">F92-G92</f>
        <v>0</v>
      </c>
      <c r="I92" s="186"/>
      <c r="J92" s="186">
        <f t="shared" ref="J92:J93" si="233">F92-I92</f>
        <v>0</v>
      </c>
      <c r="K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6">
        <f t="shared" ref="AC92:AC93" si="234">Z92+AA92+AB92</f>
        <v>0</v>
      </c>
      <c r="AD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6">
        <f t="shared" ref="AG92:AG93" si="235">AD92+AE92+AF92</f>
        <v>0</v>
      </c>
      <c r="AH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6">
        <f t="shared" ref="AK92:AK93" si="236">AH92+AI92+AJ92</f>
        <v>0</v>
      </c>
      <c r="AL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6">
        <f t="shared" ref="AO92:AO93" si="237">AL92+AM92+AN92</f>
        <v>0</v>
      </c>
      <c r="AP92" s="186">
        <f t="shared" ref="AP92:AP93" si="238">AC92+AG92+AK92+AO92</f>
        <v>0</v>
      </c>
    </row>
    <row r="93" spans="2:42" x14ac:dyDescent="0.25">
      <c r="B93" s="184" t="s">
        <v>620</v>
      </c>
      <c r="C93" s="185" t="s">
        <v>621</v>
      </c>
      <c r="D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6">
        <f t="shared" si="231"/>
        <v>0</v>
      </c>
      <c r="G93" s="186"/>
      <c r="H93" s="186">
        <f t="shared" si="232"/>
        <v>0</v>
      </c>
      <c r="I93" s="186"/>
      <c r="J93" s="186">
        <f t="shared" si="233"/>
        <v>0</v>
      </c>
      <c r="K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6">
        <f t="shared" si="234"/>
        <v>0</v>
      </c>
      <c r="AD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6">
        <f t="shared" si="235"/>
        <v>0</v>
      </c>
      <c r="AH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6">
        <f t="shared" si="236"/>
        <v>0</v>
      </c>
      <c r="AL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6">
        <f t="shared" si="237"/>
        <v>0</v>
      </c>
      <c r="AP93" s="186">
        <f t="shared" si="238"/>
        <v>0</v>
      </c>
    </row>
    <row r="94" spans="2:42" x14ac:dyDescent="0.25">
      <c r="B94" s="184" t="s">
        <v>622</v>
      </c>
      <c r="C94" s="185" t="s">
        <v>623</v>
      </c>
      <c r="D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6">
        <f t="shared" ref="F94" si="239">D94+E94</f>
        <v>0</v>
      </c>
      <c r="G94" s="186"/>
      <c r="H94" s="186">
        <f t="shared" ref="H94" si="240">F94-G94</f>
        <v>0</v>
      </c>
      <c r="I94" s="186"/>
      <c r="J94" s="186">
        <f t="shared" ref="J94" si="241">F94-I94</f>
        <v>0</v>
      </c>
      <c r="K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6">
        <f t="shared" ref="AC94" si="242">Z94+AA94+AB94</f>
        <v>0</v>
      </c>
      <c r="AD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6">
        <f t="shared" ref="AG94" si="243">AD94+AE94+AF94</f>
        <v>0</v>
      </c>
      <c r="AH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6">
        <f t="shared" ref="AK94" si="244">AH94+AI94+AJ94</f>
        <v>0</v>
      </c>
      <c r="AL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6">
        <f t="shared" ref="AO94" si="245">AL94+AM94+AN94</f>
        <v>0</v>
      </c>
      <c r="AP94" s="186">
        <f t="shared" ref="AP94" si="246">AC94+AG94+AK94+AO94</f>
        <v>0</v>
      </c>
    </row>
    <row r="95" spans="2:42" x14ac:dyDescent="0.25">
      <c r="B95" s="184" t="s">
        <v>624</v>
      </c>
      <c r="C95" s="185" t="s">
        <v>625</v>
      </c>
      <c r="D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6">
        <f t="shared" si="223"/>
        <v>0</v>
      </c>
      <c r="G95" s="186"/>
      <c r="H95" s="186">
        <f t="shared" si="224"/>
        <v>0</v>
      </c>
      <c r="I95" s="186"/>
      <c r="J95" s="186">
        <f t="shared" si="225"/>
        <v>0</v>
      </c>
      <c r="K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6">
        <f t="shared" si="226"/>
        <v>0</v>
      </c>
      <c r="AD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6">
        <f t="shared" si="227"/>
        <v>0</v>
      </c>
      <c r="AH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6">
        <f t="shared" si="228"/>
        <v>0</v>
      </c>
      <c r="AL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6">
        <f t="shared" si="229"/>
        <v>0</v>
      </c>
      <c r="AP95" s="186">
        <f t="shared" si="230"/>
        <v>0</v>
      </c>
    </row>
    <row r="96" spans="2:42" x14ac:dyDescent="0.25">
      <c r="B96" s="193" t="s">
        <v>279</v>
      </c>
      <c r="C96" s="194" t="s">
        <v>163</v>
      </c>
      <c r="D96" s="195">
        <f>SUM(D97:D105)</f>
        <v>0</v>
      </c>
      <c r="E96" s="195">
        <f>SUM(E97:E105)</f>
        <v>0</v>
      </c>
      <c r="F96" s="195">
        <f t="shared" si="0"/>
        <v>0</v>
      </c>
      <c r="G96" s="195">
        <f>SUM(G97:G105)</f>
        <v>0</v>
      </c>
      <c r="H96" s="195">
        <f t="shared" si="3"/>
        <v>0</v>
      </c>
      <c r="I96" s="195">
        <f>SUM(I97:I105)</f>
        <v>0</v>
      </c>
      <c r="J96" s="195">
        <f t="shared" si="4"/>
        <v>0</v>
      </c>
      <c r="K96" s="195">
        <f t="shared" ref="K96:AB96" si="247">SUM(K97:K105)</f>
        <v>0</v>
      </c>
      <c r="L96" s="195">
        <f t="shared" si="247"/>
        <v>0</v>
      </c>
      <c r="M96" s="195">
        <f t="shared" si="247"/>
        <v>0</v>
      </c>
      <c r="N96" s="195">
        <f t="shared" si="247"/>
        <v>0</v>
      </c>
      <c r="O96" s="195">
        <f t="shared" si="247"/>
        <v>0</v>
      </c>
      <c r="P96" s="195">
        <f t="shared" ref="P96:Q96" si="248">SUM(P97:P105)</f>
        <v>0</v>
      </c>
      <c r="Q96" s="195">
        <f t="shared" si="248"/>
        <v>0</v>
      </c>
      <c r="R96" s="195">
        <f t="shared" si="247"/>
        <v>0</v>
      </c>
      <c r="S96" s="195">
        <f t="shared" si="247"/>
        <v>0</v>
      </c>
      <c r="T96" s="195">
        <f t="shared" ref="T96" si="249">SUM(T97:T105)</f>
        <v>0</v>
      </c>
      <c r="U96" s="195">
        <f t="shared" si="247"/>
        <v>0</v>
      </c>
      <c r="V96" s="195">
        <f t="shared" si="247"/>
        <v>0</v>
      </c>
      <c r="W96" s="195">
        <f t="shared" ref="W96" si="250">SUM(W97:W105)</f>
        <v>0</v>
      </c>
      <c r="X96" s="195">
        <f t="shared" si="247"/>
        <v>0</v>
      </c>
      <c r="Y96" s="195">
        <f t="shared" si="247"/>
        <v>0</v>
      </c>
      <c r="Z96" s="195">
        <f t="shared" si="247"/>
        <v>0</v>
      </c>
      <c r="AA96" s="195">
        <f t="shared" si="247"/>
        <v>0</v>
      </c>
      <c r="AB96" s="195">
        <f t="shared" si="247"/>
        <v>0</v>
      </c>
      <c r="AC96" s="195">
        <f t="shared" si="7"/>
        <v>0</v>
      </c>
      <c r="AD96" s="195">
        <f>SUM(AD97:AD105)</f>
        <v>0</v>
      </c>
      <c r="AE96" s="195">
        <f>SUM(AE97:AE105)</f>
        <v>0</v>
      </c>
      <c r="AF96" s="195">
        <f>SUM(AF97:AF105)</f>
        <v>0</v>
      </c>
      <c r="AG96" s="195">
        <f t="shared" si="8"/>
        <v>0</v>
      </c>
      <c r="AH96" s="195">
        <f>SUM(AH97:AH105)</f>
        <v>0</v>
      </c>
      <c r="AI96" s="195">
        <f>SUM(AI97:AI105)</f>
        <v>0</v>
      </c>
      <c r="AJ96" s="195">
        <f>SUM(AJ97:AJ105)</f>
        <v>0</v>
      </c>
      <c r="AK96" s="195">
        <f t="shared" si="9"/>
        <v>0</v>
      </c>
      <c r="AL96" s="195">
        <f>SUM(AL97:AL105)</f>
        <v>0</v>
      </c>
      <c r="AM96" s="195">
        <f>SUM(AM97:AM105)</f>
        <v>0</v>
      </c>
      <c r="AN96" s="195">
        <f>SUM(AN97:AN105)</f>
        <v>0</v>
      </c>
      <c r="AO96" s="195">
        <f t="shared" si="10"/>
        <v>0</v>
      </c>
      <c r="AP96" s="195">
        <f t="shared" si="11"/>
        <v>0</v>
      </c>
    </row>
    <row r="97" spans="2:42" x14ac:dyDescent="0.25">
      <c r="B97" s="184" t="s">
        <v>630</v>
      </c>
      <c r="C97" s="185" t="s">
        <v>631</v>
      </c>
      <c r="D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6">
        <f>D97+E97</f>
        <v>0</v>
      </c>
      <c r="G97" s="186"/>
      <c r="H97" s="186">
        <f>F97-G97</f>
        <v>0</v>
      </c>
      <c r="I97" s="186"/>
      <c r="J97" s="186">
        <f>F97-I97</f>
        <v>0</v>
      </c>
      <c r="K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6">
        <f>Z97+AA97+AB97</f>
        <v>0</v>
      </c>
      <c r="AD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6">
        <f>AD97+AE97+AF97</f>
        <v>0</v>
      </c>
      <c r="AH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6">
        <f>AH97+AI97+AJ97</f>
        <v>0</v>
      </c>
      <c r="AL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6">
        <f>AL97+AM97+AN97</f>
        <v>0</v>
      </c>
      <c r="AP97" s="186">
        <f>AC97+AG97+AK97+AO97</f>
        <v>0</v>
      </c>
    </row>
    <row r="98" spans="2:42" x14ac:dyDescent="0.25">
      <c r="B98" s="184" t="s">
        <v>632</v>
      </c>
      <c r="C98" s="185" t="s">
        <v>633</v>
      </c>
      <c r="D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6">
        <f t="shared" ref="F98" si="251">D98+E98</f>
        <v>0</v>
      </c>
      <c r="G98" s="186"/>
      <c r="H98" s="186">
        <f t="shared" ref="H98" si="252">F98-G98</f>
        <v>0</v>
      </c>
      <c r="I98" s="186"/>
      <c r="J98" s="186">
        <f t="shared" ref="J98" si="253">F98-I98</f>
        <v>0</v>
      </c>
      <c r="K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6">
        <f t="shared" ref="AC98" si="254">Z98+AA98+AB98</f>
        <v>0</v>
      </c>
      <c r="AD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6">
        <f t="shared" ref="AG98" si="255">AD98+AE98+AF98</f>
        <v>0</v>
      </c>
      <c r="AH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6">
        <f t="shared" ref="AK98" si="256">AH98+AI98+AJ98</f>
        <v>0</v>
      </c>
      <c r="AL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6">
        <f t="shared" ref="AO98" si="257">AL98+AM98+AN98</f>
        <v>0</v>
      </c>
      <c r="AP98" s="186">
        <f t="shared" ref="AP98" si="258">AC98+AG98+AK98+AO98</f>
        <v>0</v>
      </c>
    </row>
    <row r="99" spans="2:42" x14ac:dyDescent="0.25">
      <c r="B99" s="184" t="s">
        <v>280</v>
      </c>
      <c r="C99" s="185" t="s">
        <v>164</v>
      </c>
      <c r="D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6">
        <f t="shared" ref="F99" si="259">D99+E99</f>
        <v>0</v>
      </c>
      <c r="G99" s="186"/>
      <c r="H99" s="186">
        <f t="shared" ref="H99" si="260">F99-G99</f>
        <v>0</v>
      </c>
      <c r="I99" s="186"/>
      <c r="J99" s="186">
        <f t="shared" ref="J99" si="261">F99-I99</f>
        <v>0</v>
      </c>
      <c r="K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6">
        <f t="shared" ref="AC99" si="262">Z99+AA99+AB99</f>
        <v>0</v>
      </c>
      <c r="AD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6">
        <f t="shared" ref="AG99" si="263">AD99+AE99+AF99</f>
        <v>0</v>
      </c>
      <c r="AH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6">
        <f t="shared" ref="AK99" si="264">AH99+AI99+AJ99</f>
        <v>0</v>
      </c>
      <c r="AL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6">
        <f t="shared" ref="AO99" si="265">AL99+AM99+AN99</f>
        <v>0</v>
      </c>
      <c r="AP99" s="186">
        <f t="shared" ref="AP99" si="266">AC99+AG99+AK99+AO99</f>
        <v>0</v>
      </c>
    </row>
    <row r="100" spans="2:42" x14ac:dyDescent="0.25">
      <c r="B100" s="184" t="s">
        <v>626</v>
      </c>
      <c r="C100" s="185" t="s">
        <v>627</v>
      </c>
      <c r="D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6">
        <f t="shared" ref="F100:F105" si="267">D100+E100</f>
        <v>0</v>
      </c>
      <c r="G100" s="186"/>
      <c r="H100" s="186">
        <f t="shared" ref="H100:H105" si="268">F100-G100</f>
        <v>0</v>
      </c>
      <c r="I100" s="186"/>
      <c r="J100" s="186">
        <f t="shared" ref="J100:J105" si="269">F100-I100</f>
        <v>0</v>
      </c>
      <c r="K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6">
        <f t="shared" ref="AC100:AC105" si="270">Z100+AA100+AB100</f>
        <v>0</v>
      </c>
      <c r="AD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6">
        <f t="shared" ref="AG100:AG105" si="271">AD100+AE100+AF100</f>
        <v>0</v>
      </c>
      <c r="AH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6">
        <f t="shared" ref="AK100:AK105" si="272">AH100+AI100+AJ100</f>
        <v>0</v>
      </c>
      <c r="AL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6">
        <f t="shared" ref="AO100:AO105" si="273">AL100+AM100+AN100</f>
        <v>0</v>
      </c>
      <c r="AP100" s="186">
        <f t="shared" ref="AP100:AP105" si="274">AC100+AG100+AK100+AO100</f>
        <v>0</v>
      </c>
    </row>
    <row r="101" spans="2:42" x14ac:dyDescent="0.25">
      <c r="B101" s="184" t="s">
        <v>628</v>
      </c>
      <c r="C101" s="185" t="s">
        <v>629</v>
      </c>
      <c r="D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6">
        <f t="shared" ref="F101:F102" si="275">D101+E101</f>
        <v>0</v>
      </c>
      <c r="G101" s="186"/>
      <c r="H101" s="186">
        <f t="shared" ref="H101:H102" si="276">F101-G101</f>
        <v>0</v>
      </c>
      <c r="I101" s="186"/>
      <c r="J101" s="186">
        <f t="shared" ref="J101:J102" si="277">F101-I101</f>
        <v>0</v>
      </c>
      <c r="K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6">
        <f t="shared" ref="AC101:AC102" si="278">Z101+AA101+AB101</f>
        <v>0</v>
      </c>
      <c r="AD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6">
        <f t="shared" ref="AG101:AG102" si="279">AD101+AE101+AF101</f>
        <v>0</v>
      </c>
      <c r="AH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6">
        <f t="shared" ref="AK101:AK102" si="280">AH101+AI101+AJ101</f>
        <v>0</v>
      </c>
      <c r="AL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6">
        <f t="shared" ref="AO101:AO102" si="281">AL101+AM101+AN101</f>
        <v>0</v>
      </c>
      <c r="AP101" s="186">
        <f t="shared" ref="AP101:AP102" si="282">AC101+AG101+AK101+AO101</f>
        <v>0</v>
      </c>
    </row>
    <row r="102" spans="2:42" x14ac:dyDescent="0.25">
      <c r="B102" s="184" t="s">
        <v>281</v>
      </c>
      <c r="C102" s="185" t="s">
        <v>165</v>
      </c>
      <c r="D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6">
        <f t="shared" si="275"/>
        <v>0</v>
      </c>
      <c r="G102" s="186"/>
      <c r="H102" s="186">
        <f t="shared" si="276"/>
        <v>0</v>
      </c>
      <c r="I102" s="186"/>
      <c r="J102" s="186">
        <f t="shared" si="277"/>
        <v>0</v>
      </c>
      <c r="K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6">
        <f t="shared" si="278"/>
        <v>0</v>
      </c>
      <c r="AD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6">
        <f t="shared" si="279"/>
        <v>0</v>
      </c>
      <c r="AH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6">
        <f t="shared" si="280"/>
        <v>0</v>
      </c>
      <c r="AL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6">
        <f t="shared" si="281"/>
        <v>0</v>
      </c>
      <c r="AP102" s="186">
        <f t="shared" si="282"/>
        <v>0</v>
      </c>
    </row>
    <row r="103" spans="2:42" x14ac:dyDescent="0.25">
      <c r="B103" s="184" t="s">
        <v>634</v>
      </c>
      <c r="C103" s="185" t="s">
        <v>631</v>
      </c>
      <c r="D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6">
        <f>D103+E103</f>
        <v>0</v>
      </c>
      <c r="G103" s="186"/>
      <c r="H103" s="186">
        <f>F103-G103</f>
        <v>0</v>
      </c>
      <c r="I103" s="186"/>
      <c r="J103" s="186">
        <f>F103-I103</f>
        <v>0</v>
      </c>
      <c r="K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6">
        <f>Z103+AA103+AB103</f>
        <v>0</v>
      </c>
      <c r="AD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6">
        <f>AD103+AE103+AF103</f>
        <v>0</v>
      </c>
      <c r="AH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6">
        <f>AH103+AI103+AJ103</f>
        <v>0</v>
      </c>
      <c r="AL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6">
        <f>AL103+AM103+AN103</f>
        <v>0</v>
      </c>
      <c r="AP103" s="186">
        <f>AC103+AG103+AK103+AO103</f>
        <v>0</v>
      </c>
    </row>
    <row r="104" spans="2:42" x14ac:dyDescent="0.25">
      <c r="B104" s="184" t="s">
        <v>282</v>
      </c>
      <c r="C104" s="185" t="s">
        <v>166</v>
      </c>
      <c r="D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6">
        <f t="shared" ref="F104" si="283">D104+E104</f>
        <v>0</v>
      </c>
      <c r="G104" s="186"/>
      <c r="H104" s="186">
        <f t="shared" ref="H104" si="284">F104-G104</f>
        <v>0</v>
      </c>
      <c r="I104" s="186"/>
      <c r="J104" s="186">
        <f t="shared" ref="J104" si="285">F104-I104</f>
        <v>0</v>
      </c>
      <c r="K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6">
        <f t="shared" ref="AC104" si="286">Z104+AA104+AB104</f>
        <v>0</v>
      </c>
      <c r="AD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6">
        <f t="shared" ref="AG104" si="287">AD104+AE104+AF104</f>
        <v>0</v>
      </c>
      <c r="AH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6">
        <f t="shared" ref="AK104" si="288">AH104+AI104+AJ104</f>
        <v>0</v>
      </c>
      <c r="AL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6">
        <f t="shared" ref="AO104" si="289">AL104+AM104+AN104</f>
        <v>0</v>
      </c>
      <c r="AP104" s="186">
        <f t="shared" ref="AP104" si="290">AC104+AG104+AK104+AO104</f>
        <v>0</v>
      </c>
    </row>
    <row r="105" spans="2:42" x14ac:dyDescent="0.25">
      <c r="B105" s="184" t="s">
        <v>635</v>
      </c>
      <c r="C105" s="185" t="s">
        <v>633</v>
      </c>
      <c r="D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6">
        <f t="shared" si="267"/>
        <v>0</v>
      </c>
      <c r="G105" s="186"/>
      <c r="H105" s="186">
        <f t="shared" si="268"/>
        <v>0</v>
      </c>
      <c r="I105" s="186"/>
      <c r="J105" s="186">
        <f t="shared" si="269"/>
        <v>0</v>
      </c>
      <c r="K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6">
        <f t="shared" si="270"/>
        <v>0</v>
      </c>
      <c r="AD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6">
        <f t="shared" si="271"/>
        <v>0</v>
      </c>
      <c r="AH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6">
        <f t="shared" si="272"/>
        <v>0</v>
      </c>
      <c r="AL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6">
        <f t="shared" si="273"/>
        <v>0</v>
      </c>
      <c r="AP105" s="186">
        <f t="shared" si="274"/>
        <v>0</v>
      </c>
    </row>
    <row r="106" spans="2:42" x14ac:dyDescent="0.25">
      <c r="B106" s="181" t="s">
        <v>286</v>
      </c>
      <c r="C106" s="182" t="s">
        <v>170</v>
      </c>
      <c r="D106" s="183">
        <f>D107+D118+D133+D149+D164+D190+D207+D214</f>
        <v>259480</v>
      </c>
      <c r="E106" s="183">
        <f>E107+E118+E133+E149+E164+E190+E207+E214</f>
        <v>7500</v>
      </c>
      <c r="F106" s="183">
        <f t="shared" si="0"/>
        <v>266980</v>
      </c>
      <c r="G106" s="183">
        <f>G107+G118+G133+G149+G164+G190+G207+G214</f>
        <v>0</v>
      </c>
      <c r="H106" s="183">
        <f t="shared" si="3"/>
        <v>266980</v>
      </c>
      <c r="I106" s="183">
        <f>I107+I118+I133+I149+I164+I190+I207+I214</f>
        <v>0</v>
      </c>
      <c r="J106" s="183">
        <f t="shared" si="4"/>
        <v>266980</v>
      </c>
      <c r="K106" s="183">
        <f t="shared" ref="K106:AB106" si="291">K107+K118+K133+K149+K164+K190+K207+K214</f>
        <v>156260</v>
      </c>
      <c r="L106" s="183">
        <f t="shared" si="291"/>
        <v>0</v>
      </c>
      <c r="M106" s="183">
        <f t="shared" si="291"/>
        <v>0</v>
      </c>
      <c r="N106" s="183">
        <f t="shared" si="291"/>
        <v>0</v>
      </c>
      <c r="O106" s="183">
        <f t="shared" si="291"/>
        <v>0</v>
      </c>
      <c r="P106" s="183">
        <f t="shared" si="291"/>
        <v>0</v>
      </c>
      <c r="Q106" s="183">
        <f t="shared" si="291"/>
        <v>0</v>
      </c>
      <c r="R106" s="183">
        <f t="shared" si="291"/>
        <v>0</v>
      </c>
      <c r="S106" s="183">
        <f t="shared" si="291"/>
        <v>0</v>
      </c>
      <c r="T106" s="183">
        <f t="shared" ref="T106" si="292">T107+T118+T133+T149+T164+T190+T207+T214</f>
        <v>230200</v>
      </c>
      <c r="U106" s="183">
        <f t="shared" si="291"/>
        <v>0</v>
      </c>
      <c r="V106" s="183">
        <f t="shared" si="291"/>
        <v>0</v>
      </c>
      <c r="W106" s="183">
        <f t="shared" si="291"/>
        <v>0</v>
      </c>
      <c r="X106" s="183">
        <f t="shared" si="291"/>
        <v>0</v>
      </c>
      <c r="Y106" s="183">
        <f t="shared" si="291"/>
        <v>0</v>
      </c>
      <c r="Z106" s="183">
        <f t="shared" si="291"/>
        <v>40000</v>
      </c>
      <c r="AA106" s="183">
        <f t="shared" si="291"/>
        <v>346460</v>
      </c>
      <c r="AB106" s="183">
        <f t="shared" si="291"/>
        <v>0</v>
      </c>
      <c r="AC106" s="183">
        <f t="shared" si="7"/>
        <v>386460</v>
      </c>
      <c r="AD106" s="183">
        <f>AD107+AD118+AD133+AD149+AD164+AD190+AD207+AD214</f>
        <v>0</v>
      </c>
      <c r="AE106" s="183">
        <f>AE107+AE118+AE133+AE149+AE164+AE190+AE207+AE214</f>
        <v>0</v>
      </c>
      <c r="AF106" s="183">
        <f>AF107+AF118+AF133+AF149+AF164+AF190+AF207+AF214</f>
        <v>0</v>
      </c>
      <c r="AG106" s="183">
        <f t="shared" si="8"/>
        <v>0</v>
      </c>
      <c r="AH106" s="183">
        <f>AH107+AH118+AH133+AH149+AH164+AH190+AH207+AH214</f>
        <v>0</v>
      </c>
      <c r="AI106" s="183">
        <f>AI107+AI118+AI133+AI149+AI164+AI190+AI207+AI214</f>
        <v>0</v>
      </c>
      <c r="AJ106" s="183">
        <f>AJ107+AJ118+AJ133+AJ149+AJ164+AJ190+AJ207+AJ214</f>
        <v>0</v>
      </c>
      <c r="AK106" s="183">
        <f t="shared" si="9"/>
        <v>0</v>
      </c>
      <c r="AL106" s="183">
        <f>AL107+AL118+AL133+AL149+AL164+AL190+AL207+AL214</f>
        <v>0</v>
      </c>
      <c r="AM106" s="183">
        <f>AM107+AM118+AM133+AM149+AM164+AM190+AM207+AM214</f>
        <v>0</v>
      </c>
      <c r="AN106" s="183">
        <f>AN107+AN118+AN133+AN149+AN164+AN190+AN207+AN214</f>
        <v>0</v>
      </c>
      <c r="AO106" s="183">
        <f t="shared" si="10"/>
        <v>0</v>
      </c>
      <c r="AP106" s="183">
        <f t="shared" si="11"/>
        <v>386460</v>
      </c>
    </row>
    <row r="107" spans="2:42" x14ac:dyDescent="0.25">
      <c r="B107" s="193" t="s">
        <v>287</v>
      </c>
      <c r="C107" s="194" t="s">
        <v>171</v>
      </c>
      <c r="D107" s="195">
        <f>SUM(D108:D117)</f>
        <v>0</v>
      </c>
      <c r="E107" s="195">
        <f>SUM(E108:E117)</f>
        <v>0</v>
      </c>
      <c r="F107" s="195">
        <f t="shared" ref="F107:F221" si="293">D107+E107</f>
        <v>0</v>
      </c>
      <c r="G107" s="195">
        <f>SUM(G108:G117)</f>
        <v>0</v>
      </c>
      <c r="H107" s="195">
        <f t="shared" si="3"/>
        <v>0</v>
      </c>
      <c r="I107" s="195">
        <f>SUM(I108:I117)</f>
        <v>0</v>
      </c>
      <c r="J107" s="195">
        <f t="shared" si="4"/>
        <v>0</v>
      </c>
      <c r="K107" s="195">
        <f t="shared" ref="K107:AB107" si="294">SUM(K108:K117)</f>
        <v>0</v>
      </c>
      <c r="L107" s="195">
        <f t="shared" si="294"/>
        <v>0</v>
      </c>
      <c r="M107" s="195">
        <f t="shared" si="294"/>
        <v>0</v>
      </c>
      <c r="N107" s="195">
        <f t="shared" si="294"/>
        <v>0</v>
      </c>
      <c r="O107" s="195">
        <f t="shared" si="294"/>
        <v>0</v>
      </c>
      <c r="P107" s="195">
        <f t="shared" ref="P107:Q107" si="295">SUM(P108:P117)</f>
        <v>0</v>
      </c>
      <c r="Q107" s="195">
        <f t="shared" si="295"/>
        <v>0</v>
      </c>
      <c r="R107" s="195">
        <f t="shared" si="294"/>
        <v>0</v>
      </c>
      <c r="S107" s="195">
        <f t="shared" si="294"/>
        <v>0</v>
      </c>
      <c r="T107" s="195">
        <f t="shared" ref="T107" si="296">SUM(T108:T117)</f>
        <v>0</v>
      </c>
      <c r="U107" s="195">
        <f t="shared" si="294"/>
        <v>0</v>
      </c>
      <c r="V107" s="195">
        <f t="shared" si="294"/>
        <v>0</v>
      </c>
      <c r="W107" s="195">
        <f t="shared" ref="W107" si="297">SUM(W108:W117)</f>
        <v>0</v>
      </c>
      <c r="X107" s="195">
        <f t="shared" si="294"/>
        <v>0</v>
      </c>
      <c r="Y107" s="195">
        <f t="shared" si="294"/>
        <v>0</v>
      </c>
      <c r="Z107" s="195">
        <f t="shared" si="294"/>
        <v>0</v>
      </c>
      <c r="AA107" s="195">
        <f t="shared" si="294"/>
        <v>0</v>
      </c>
      <c r="AB107" s="195">
        <f t="shared" si="294"/>
        <v>0</v>
      </c>
      <c r="AC107" s="195">
        <f t="shared" si="7"/>
        <v>0</v>
      </c>
      <c r="AD107" s="195">
        <f>SUM(AD108:AD117)</f>
        <v>0</v>
      </c>
      <c r="AE107" s="195">
        <f>SUM(AE108:AE117)</f>
        <v>0</v>
      </c>
      <c r="AF107" s="195">
        <f>SUM(AF108:AF117)</f>
        <v>0</v>
      </c>
      <c r="AG107" s="195">
        <f t="shared" si="8"/>
        <v>0</v>
      </c>
      <c r="AH107" s="195">
        <f>SUM(AH108:AH117)</f>
        <v>0</v>
      </c>
      <c r="AI107" s="195">
        <f>SUM(AI108:AI117)</f>
        <v>0</v>
      </c>
      <c r="AJ107" s="195">
        <f>SUM(AJ108:AJ117)</f>
        <v>0</v>
      </c>
      <c r="AK107" s="195">
        <f t="shared" si="9"/>
        <v>0</v>
      </c>
      <c r="AL107" s="195">
        <f>SUM(AL108:AL117)</f>
        <v>0</v>
      </c>
      <c r="AM107" s="195">
        <f>SUM(AM108:AM117)</f>
        <v>0</v>
      </c>
      <c r="AN107" s="195">
        <f>SUM(AN108:AN117)</f>
        <v>0</v>
      </c>
      <c r="AO107" s="195">
        <f t="shared" si="10"/>
        <v>0</v>
      </c>
      <c r="AP107" s="195">
        <f t="shared" si="11"/>
        <v>0</v>
      </c>
    </row>
    <row r="108" spans="2:42" x14ac:dyDescent="0.25">
      <c r="B108" s="184" t="s">
        <v>636</v>
      </c>
      <c r="C108" s="185" t="s">
        <v>133</v>
      </c>
      <c r="D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6">
        <f t="shared" si="293"/>
        <v>0</v>
      </c>
      <c r="G108" s="186"/>
      <c r="H108" s="186">
        <f t="shared" ref="H108:H115" si="298">F108-G108</f>
        <v>0</v>
      </c>
      <c r="I108" s="186"/>
      <c r="J108" s="186">
        <f t="shared" ref="J108:J115" si="299">F108-I108</f>
        <v>0</v>
      </c>
      <c r="K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6">
        <f t="shared" ref="AC108:AC115" si="300">Z108+AA108+AB108</f>
        <v>0</v>
      </c>
      <c r="AD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6">
        <f t="shared" ref="AG108:AG115" si="301">AD108+AE108+AF108</f>
        <v>0</v>
      </c>
      <c r="AH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6">
        <f t="shared" ref="AK108:AK115" si="302">AH108+AI108+AJ108</f>
        <v>0</v>
      </c>
      <c r="AL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6">
        <f t="shared" ref="AO108:AO115" si="303">AL108+AM108+AN108</f>
        <v>0</v>
      </c>
      <c r="AP108" s="186">
        <f t="shared" ref="AP108:AP115" si="304">AC108+AG108+AK108+AO108</f>
        <v>0</v>
      </c>
    </row>
    <row r="109" spans="2:42" x14ac:dyDescent="0.25">
      <c r="B109" s="184" t="s">
        <v>637</v>
      </c>
      <c r="C109" s="185" t="s">
        <v>638</v>
      </c>
      <c r="D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6">
        <f t="shared" ref="F109:F112" si="305">D109+E109</f>
        <v>0</v>
      </c>
      <c r="G109" s="186"/>
      <c r="H109" s="186">
        <f t="shared" si="298"/>
        <v>0</v>
      </c>
      <c r="I109" s="186"/>
      <c r="J109" s="186">
        <f t="shared" si="299"/>
        <v>0</v>
      </c>
      <c r="K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6">
        <f t="shared" si="300"/>
        <v>0</v>
      </c>
      <c r="AD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6">
        <f t="shared" si="301"/>
        <v>0</v>
      </c>
      <c r="AH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6">
        <f t="shared" si="302"/>
        <v>0</v>
      </c>
      <c r="AL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6">
        <f t="shared" si="303"/>
        <v>0</v>
      </c>
      <c r="AP109" s="186">
        <f t="shared" si="304"/>
        <v>0</v>
      </c>
    </row>
    <row r="110" spans="2:42" x14ac:dyDescent="0.25">
      <c r="B110" s="184" t="s">
        <v>639</v>
      </c>
      <c r="C110" s="185" t="s">
        <v>640</v>
      </c>
      <c r="D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6">
        <f t="shared" si="305"/>
        <v>0</v>
      </c>
      <c r="G110" s="186"/>
      <c r="H110" s="186">
        <f t="shared" si="298"/>
        <v>0</v>
      </c>
      <c r="I110" s="186"/>
      <c r="J110" s="186">
        <f t="shared" si="299"/>
        <v>0</v>
      </c>
      <c r="K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6">
        <f t="shared" si="300"/>
        <v>0</v>
      </c>
      <c r="AD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6">
        <f t="shared" si="301"/>
        <v>0</v>
      </c>
      <c r="AH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6">
        <f t="shared" si="302"/>
        <v>0</v>
      </c>
      <c r="AL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6">
        <f t="shared" si="303"/>
        <v>0</v>
      </c>
      <c r="AP110" s="186">
        <f t="shared" si="304"/>
        <v>0</v>
      </c>
    </row>
    <row r="111" spans="2:42" x14ac:dyDescent="0.25">
      <c r="B111" s="184" t="s">
        <v>288</v>
      </c>
      <c r="C111" s="185" t="s">
        <v>172</v>
      </c>
      <c r="D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6">
        <f t="shared" si="305"/>
        <v>0</v>
      </c>
      <c r="G111" s="186"/>
      <c r="H111" s="186">
        <f t="shared" ref="H111:H112" si="306">F111-G111</f>
        <v>0</v>
      </c>
      <c r="I111" s="186"/>
      <c r="J111" s="186">
        <f t="shared" ref="J111:J112" si="307">F111-I111</f>
        <v>0</v>
      </c>
      <c r="K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6">
        <f t="shared" ref="AC111:AC112" si="308">Z111+AA111+AB111</f>
        <v>0</v>
      </c>
      <c r="AD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6">
        <f t="shared" ref="AG111:AG112" si="309">AD111+AE111+AF111</f>
        <v>0</v>
      </c>
      <c r="AH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6">
        <f t="shared" ref="AK111:AK112" si="310">AH111+AI111+AJ111</f>
        <v>0</v>
      </c>
      <c r="AL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6">
        <f t="shared" ref="AO111:AO112" si="311">AL111+AM111+AN111</f>
        <v>0</v>
      </c>
      <c r="AP111" s="186">
        <f t="shared" ref="AP111:AP112" si="312">AC111+AG111+AK111+AO111</f>
        <v>0</v>
      </c>
    </row>
    <row r="112" spans="2:42" x14ac:dyDescent="0.25">
      <c r="B112" s="184" t="s">
        <v>641</v>
      </c>
      <c r="C112" s="185" t="s">
        <v>642</v>
      </c>
      <c r="D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6">
        <f t="shared" si="305"/>
        <v>0</v>
      </c>
      <c r="G112" s="186"/>
      <c r="H112" s="186">
        <f t="shared" si="306"/>
        <v>0</v>
      </c>
      <c r="I112" s="186"/>
      <c r="J112" s="186">
        <f t="shared" si="307"/>
        <v>0</v>
      </c>
      <c r="K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6">
        <f t="shared" si="308"/>
        <v>0</v>
      </c>
      <c r="AD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6">
        <f t="shared" si="309"/>
        <v>0</v>
      </c>
      <c r="AH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6">
        <f t="shared" si="310"/>
        <v>0</v>
      </c>
      <c r="AL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6">
        <f t="shared" si="311"/>
        <v>0</v>
      </c>
      <c r="AP112" s="186">
        <f t="shared" si="312"/>
        <v>0</v>
      </c>
    </row>
    <row r="113" spans="2:42" x14ac:dyDescent="0.25">
      <c r="B113" s="184" t="s">
        <v>643</v>
      </c>
      <c r="C113" s="185" t="s">
        <v>644</v>
      </c>
      <c r="D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6">
        <f t="shared" si="293"/>
        <v>0</v>
      </c>
      <c r="G113" s="186"/>
      <c r="H113" s="186">
        <f t="shared" ref="H113:H114" si="313">F113-G113</f>
        <v>0</v>
      </c>
      <c r="I113" s="186"/>
      <c r="J113" s="186">
        <f t="shared" ref="J113:J114" si="314">F113-I113</f>
        <v>0</v>
      </c>
      <c r="K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6">
        <f t="shared" ref="AC113:AC114" si="315">Z113+AA113+AB113</f>
        <v>0</v>
      </c>
      <c r="AD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6">
        <f t="shared" ref="AG113:AG114" si="316">AD113+AE113+AF113</f>
        <v>0</v>
      </c>
      <c r="AH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6">
        <f t="shared" ref="AK113:AK114" si="317">AH113+AI113+AJ113</f>
        <v>0</v>
      </c>
      <c r="AL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6">
        <f t="shared" ref="AO113:AO114" si="318">AL113+AM113+AN113</f>
        <v>0</v>
      </c>
      <c r="AP113" s="186">
        <f t="shared" ref="AP113:AP114" si="319">AC113+AG113+AK113+AO113</f>
        <v>0</v>
      </c>
    </row>
    <row r="114" spans="2:42" x14ac:dyDescent="0.25">
      <c r="B114" s="184" t="s">
        <v>645</v>
      </c>
      <c r="C114" s="185" t="s">
        <v>646</v>
      </c>
      <c r="D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6">
        <f t="shared" si="293"/>
        <v>0</v>
      </c>
      <c r="G114" s="186"/>
      <c r="H114" s="186">
        <f t="shared" si="313"/>
        <v>0</v>
      </c>
      <c r="I114" s="186"/>
      <c r="J114" s="186">
        <f t="shared" si="314"/>
        <v>0</v>
      </c>
      <c r="K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6">
        <f t="shared" si="315"/>
        <v>0</v>
      </c>
      <c r="AD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6">
        <f t="shared" si="316"/>
        <v>0</v>
      </c>
      <c r="AH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6">
        <f t="shared" si="317"/>
        <v>0</v>
      </c>
      <c r="AL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6">
        <f t="shared" si="318"/>
        <v>0</v>
      </c>
      <c r="AP114" s="186">
        <f t="shared" si="319"/>
        <v>0</v>
      </c>
    </row>
    <row r="115" spans="2:42" x14ac:dyDescent="0.25">
      <c r="B115" s="184" t="s">
        <v>647</v>
      </c>
      <c r="C115" s="185" t="s">
        <v>648</v>
      </c>
      <c r="D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6">
        <f t="shared" ref="F115" si="320">D115+E115</f>
        <v>0</v>
      </c>
      <c r="G115" s="186"/>
      <c r="H115" s="186">
        <f t="shared" si="298"/>
        <v>0</v>
      </c>
      <c r="I115" s="186"/>
      <c r="J115" s="186">
        <f t="shared" si="299"/>
        <v>0</v>
      </c>
      <c r="K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6">
        <f t="shared" si="300"/>
        <v>0</v>
      </c>
      <c r="AD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6">
        <f t="shared" si="301"/>
        <v>0</v>
      </c>
      <c r="AH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6">
        <f t="shared" si="302"/>
        <v>0</v>
      </c>
      <c r="AL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6">
        <f t="shared" si="303"/>
        <v>0</v>
      </c>
      <c r="AP115" s="186">
        <f t="shared" si="304"/>
        <v>0</v>
      </c>
    </row>
    <row r="116" spans="2:42" x14ac:dyDescent="0.25">
      <c r="B116" s="184" t="s">
        <v>649</v>
      </c>
      <c r="C116" s="185" t="s">
        <v>650</v>
      </c>
      <c r="D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6">
        <f t="shared" ref="F116" si="321">D116+E116</f>
        <v>0</v>
      </c>
      <c r="G116" s="186"/>
      <c r="H116" s="186">
        <f t="shared" si="3"/>
        <v>0</v>
      </c>
      <c r="I116" s="186"/>
      <c r="J116" s="186">
        <f t="shared" si="4"/>
        <v>0</v>
      </c>
      <c r="K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6">
        <f t="shared" si="7"/>
        <v>0</v>
      </c>
      <c r="AD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6">
        <f t="shared" si="8"/>
        <v>0</v>
      </c>
      <c r="AH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6">
        <f t="shared" si="9"/>
        <v>0</v>
      </c>
      <c r="AL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6">
        <f t="shared" si="10"/>
        <v>0</v>
      </c>
      <c r="AP116" s="186">
        <f t="shared" si="11"/>
        <v>0</v>
      </c>
    </row>
    <row r="117" spans="2:42" x14ac:dyDescent="0.25">
      <c r="B117" s="184" t="s">
        <v>651</v>
      </c>
      <c r="C117" s="185" t="s">
        <v>652</v>
      </c>
      <c r="D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6">
        <f t="shared" si="293"/>
        <v>0</v>
      </c>
      <c r="G117" s="186"/>
      <c r="H117" s="186">
        <f t="shared" ref="H117" si="322">F117-G117</f>
        <v>0</v>
      </c>
      <c r="I117" s="186"/>
      <c r="J117" s="186">
        <f t="shared" ref="J117" si="323">F117-I117</f>
        <v>0</v>
      </c>
      <c r="K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6">
        <f t="shared" ref="AC117" si="324">Z117+AA117+AB117</f>
        <v>0</v>
      </c>
      <c r="AD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6">
        <f t="shared" ref="AG117" si="325">AD117+AE117+AF117</f>
        <v>0</v>
      </c>
      <c r="AH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6">
        <f t="shared" ref="AK117" si="326">AH117+AI117+AJ117</f>
        <v>0</v>
      </c>
      <c r="AL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6">
        <f t="shared" ref="AO117" si="327">AL117+AM117+AN117</f>
        <v>0</v>
      </c>
      <c r="AP117" s="186">
        <f t="shared" ref="AP117" si="328">AC117+AG117+AK117+AO117</f>
        <v>0</v>
      </c>
    </row>
    <row r="118" spans="2:42" x14ac:dyDescent="0.25">
      <c r="B118" s="193" t="s">
        <v>289</v>
      </c>
      <c r="C118" s="194" t="s">
        <v>173</v>
      </c>
      <c r="D118" s="195">
        <f>SUM(D119:D132)</f>
        <v>0</v>
      </c>
      <c r="E118" s="195">
        <f>SUM(E119:E132)</f>
        <v>0</v>
      </c>
      <c r="F118" s="195">
        <f t="shared" si="293"/>
        <v>0</v>
      </c>
      <c r="G118" s="195">
        <f t="shared" ref="G118:I118" si="329">SUM(G119:G132)</f>
        <v>0</v>
      </c>
      <c r="H118" s="195">
        <f t="shared" si="3"/>
        <v>0</v>
      </c>
      <c r="I118" s="195">
        <f t="shared" si="329"/>
        <v>0</v>
      </c>
      <c r="J118" s="195">
        <f t="shared" si="4"/>
        <v>0</v>
      </c>
      <c r="K118" s="195">
        <f t="shared" ref="K118:AN118" si="330">SUM(K119:K132)</f>
        <v>0</v>
      </c>
      <c r="L118" s="195">
        <f t="shared" si="330"/>
        <v>0</v>
      </c>
      <c r="M118" s="195">
        <f t="shared" si="330"/>
        <v>0</v>
      </c>
      <c r="N118" s="195">
        <f t="shared" si="330"/>
        <v>0</v>
      </c>
      <c r="O118" s="195">
        <f t="shared" si="330"/>
        <v>0</v>
      </c>
      <c r="P118" s="195">
        <f t="shared" ref="P118:Q118" si="331">SUM(P119:P132)</f>
        <v>0</v>
      </c>
      <c r="Q118" s="195">
        <f t="shared" si="331"/>
        <v>0</v>
      </c>
      <c r="R118" s="195">
        <f t="shared" si="330"/>
        <v>0</v>
      </c>
      <c r="S118" s="195">
        <f t="shared" si="330"/>
        <v>0</v>
      </c>
      <c r="T118" s="195">
        <f t="shared" ref="T118" si="332">SUM(T119:T132)</f>
        <v>0</v>
      </c>
      <c r="U118" s="195">
        <f t="shared" si="330"/>
        <v>0</v>
      </c>
      <c r="V118" s="195">
        <f t="shared" si="330"/>
        <v>0</v>
      </c>
      <c r="W118" s="195">
        <f t="shared" ref="W118" si="333">SUM(W119:W132)</f>
        <v>0</v>
      </c>
      <c r="X118" s="195">
        <f t="shared" si="330"/>
        <v>0</v>
      </c>
      <c r="Y118" s="195">
        <f t="shared" si="330"/>
        <v>0</v>
      </c>
      <c r="Z118" s="195">
        <f t="shared" si="330"/>
        <v>0</v>
      </c>
      <c r="AA118" s="195">
        <f t="shared" si="330"/>
        <v>0</v>
      </c>
      <c r="AB118" s="195">
        <f t="shared" si="330"/>
        <v>0</v>
      </c>
      <c r="AC118" s="195">
        <f t="shared" si="7"/>
        <v>0</v>
      </c>
      <c r="AD118" s="195">
        <f t="shared" si="330"/>
        <v>0</v>
      </c>
      <c r="AE118" s="195">
        <f t="shared" si="330"/>
        <v>0</v>
      </c>
      <c r="AF118" s="195">
        <f t="shared" si="330"/>
        <v>0</v>
      </c>
      <c r="AG118" s="195">
        <f t="shared" si="8"/>
        <v>0</v>
      </c>
      <c r="AH118" s="195">
        <f t="shared" si="330"/>
        <v>0</v>
      </c>
      <c r="AI118" s="195">
        <f t="shared" si="330"/>
        <v>0</v>
      </c>
      <c r="AJ118" s="195">
        <f t="shared" si="330"/>
        <v>0</v>
      </c>
      <c r="AK118" s="195">
        <f t="shared" si="9"/>
        <v>0</v>
      </c>
      <c r="AL118" s="195">
        <f t="shared" si="330"/>
        <v>0</v>
      </c>
      <c r="AM118" s="195">
        <f t="shared" si="330"/>
        <v>0</v>
      </c>
      <c r="AN118" s="195">
        <f t="shared" si="330"/>
        <v>0</v>
      </c>
      <c r="AO118" s="195">
        <f t="shared" si="10"/>
        <v>0</v>
      </c>
      <c r="AP118" s="195">
        <f t="shared" si="11"/>
        <v>0</v>
      </c>
    </row>
    <row r="119" spans="2:42" x14ac:dyDescent="0.25">
      <c r="B119" s="184" t="s">
        <v>290</v>
      </c>
      <c r="C119" s="185" t="s">
        <v>174</v>
      </c>
      <c r="D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6">
        <f t="shared" si="293"/>
        <v>0</v>
      </c>
      <c r="G119" s="186"/>
      <c r="H119" s="186">
        <f t="shared" ref="H119:H132" si="334">F119-G119</f>
        <v>0</v>
      </c>
      <c r="I119" s="186"/>
      <c r="J119" s="186">
        <f t="shared" ref="J119:J132" si="335">F119-I119</f>
        <v>0</v>
      </c>
      <c r="K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6">
        <f t="shared" ref="AC119:AC132" si="336">Z119+AA119+AB119</f>
        <v>0</v>
      </c>
      <c r="AD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6">
        <f t="shared" ref="AG119:AG132" si="337">AD119+AE119+AF119</f>
        <v>0</v>
      </c>
      <c r="AH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6">
        <f t="shared" ref="AK119:AK132" si="338">AH119+AI119+AJ119</f>
        <v>0</v>
      </c>
      <c r="AL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6">
        <f t="shared" ref="AO119:AO132" si="339">AL119+AM119+AN119</f>
        <v>0</v>
      </c>
      <c r="AP119" s="186">
        <f t="shared" ref="AP119:AP132" si="340">AC119+AG119+AK119+AO119</f>
        <v>0</v>
      </c>
    </row>
    <row r="120" spans="2:42" x14ac:dyDescent="0.25">
      <c r="B120" s="184" t="s">
        <v>653</v>
      </c>
      <c r="C120" s="185" t="s">
        <v>654</v>
      </c>
      <c r="D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6">
        <f t="shared" ref="F120:F125" si="341">D120+E120</f>
        <v>0</v>
      </c>
      <c r="G120" s="186"/>
      <c r="H120" s="186">
        <f t="shared" ref="H120:H125" si="342">F120-G120</f>
        <v>0</v>
      </c>
      <c r="I120" s="186"/>
      <c r="J120" s="186">
        <f t="shared" ref="J120:J125" si="343">F120-I120</f>
        <v>0</v>
      </c>
      <c r="K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6">
        <f t="shared" ref="AC120:AC125" si="344">Z120+AA120+AB120</f>
        <v>0</v>
      </c>
      <c r="AD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6">
        <f t="shared" ref="AG120:AG125" si="345">AD120+AE120+AF120</f>
        <v>0</v>
      </c>
      <c r="AH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6">
        <f t="shared" ref="AK120:AK125" si="346">AH120+AI120+AJ120</f>
        <v>0</v>
      </c>
      <c r="AL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6">
        <f t="shared" ref="AO120:AO125" si="347">AL120+AM120+AN120</f>
        <v>0</v>
      </c>
      <c r="AP120" s="186">
        <f t="shared" ref="AP120:AP125" si="348">AC120+AG120+AK120+AO120</f>
        <v>0</v>
      </c>
    </row>
    <row r="121" spans="2:42" x14ac:dyDescent="0.25">
      <c r="B121" s="184" t="s">
        <v>291</v>
      </c>
      <c r="C121" s="185" t="s">
        <v>175</v>
      </c>
      <c r="D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6">
        <f t="shared" si="341"/>
        <v>0</v>
      </c>
      <c r="G121" s="186"/>
      <c r="H121" s="186">
        <f t="shared" si="342"/>
        <v>0</v>
      </c>
      <c r="I121" s="186"/>
      <c r="J121" s="186">
        <f t="shared" si="343"/>
        <v>0</v>
      </c>
      <c r="K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6">
        <f t="shared" si="344"/>
        <v>0</v>
      </c>
      <c r="AD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6">
        <f t="shared" si="345"/>
        <v>0</v>
      </c>
      <c r="AH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6">
        <f t="shared" si="346"/>
        <v>0</v>
      </c>
      <c r="AL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6">
        <f t="shared" si="347"/>
        <v>0</v>
      </c>
      <c r="AP121" s="186">
        <f t="shared" si="348"/>
        <v>0</v>
      </c>
    </row>
    <row r="122" spans="2:42" x14ac:dyDescent="0.25">
      <c r="B122" s="184" t="s">
        <v>655</v>
      </c>
      <c r="C122" s="185" t="s">
        <v>656</v>
      </c>
      <c r="D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6">
        <f t="shared" si="341"/>
        <v>0</v>
      </c>
      <c r="G122" s="186"/>
      <c r="H122" s="186">
        <f t="shared" si="342"/>
        <v>0</v>
      </c>
      <c r="I122" s="186"/>
      <c r="J122" s="186">
        <f t="shared" si="343"/>
        <v>0</v>
      </c>
      <c r="K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6">
        <f t="shared" si="344"/>
        <v>0</v>
      </c>
      <c r="AD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6">
        <f t="shared" si="345"/>
        <v>0</v>
      </c>
      <c r="AH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6">
        <f t="shared" si="346"/>
        <v>0</v>
      </c>
      <c r="AL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6">
        <f t="shared" si="347"/>
        <v>0</v>
      </c>
      <c r="AP122" s="186">
        <f t="shared" si="348"/>
        <v>0</v>
      </c>
    </row>
    <row r="123" spans="2:42" x14ac:dyDescent="0.25">
      <c r="B123" s="184" t="s">
        <v>657</v>
      </c>
      <c r="C123" s="185" t="s">
        <v>658</v>
      </c>
      <c r="D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6">
        <f t="shared" si="341"/>
        <v>0</v>
      </c>
      <c r="G123" s="186"/>
      <c r="H123" s="186">
        <f t="shared" si="342"/>
        <v>0</v>
      </c>
      <c r="I123" s="186"/>
      <c r="J123" s="186">
        <f t="shared" si="343"/>
        <v>0</v>
      </c>
      <c r="K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6">
        <f t="shared" si="344"/>
        <v>0</v>
      </c>
      <c r="AD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6">
        <f t="shared" si="345"/>
        <v>0</v>
      </c>
      <c r="AH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6">
        <f t="shared" si="346"/>
        <v>0</v>
      </c>
      <c r="AL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6">
        <f t="shared" si="347"/>
        <v>0</v>
      </c>
      <c r="AP123" s="186">
        <f t="shared" si="348"/>
        <v>0</v>
      </c>
    </row>
    <row r="124" spans="2:42" x14ac:dyDescent="0.25">
      <c r="B124" s="184" t="s">
        <v>659</v>
      </c>
      <c r="C124" s="185" t="s">
        <v>660</v>
      </c>
      <c r="D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6">
        <f t="shared" si="341"/>
        <v>0</v>
      </c>
      <c r="G124" s="186"/>
      <c r="H124" s="186">
        <f t="shared" si="342"/>
        <v>0</v>
      </c>
      <c r="I124" s="186"/>
      <c r="J124" s="186">
        <f t="shared" si="343"/>
        <v>0</v>
      </c>
      <c r="K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6">
        <f t="shared" si="344"/>
        <v>0</v>
      </c>
      <c r="AD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6">
        <f t="shared" si="345"/>
        <v>0</v>
      </c>
      <c r="AH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6">
        <f t="shared" si="346"/>
        <v>0</v>
      </c>
      <c r="AL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6">
        <f t="shared" si="347"/>
        <v>0</v>
      </c>
      <c r="AP124" s="186">
        <f t="shared" si="348"/>
        <v>0</v>
      </c>
    </row>
    <row r="125" spans="2:42" x14ac:dyDescent="0.25">
      <c r="B125" s="184" t="s">
        <v>661</v>
      </c>
      <c r="C125" s="185" t="s">
        <v>662</v>
      </c>
      <c r="D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6">
        <f t="shared" si="341"/>
        <v>0</v>
      </c>
      <c r="G125" s="186"/>
      <c r="H125" s="186">
        <f t="shared" si="342"/>
        <v>0</v>
      </c>
      <c r="I125" s="186"/>
      <c r="J125" s="186">
        <f t="shared" si="343"/>
        <v>0</v>
      </c>
      <c r="K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6">
        <f t="shared" si="344"/>
        <v>0</v>
      </c>
      <c r="AD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6">
        <f t="shared" si="345"/>
        <v>0</v>
      </c>
      <c r="AH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6">
        <f t="shared" si="346"/>
        <v>0</v>
      </c>
      <c r="AL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6">
        <f t="shared" si="347"/>
        <v>0</v>
      </c>
      <c r="AP125" s="186">
        <f t="shared" si="348"/>
        <v>0</v>
      </c>
    </row>
    <row r="126" spans="2:42" x14ac:dyDescent="0.25">
      <c r="B126" s="184" t="s">
        <v>663</v>
      </c>
      <c r="C126" s="185" t="s">
        <v>664</v>
      </c>
      <c r="D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6">
        <f t="shared" si="293"/>
        <v>0</v>
      </c>
      <c r="G126" s="186"/>
      <c r="H126" s="186">
        <f t="shared" si="334"/>
        <v>0</v>
      </c>
      <c r="I126" s="186"/>
      <c r="J126" s="186">
        <f t="shared" si="335"/>
        <v>0</v>
      </c>
      <c r="K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6">
        <f t="shared" si="336"/>
        <v>0</v>
      </c>
      <c r="AD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6">
        <f t="shared" si="337"/>
        <v>0</v>
      </c>
      <c r="AH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6">
        <f t="shared" si="338"/>
        <v>0</v>
      </c>
      <c r="AL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6">
        <f t="shared" si="339"/>
        <v>0</v>
      </c>
      <c r="AP126" s="186">
        <f t="shared" si="340"/>
        <v>0</v>
      </c>
    </row>
    <row r="127" spans="2:42" x14ac:dyDescent="0.25">
      <c r="B127" s="184" t="s">
        <v>665</v>
      </c>
      <c r="C127" s="185" t="s">
        <v>666</v>
      </c>
      <c r="D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6">
        <f t="shared" si="293"/>
        <v>0</v>
      </c>
      <c r="G127" s="186"/>
      <c r="H127" s="186">
        <f t="shared" si="334"/>
        <v>0</v>
      </c>
      <c r="I127" s="186"/>
      <c r="J127" s="186">
        <f t="shared" si="335"/>
        <v>0</v>
      </c>
      <c r="K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6">
        <f t="shared" si="336"/>
        <v>0</v>
      </c>
      <c r="AD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6">
        <f t="shared" si="337"/>
        <v>0</v>
      </c>
      <c r="AH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6">
        <f t="shared" si="338"/>
        <v>0</v>
      </c>
      <c r="AL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6">
        <f t="shared" si="339"/>
        <v>0</v>
      </c>
      <c r="AP127" s="186">
        <f t="shared" si="340"/>
        <v>0</v>
      </c>
    </row>
    <row r="128" spans="2:42" x14ac:dyDescent="0.25">
      <c r="B128" s="184" t="s">
        <v>667</v>
      </c>
      <c r="C128" s="185" t="s">
        <v>668</v>
      </c>
      <c r="D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6">
        <f t="shared" ref="F128" si="349">D128+E128</f>
        <v>0</v>
      </c>
      <c r="G128" s="186"/>
      <c r="H128" s="186">
        <f t="shared" ref="H128" si="350">F128-G128</f>
        <v>0</v>
      </c>
      <c r="I128" s="186"/>
      <c r="J128" s="186">
        <f t="shared" ref="J128" si="351">F128-I128</f>
        <v>0</v>
      </c>
      <c r="K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6">
        <f t="shared" ref="AC128" si="352">Z128+AA128+AB128</f>
        <v>0</v>
      </c>
      <c r="AD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6">
        <f t="shared" ref="AG128" si="353">AD128+AE128+AF128</f>
        <v>0</v>
      </c>
      <c r="AH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6">
        <f t="shared" ref="AK128" si="354">AH128+AI128+AJ128</f>
        <v>0</v>
      </c>
      <c r="AL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6">
        <f t="shared" ref="AO128" si="355">AL128+AM128+AN128</f>
        <v>0</v>
      </c>
      <c r="AP128" s="186">
        <f t="shared" ref="AP128" si="356">AC128+AG128+AK128+AO128</f>
        <v>0</v>
      </c>
    </row>
    <row r="129" spans="2:42" x14ac:dyDescent="0.25">
      <c r="B129" s="184" t="s">
        <v>292</v>
      </c>
      <c r="C129" s="185" t="s">
        <v>176</v>
      </c>
      <c r="D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6">
        <f t="shared" ref="F129:F130" si="357">D129+E129</f>
        <v>0</v>
      </c>
      <c r="G129" s="186"/>
      <c r="H129" s="186">
        <f t="shared" ref="H129:H130" si="358">F129-G129</f>
        <v>0</v>
      </c>
      <c r="I129" s="186"/>
      <c r="J129" s="186">
        <f t="shared" ref="J129:J130" si="359">F129-I129</f>
        <v>0</v>
      </c>
      <c r="K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6">
        <f t="shared" ref="AC129:AC130" si="360">Z129+AA129+AB129</f>
        <v>0</v>
      </c>
      <c r="AD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6">
        <f t="shared" ref="AG129:AG130" si="361">AD129+AE129+AF129</f>
        <v>0</v>
      </c>
      <c r="AH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6">
        <f t="shared" ref="AK129:AK130" si="362">AH129+AI129+AJ129</f>
        <v>0</v>
      </c>
      <c r="AL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6">
        <f t="shared" ref="AO129:AO130" si="363">AL129+AM129+AN129</f>
        <v>0</v>
      </c>
      <c r="AP129" s="186">
        <f t="shared" ref="AP129:AP130" si="364">AC129+AG129+AK129+AO129</f>
        <v>0</v>
      </c>
    </row>
    <row r="130" spans="2:42" x14ac:dyDescent="0.25">
      <c r="B130" s="184" t="s">
        <v>669</v>
      </c>
      <c r="C130" s="185" t="s">
        <v>670</v>
      </c>
      <c r="D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6">
        <f t="shared" si="357"/>
        <v>0</v>
      </c>
      <c r="G130" s="186"/>
      <c r="H130" s="186">
        <f t="shared" si="358"/>
        <v>0</v>
      </c>
      <c r="I130" s="186"/>
      <c r="J130" s="186">
        <f t="shared" si="359"/>
        <v>0</v>
      </c>
      <c r="K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6">
        <f t="shared" si="360"/>
        <v>0</v>
      </c>
      <c r="AD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6">
        <f t="shared" si="361"/>
        <v>0</v>
      </c>
      <c r="AH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6">
        <f t="shared" si="362"/>
        <v>0</v>
      </c>
      <c r="AL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6">
        <f t="shared" si="363"/>
        <v>0</v>
      </c>
      <c r="AP130" s="186">
        <f t="shared" si="364"/>
        <v>0</v>
      </c>
    </row>
    <row r="131" spans="2:42" x14ac:dyDescent="0.25">
      <c r="B131" s="184" t="s">
        <v>671</v>
      </c>
      <c r="C131" s="185" t="s">
        <v>672</v>
      </c>
      <c r="D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6">
        <f t="shared" si="293"/>
        <v>0</v>
      </c>
      <c r="G131" s="186"/>
      <c r="H131" s="186">
        <f t="shared" si="334"/>
        <v>0</v>
      </c>
      <c r="I131" s="186"/>
      <c r="J131" s="186">
        <f t="shared" si="335"/>
        <v>0</v>
      </c>
      <c r="K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6">
        <f t="shared" si="336"/>
        <v>0</v>
      </c>
      <c r="AD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6">
        <f t="shared" si="337"/>
        <v>0</v>
      </c>
      <c r="AH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6">
        <f t="shared" si="338"/>
        <v>0</v>
      </c>
      <c r="AL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6">
        <f t="shared" si="339"/>
        <v>0</v>
      </c>
      <c r="AP131" s="186">
        <f t="shared" si="340"/>
        <v>0</v>
      </c>
    </row>
    <row r="132" spans="2:42" x14ac:dyDescent="0.25">
      <c r="B132" s="184" t="s">
        <v>673</v>
      </c>
      <c r="C132" s="185" t="s">
        <v>674</v>
      </c>
      <c r="D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6">
        <f t="shared" si="293"/>
        <v>0</v>
      </c>
      <c r="G132" s="186"/>
      <c r="H132" s="186">
        <f t="shared" si="334"/>
        <v>0</v>
      </c>
      <c r="I132" s="186"/>
      <c r="J132" s="186">
        <f t="shared" si="335"/>
        <v>0</v>
      </c>
      <c r="K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6">
        <f t="shared" si="336"/>
        <v>0</v>
      </c>
      <c r="AD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6">
        <f t="shared" si="337"/>
        <v>0</v>
      </c>
      <c r="AH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6">
        <f t="shared" si="338"/>
        <v>0</v>
      </c>
      <c r="AL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6">
        <f t="shared" si="339"/>
        <v>0</v>
      </c>
      <c r="AP132" s="186">
        <f t="shared" si="340"/>
        <v>0</v>
      </c>
    </row>
    <row r="133" spans="2:42" x14ac:dyDescent="0.25">
      <c r="B133" s="193" t="s">
        <v>293</v>
      </c>
      <c r="C133" s="194" t="s">
        <v>177</v>
      </c>
      <c r="D133" s="195">
        <f>SUM(D134:D148)</f>
        <v>56500</v>
      </c>
      <c r="E133" s="195">
        <f>SUM(E134:E148)</f>
        <v>0</v>
      </c>
      <c r="F133" s="195">
        <f t="shared" si="293"/>
        <v>56500</v>
      </c>
      <c r="G133" s="195">
        <f t="shared" ref="G133:I133" si="365">SUM(G134:G148)</f>
        <v>0</v>
      </c>
      <c r="H133" s="195">
        <f t="shared" si="3"/>
        <v>56500</v>
      </c>
      <c r="I133" s="195">
        <f t="shared" si="365"/>
        <v>0</v>
      </c>
      <c r="J133" s="195">
        <f t="shared" si="4"/>
        <v>56500</v>
      </c>
      <c r="K133" s="195">
        <f t="shared" ref="K133:AN133" si="366">SUM(K134:K148)</f>
        <v>0</v>
      </c>
      <c r="L133" s="195">
        <f t="shared" si="366"/>
        <v>0</v>
      </c>
      <c r="M133" s="195">
        <f t="shared" si="366"/>
        <v>0</v>
      </c>
      <c r="N133" s="195">
        <f t="shared" si="366"/>
        <v>0</v>
      </c>
      <c r="O133" s="195">
        <f t="shared" si="366"/>
        <v>0</v>
      </c>
      <c r="P133" s="195">
        <f t="shared" ref="P133:Q133" si="367">SUM(P134:P148)</f>
        <v>0</v>
      </c>
      <c r="Q133" s="195">
        <f t="shared" si="367"/>
        <v>0</v>
      </c>
      <c r="R133" s="195">
        <f t="shared" si="366"/>
        <v>0</v>
      </c>
      <c r="S133" s="195">
        <f t="shared" si="366"/>
        <v>0</v>
      </c>
      <c r="T133" s="195">
        <f t="shared" ref="T133" si="368">SUM(T134:T148)</f>
        <v>56500</v>
      </c>
      <c r="U133" s="195">
        <f t="shared" si="366"/>
        <v>0</v>
      </c>
      <c r="V133" s="195">
        <f t="shared" si="366"/>
        <v>0</v>
      </c>
      <c r="W133" s="195">
        <f t="shared" ref="W133" si="369">SUM(W134:W148)</f>
        <v>0</v>
      </c>
      <c r="X133" s="195">
        <f t="shared" si="366"/>
        <v>0</v>
      </c>
      <c r="Y133" s="195">
        <f t="shared" si="366"/>
        <v>0</v>
      </c>
      <c r="Z133" s="195">
        <f t="shared" si="366"/>
        <v>0</v>
      </c>
      <c r="AA133" s="195">
        <f t="shared" si="366"/>
        <v>56500</v>
      </c>
      <c r="AB133" s="195">
        <f t="shared" si="366"/>
        <v>0</v>
      </c>
      <c r="AC133" s="195">
        <f t="shared" si="7"/>
        <v>56500</v>
      </c>
      <c r="AD133" s="195">
        <f t="shared" si="366"/>
        <v>0</v>
      </c>
      <c r="AE133" s="195">
        <f t="shared" si="366"/>
        <v>0</v>
      </c>
      <c r="AF133" s="195">
        <f t="shared" si="366"/>
        <v>0</v>
      </c>
      <c r="AG133" s="195">
        <f t="shared" si="8"/>
        <v>0</v>
      </c>
      <c r="AH133" s="195">
        <f t="shared" si="366"/>
        <v>0</v>
      </c>
      <c r="AI133" s="195">
        <f t="shared" si="366"/>
        <v>0</v>
      </c>
      <c r="AJ133" s="195">
        <f t="shared" si="366"/>
        <v>0</v>
      </c>
      <c r="AK133" s="195">
        <f t="shared" si="9"/>
        <v>0</v>
      </c>
      <c r="AL133" s="195">
        <f t="shared" si="366"/>
        <v>0</v>
      </c>
      <c r="AM133" s="195">
        <f t="shared" si="366"/>
        <v>0</v>
      </c>
      <c r="AN133" s="195">
        <f t="shared" si="366"/>
        <v>0</v>
      </c>
      <c r="AO133" s="195">
        <f t="shared" si="10"/>
        <v>0</v>
      </c>
      <c r="AP133" s="195">
        <f t="shared" si="11"/>
        <v>56500</v>
      </c>
    </row>
    <row r="134" spans="2:42" x14ac:dyDescent="0.25">
      <c r="B134" s="184" t="s">
        <v>675</v>
      </c>
      <c r="C134" s="185" t="s">
        <v>676</v>
      </c>
      <c r="D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6">
        <f t="shared" si="293"/>
        <v>0</v>
      </c>
      <c r="G134" s="186"/>
      <c r="H134" s="186">
        <f t="shared" ref="H134:H148" si="370">F134-G134</f>
        <v>0</v>
      </c>
      <c r="I134" s="186"/>
      <c r="J134" s="186">
        <f t="shared" ref="J134:J148" si="371">F134-I134</f>
        <v>0</v>
      </c>
      <c r="K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6">
        <f t="shared" ref="AC134:AC148" si="372">Z134+AA134+AB134</f>
        <v>0</v>
      </c>
      <c r="AD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6">
        <f t="shared" ref="AG134:AG148" si="373">AD134+AE134+AF134</f>
        <v>0</v>
      </c>
      <c r="AH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6">
        <f t="shared" ref="AK134:AK148" si="374">AH134+AI134+AJ134</f>
        <v>0</v>
      </c>
      <c r="AL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6">
        <f t="shared" ref="AO134:AO148" si="375">AL134+AM134+AN134</f>
        <v>0</v>
      </c>
      <c r="AP134" s="186">
        <f t="shared" ref="AP134:AP148" si="376">AC134+AG134+AK134+AO134</f>
        <v>0</v>
      </c>
    </row>
    <row r="135" spans="2:42" x14ac:dyDescent="0.25">
      <c r="B135" s="184" t="s">
        <v>294</v>
      </c>
      <c r="C135" s="185" t="s">
        <v>178</v>
      </c>
      <c r="D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6">
        <f t="shared" si="293"/>
        <v>0</v>
      </c>
      <c r="G135" s="186"/>
      <c r="H135" s="186">
        <f t="shared" si="370"/>
        <v>0</v>
      </c>
      <c r="I135" s="186"/>
      <c r="J135" s="186">
        <f t="shared" si="371"/>
        <v>0</v>
      </c>
      <c r="K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6">
        <f t="shared" si="372"/>
        <v>0</v>
      </c>
      <c r="AD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6">
        <f t="shared" si="373"/>
        <v>0</v>
      </c>
      <c r="AH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6">
        <f t="shared" si="374"/>
        <v>0</v>
      </c>
      <c r="AL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6">
        <f t="shared" si="375"/>
        <v>0</v>
      </c>
      <c r="AP135" s="186">
        <f t="shared" si="376"/>
        <v>0</v>
      </c>
    </row>
    <row r="136" spans="2:42" x14ac:dyDescent="0.25">
      <c r="B136" s="184" t="s">
        <v>677</v>
      </c>
      <c r="C136" s="185" t="s">
        <v>678</v>
      </c>
      <c r="D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6">
        <f t="shared" si="293"/>
        <v>0</v>
      </c>
      <c r="G136" s="186"/>
      <c r="H136" s="186">
        <f t="shared" si="370"/>
        <v>0</v>
      </c>
      <c r="I136" s="186"/>
      <c r="J136" s="186">
        <f t="shared" si="371"/>
        <v>0</v>
      </c>
      <c r="K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6">
        <f t="shared" si="372"/>
        <v>0</v>
      </c>
      <c r="AD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6">
        <f t="shared" si="373"/>
        <v>0</v>
      </c>
      <c r="AH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6">
        <f t="shared" si="374"/>
        <v>0</v>
      </c>
      <c r="AL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6">
        <f t="shared" si="375"/>
        <v>0</v>
      </c>
      <c r="AP136" s="186">
        <f t="shared" si="376"/>
        <v>0</v>
      </c>
    </row>
    <row r="137" spans="2:42" x14ac:dyDescent="0.25">
      <c r="B137" s="184" t="s">
        <v>295</v>
      </c>
      <c r="C137" s="185" t="s">
        <v>179</v>
      </c>
      <c r="D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6">
        <f t="shared" si="293"/>
        <v>0</v>
      </c>
      <c r="G137" s="186"/>
      <c r="H137" s="186">
        <f t="shared" si="370"/>
        <v>0</v>
      </c>
      <c r="I137" s="186"/>
      <c r="J137" s="186">
        <f t="shared" si="371"/>
        <v>0</v>
      </c>
      <c r="K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6">
        <f t="shared" si="372"/>
        <v>0</v>
      </c>
      <c r="AD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6">
        <f t="shared" si="373"/>
        <v>0</v>
      </c>
      <c r="AH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6">
        <f t="shared" si="374"/>
        <v>0</v>
      </c>
      <c r="AL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6">
        <f t="shared" si="375"/>
        <v>0</v>
      </c>
      <c r="AP137" s="186">
        <f t="shared" si="376"/>
        <v>0</v>
      </c>
    </row>
    <row r="138" spans="2:42" x14ac:dyDescent="0.25">
      <c r="B138" s="184" t="s">
        <v>679</v>
      </c>
      <c r="C138" s="185" t="s">
        <v>680</v>
      </c>
      <c r="D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56500</v>
      </c>
      <c r="E1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6">
        <f t="shared" ref="F138:F143" si="377">D138+E138</f>
        <v>56500</v>
      </c>
      <c r="G138" s="186"/>
      <c r="H138" s="186">
        <f t="shared" ref="H138:H143" si="378">F138-G138</f>
        <v>56500</v>
      </c>
      <c r="I138" s="186"/>
      <c r="J138" s="186">
        <f t="shared" ref="J138:J143" si="379">F138-I138</f>
        <v>56500</v>
      </c>
      <c r="K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56500</v>
      </c>
      <c r="U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56500</v>
      </c>
      <c r="AB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6">
        <f t="shared" ref="AC138:AC143" si="380">Z138+AA138+AB138</f>
        <v>56500</v>
      </c>
      <c r="AD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6">
        <f t="shared" ref="AG138:AG143" si="381">AD138+AE138+AF138</f>
        <v>0</v>
      </c>
      <c r="AH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6">
        <f t="shared" ref="AK138:AK143" si="382">AH138+AI138+AJ138</f>
        <v>0</v>
      </c>
      <c r="AL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6">
        <f t="shared" ref="AO138:AO143" si="383">AL138+AM138+AN138</f>
        <v>0</v>
      </c>
      <c r="AP138" s="186">
        <f t="shared" ref="AP138:AP143" si="384">AC138+AG138+AK138+AO138</f>
        <v>56500</v>
      </c>
    </row>
    <row r="139" spans="2:42" x14ac:dyDescent="0.25">
      <c r="B139" s="184" t="s">
        <v>681</v>
      </c>
      <c r="C139" s="185" t="s">
        <v>682</v>
      </c>
      <c r="D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6">
        <f t="shared" ref="F139:F140" si="385">D139+E139</f>
        <v>0</v>
      </c>
      <c r="G139" s="186"/>
      <c r="H139" s="186">
        <f t="shared" ref="H139:H140" si="386">F139-G139</f>
        <v>0</v>
      </c>
      <c r="I139" s="186"/>
      <c r="J139" s="186">
        <f t="shared" ref="J139:J140" si="387">F139-I139</f>
        <v>0</v>
      </c>
      <c r="K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6">
        <f t="shared" ref="AC139:AC140" si="388">Z139+AA139+AB139</f>
        <v>0</v>
      </c>
      <c r="AD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6">
        <f t="shared" ref="AG139:AG140" si="389">AD139+AE139+AF139</f>
        <v>0</v>
      </c>
      <c r="AH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6">
        <f t="shared" ref="AK139:AK140" si="390">AH139+AI139+AJ139</f>
        <v>0</v>
      </c>
      <c r="AL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6">
        <f t="shared" ref="AO139:AO140" si="391">AL139+AM139+AN139</f>
        <v>0</v>
      </c>
      <c r="AP139" s="186">
        <f t="shared" ref="AP139:AP140" si="392">AC139+AG139+AK139+AO139</f>
        <v>0</v>
      </c>
    </row>
    <row r="140" spans="2:42" x14ac:dyDescent="0.25">
      <c r="B140" s="184" t="s">
        <v>683</v>
      </c>
      <c r="C140" s="185" t="s">
        <v>684</v>
      </c>
      <c r="D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6">
        <f t="shared" si="385"/>
        <v>0</v>
      </c>
      <c r="G140" s="186"/>
      <c r="H140" s="186">
        <f t="shared" si="386"/>
        <v>0</v>
      </c>
      <c r="I140" s="186"/>
      <c r="J140" s="186">
        <f t="shared" si="387"/>
        <v>0</v>
      </c>
      <c r="K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6">
        <f t="shared" si="388"/>
        <v>0</v>
      </c>
      <c r="AD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6">
        <f t="shared" si="389"/>
        <v>0</v>
      </c>
      <c r="AH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6">
        <f t="shared" si="390"/>
        <v>0</v>
      </c>
      <c r="AL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6">
        <f t="shared" si="391"/>
        <v>0</v>
      </c>
      <c r="AP140" s="186">
        <f t="shared" si="392"/>
        <v>0</v>
      </c>
    </row>
    <row r="141" spans="2:42" x14ac:dyDescent="0.25">
      <c r="B141" s="184" t="s">
        <v>685</v>
      </c>
      <c r="C141" s="185" t="s">
        <v>686</v>
      </c>
      <c r="D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6">
        <f t="shared" si="377"/>
        <v>0</v>
      </c>
      <c r="G141" s="186"/>
      <c r="H141" s="186">
        <f t="shared" si="378"/>
        <v>0</v>
      </c>
      <c r="I141" s="186"/>
      <c r="J141" s="186">
        <f t="shared" si="379"/>
        <v>0</v>
      </c>
      <c r="K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6">
        <f t="shared" si="380"/>
        <v>0</v>
      </c>
      <c r="AD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6">
        <f t="shared" si="381"/>
        <v>0</v>
      </c>
      <c r="AH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6">
        <f t="shared" si="382"/>
        <v>0</v>
      </c>
      <c r="AL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6">
        <f t="shared" si="383"/>
        <v>0</v>
      </c>
      <c r="AP141" s="186">
        <f t="shared" si="384"/>
        <v>0</v>
      </c>
    </row>
    <row r="142" spans="2:42" x14ac:dyDescent="0.25">
      <c r="B142" s="184" t="s">
        <v>687</v>
      </c>
      <c r="C142" s="185" t="s">
        <v>688</v>
      </c>
      <c r="D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6">
        <f t="shared" si="377"/>
        <v>0</v>
      </c>
      <c r="G142" s="186"/>
      <c r="H142" s="186">
        <f t="shared" si="378"/>
        <v>0</v>
      </c>
      <c r="I142" s="186"/>
      <c r="J142" s="186">
        <f t="shared" si="379"/>
        <v>0</v>
      </c>
      <c r="K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6">
        <f t="shared" si="380"/>
        <v>0</v>
      </c>
      <c r="AD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6">
        <f t="shared" si="381"/>
        <v>0</v>
      </c>
      <c r="AH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6">
        <f t="shared" si="382"/>
        <v>0</v>
      </c>
      <c r="AL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6">
        <f t="shared" si="383"/>
        <v>0</v>
      </c>
      <c r="AP142" s="186">
        <f t="shared" si="384"/>
        <v>0</v>
      </c>
    </row>
    <row r="143" spans="2:42" x14ac:dyDescent="0.25">
      <c r="B143" s="184" t="s">
        <v>689</v>
      </c>
      <c r="C143" s="185" t="s">
        <v>690</v>
      </c>
      <c r="D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6">
        <f t="shared" si="377"/>
        <v>0</v>
      </c>
      <c r="G143" s="186"/>
      <c r="H143" s="186">
        <f t="shared" si="378"/>
        <v>0</v>
      </c>
      <c r="I143" s="186"/>
      <c r="J143" s="186">
        <f t="shared" si="379"/>
        <v>0</v>
      </c>
      <c r="K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6">
        <f t="shared" si="380"/>
        <v>0</v>
      </c>
      <c r="AD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6">
        <f t="shared" si="381"/>
        <v>0</v>
      </c>
      <c r="AH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6">
        <f t="shared" si="382"/>
        <v>0</v>
      </c>
      <c r="AL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6">
        <f t="shared" si="383"/>
        <v>0</v>
      </c>
      <c r="AP143" s="186">
        <f t="shared" si="384"/>
        <v>0</v>
      </c>
    </row>
    <row r="144" spans="2:42" x14ac:dyDescent="0.25">
      <c r="B144" s="184" t="s">
        <v>691</v>
      </c>
      <c r="C144" s="185" t="s">
        <v>692</v>
      </c>
      <c r="D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6">
        <f t="shared" si="293"/>
        <v>0</v>
      </c>
      <c r="G144" s="186"/>
      <c r="H144" s="186">
        <f t="shared" si="370"/>
        <v>0</v>
      </c>
      <c r="I144" s="186"/>
      <c r="J144" s="186">
        <f t="shared" si="371"/>
        <v>0</v>
      </c>
      <c r="K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6">
        <f t="shared" si="372"/>
        <v>0</v>
      </c>
      <c r="AD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6">
        <f t="shared" si="373"/>
        <v>0</v>
      </c>
      <c r="AH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6">
        <f t="shared" si="374"/>
        <v>0</v>
      </c>
      <c r="AL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6">
        <f t="shared" si="375"/>
        <v>0</v>
      </c>
      <c r="AP144" s="186">
        <f t="shared" si="376"/>
        <v>0</v>
      </c>
    </row>
    <row r="145" spans="2:42" x14ac:dyDescent="0.25">
      <c r="B145" s="184" t="s">
        <v>693</v>
      </c>
      <c r="C145" s="185" t="s">
        <v>694</v>
      </c>
      <c r="D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6">
        <f t="shared" si="293"/>
        <v>0</v>
      </c>
      <c r="G145" s="186"/>
      <c r="H145" s="186">
        <f t="shared" si="370"/>
        <v>0</v>
      </c>
      <c r="I145" s="186"/>
      <c r="J145" s="186">
        <f t="shared" si="371"/>
        <v>0</v>
      </c>
      <c r="K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6">
        <f t="shared" si="372"/>
        <v>0</v>
      </c>
      <c r="AD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6">
        <f t="shared" si="373"/>
        <v>0</v>
      </c>
      <c r="AH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6">
        <f t="shared" si="374"/>
        <v>0</v>
      </c>
      <c r="AL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6">
        <f t="shared" si="375"/>
        <v>0</v>
      </c>
      <c r="AP145" s="186">
        <f t="shared" si="376"/>
        <v>0</v>
      </c>
    </row>
    <row r="146" spans="2:42" x14ac:dyDescent="0.25">
      <c r="B146" s="184" t="s">
        <v>695</v>
      </c>
      <c r="C146" s="185" t="s">
        <v>696</v>
      </c>
      <c r="D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6">
        <f t="shared" ref="F146" si="393">D146+E146</f>
        <v>0</v>
      </c>
      <c r="G146" s="186"/>
      <c r="H146" s="186">
        <f t="shared" ref="H146" si="394">F146-G146</f>
        <v>0</v>
      </c>
      <c r="I146" s="186"/>
      <c r="J146" s="186">
        <f t="shared" ref="J146" si="395">F146-I146</f>
        <v>0</v>
      </c>
      <c r="K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6">
        <f t="shared" ref="AC146" si="396">Z146+AA146+AB146</f>
        <v>0</v>
      </c>
      <c r="AD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6">
        <f t="shared" ref="AG146" si="397">AD146+AE146+AF146</f>
        <v>0</v>
      </c>
      <c r="AH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6">
        <f t="shared" ref="AK146" si="398">AH146+AI146+AJ146</f>
        <v>0</v>
      </c>
      <c r="AL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6">
        <f t="shared" ref="AO146" si="399">AL146+AM146+AN146</f>
        <v>0</v>
      </c>
      <c r="AP146" s="186">
        <f t="shared" ref="AP146" si="400">AC146+AG146+AK146+AO146</f>
        <v>0</v>
      </c>
    </row>
    <row r="147" spans="2:42" x14ac:dyDescent="0.25">
      <c r="B147" s="184" t="s">
        <v>697</v>
      </c>
      <c r="C147" s="185" t="s">
        <v>698</v>
      </c>
      <c r="D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6">
        <f t="shared" ref="F147" si="401">D147+E147</f>
        <v>0</v>
      </c>
      <c r="G147" s="186"/>
      <c r="H147" s="186">
        <f t="shared" ref="H147" si="402">F147-G147</f>
        <v>0</v>
      </c>
      <c r="I147" s="186"/>
      <c r="J147" s="186">
        <f t="shared" ref="J147" si="403">F147-I147</f>
        <v>0</v>
      </c>
      <c r="K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6">
        <f t="shared" ref="AC147" si="404">Z147+AA147+AB147</f>
        <v>0</v>
      </c>
      <c r="AD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6">
        <f t="shared" ref="AG147" si="405">AD147+AE147+AF147</f>
        <v>0</v>
      </c>
      <c r="AH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6">
        <f t="shared" ref="AK147" si="406">AH147+AI147+AJ147</f>
        <v>0</v>
      </c>
      <c r="AL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6">
        <f t="shared" ref="AO147" si="407">AL147+AM147+AN147</f>
        <v>0</v>
      </c>
      <c r="AP147" s="186">
        <f t="shared" ref="AP147" si="408">AC147+AG147+AK147+AO147</f>
        <v>0</v>
      </c>
    </row>
    <row r="148" spans="2:42" x14ac:dyDescent="0.25">
      <c r="B148" s="184" t="s">
        <v>699</v>
      </c>
      <c r="C148" s="185" t="s">
        <v>700</v>
      </c>
      <c r="D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6">
        <f t="shared" si="293"/>
        <v>0</v>
      </c>
      <c r="G148" s="186"/>
      <c r="H148" s="186">
        <f t="shared" si="370"/>
        <v>0</v>
      </c>
      <c r="I148" s="186"/>
      <c r="J148" s="186">
        <f t="shared" si="371"/>
        <v>0</v>
      </c>
      <c r="K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6">
        <f t="shared" si="372"/>
        <v>0</v>
      </c>
      <c r="AD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6">
        <f t="shared" si="373"/>
        <v>0</v>
      </c>
      <c r="AH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6">
        <f t="shared" si="374"/>
        <v>0</v>
      </c>
      <c r="AL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6">
        <f t="shared" si="375"/>
        <v>0</v>
      </c>
      <c r="AP148" s="186">
        <f t="shared" si="376"/>
        <v>0</v>
      </c>
    </row>
    <row r="149" spans="2:42" x14ac:dyDescent="0.25">
      <c r="B149" s="193" t="s">
        <v>296</v>
      </c>
      <c r="C149" s="194" t="s">
        <v>180</v>
      </c>
      <c r="D149" s="195">
        <f>SUM(D150:D163)</f>
        <v>40000</v>
      </c>
      <c r="E149" s="195">
        <f>SUM(E150:E163)</f>
        <v>0</v>
      </c>
      <c r="F149" s="195">
        <f t="shared" si="293"/>
        <v>40000</v>
      </c>
      <c r="G149" s="195">
        <f>SUM(G150:G163)</f>
        <v>0</v>
      </c>
      <c r="H149" s="195">
        <f t="shared" si="3"/>
        <v>40000</v>
      </c>
      <c r="I149" s="195">
        <f>SUM(I150:I163)</f>
        <v>0</v>
      </c>
      <c r="J149" s="195">
        <f t="shared" si="4"/>
        <v>40000</v>
      </c>
      <c r="K149" s="195">
        <f t="shared" ref="K149:AB149" si="409">SUM(K150:K163)</f>
        <v>40000</v>
      </c>
      <c r="L149" s="195">
        <f t="shared" si="409"/>
        <v>0</v>
      </c>
      <c r="M149" s="195">
        <f t="shared" si="409"/>
        <v>0</v>
      </c>
      <c r="N149" s="195">
        <f t="shared" si="409"/>
        <v>0</v>
      </c>
      <c r="O149" s="195">
        <f t="shared" si="409"/>
        <v>0</v>
      </c>
      <c r="P149" s="195">
        <f t="shared" ref="P149:Q149" si="410">SUM(P150:P163)</f>
        <v>0</v>
      </c>
      <c r="Q149" s="195">
        <f t="shared" si="410"/>
        <v>0</v>
      </c>
      <c r="R149" s="195">
        <f t="shared" si="409"/>
        <v>0</v>
      </c>
      <c r="S149" s="195">
        <f t="shared" si="409"/>
        <v>0</v>
      </c>
      <c r="T149" s="195">
        <f t="shared" ref="T149" si="411">SUM(T150:T163)</f>
        <v>0</v>
      </c>
      <c r="U149" s="195">
        <f t="shared" si="409"/>
        <v>0</v>
      </c>
      <c r="V149" s="195">
        <f t="shared" si="409"/>
        <v>0</v>
      </c>
      <c r="W149" s="195">
        <f t="shared" ref="W149" si="412">SUM(W150:W163)</f>
        <v>0</v>
      </c>
      <c r="X149" s="195">
        <f t="shared" si="409"/>
        <v>0</v>
      </c>
      <c r="Y149" s="195">
        <f t="shared" si="409"/>
        <v>0</v>
      </c>
      <c r="Z149" s="195">
        <f t="shared" si="409"/>
        <v>40000</v>
      </c>
      <c r="AA149" s="195">
        <f t="shared" si="409"/>
        <v>0</v>
      </c>
      <c r="AB149" s="195">
        <f t="shared" si="409"/>
        <v>0</v>
      </c>
      <c r="AC149" s="195">
        <f t="shared" si="7"/>
        <v>40000</v>
      </c>
      <c r="AD149" s="195">
        <f>SUM(AD150:AD163)</f>
        <v>0</v>
      </c>
      <c r="AE149" s="195">
        <f>SUM(AE150:AE163)</f>
        <v>0</v>
      </c>
      <c r="AF149" s="195">
        <f>SUM(AF150:AF163)</f>
        <v>0</v>
      </c>
      <c r="AG149" s="195">
        <f t="shared" si="8"/>
        <v>0</v>
      </c>
      <c r="AH149" s="195">
        <f>SUM(AH150:AH163)</f>
        <v>0</v>
      </c>
      <c r="AI149" s="195">
        <f>SUM(AI150:AI163)</f>
        <v>0</v>
      </c>
      <c r="AJ149" s="195">
        <f>SUM(AJ150:AJ163)</f>
        <v>0</v>
      </c>
      <c r="AK149" s="195">
        <f t="shared" si="9"/>
        <v>0</v>
      </c>
      <c r="AL149" s="195">
        <f>SUM(AL150:AL163)</f>
        <v>0</v>
      </c>
      <c r="AM149" s="195">
        <f>SUM(AM150:AM163)</f>
        <v>0</v>
      </c>
      <c r="AN149" s="195">
        <f>SUM(AN150:AN163)</f>
        <v>0</v>
      </c>
      <c r="AO149" s="195">
        <f t="shared" si="10"/>
        <v>0</v>
      </c>
      <c r="AP149" s="195">
        <f t="shared" si="11"/>
        <v>40000</v>
      </c>
    </row>
    <row r="150" spans="2:42" x14ac:dyDescent="0.25">
      <c r="B150" s="184" t="s">
        <v>701</v>
      </c>
      <c r="C150" s="185" t="s">
        <v>702</v>
      </c>
      <c r="D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6">
        <f t="shared" si="293"/>
        <v>0</v>
      </c>
      <c r="G150" s="186"/>
      <c r="H150" s="186">
        <f t="shared" ref="H150:H163" si="413">F150-G150</f>
        <v>0</v>
      </c>
      <c r="I150" s="186"/>
      <c r="J150" s="186">
        <f t="shared" ref="J150:J163" si="414">F150-I150</f>
        <v>0</v>
      </c>
      <c r="K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6">
        <f t="shared" ref="AC150:AC163" si="415">Z150+AA150+AB150</f>
        <v>0</v>
      </c>
      <c r="AD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6">
        <f t="shared" ref="AG150:AG163" si="416">AD150+AE150+AF150</f>
        <v>0</v>
      </c>
      <c r="AH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6">
        <f t="shared" ref="AK150:AK163" si="417">AH150+AI150+AJ150</f>
        <v>0</v>
      </c>
      <c r="AL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6">
        <f t="shared" ref="AO150:AO163" si="418">AL150+AM150+AN150</f>
        <v>0</v>
      </c>
      <c r="AP150" s="186">
        <f t="shared" ref="AP150:AP163" si="419">AC150+AG150+AK150+AO150</f>
        <v>0</v>
      </c>
    </row>
    <row r="151" spans="2:42" x14ac:dyDescent="0.25">
      <c r="B151" s="184" t="s">
        <v>297</v>
      </c>
      <c r="C151" s="185" t="s">
        <v>181</v>
      </c>
      <c r="D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6">
        <f t="shared" si="293"/>
        <v>0</v>
      </c>
      <c r="G151" s="186"/>
      <c r="H151" s="186">
        <f t="shared" si="413"/>
        <v>0</v>
      </c>
      <c r="I151" s="186"/>
      <c r="J151" s="186">
        <f t="shared" si="414"/>
        <v>0</v>
      </c>
      <c r="K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6">
        <f t="shared" si="415"/>
        <v>0</v>
      </c>
      <c r="AD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6">
        <f t="shared" si="416"/>
        <v>0</v>
      </c>
      <c r="AH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6">
        <f t="shared" si="417"/>
        <v>0</v>
      </c>
      <c r="AL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6">
        <f t="shared" si="418"/>
        <v>0</v>
      </c>
      <c r="AP151" s="186">
        <f t="shared" si="419"/>
        <v>0</v>
      </c>
    </row>
    <row r="152" spans="2:42" x14ac:dyDescent="0.25">
      <c r="B152" s="184" t="s">
        <v>703</v>
      </c>
      <c r="C152" s="185" t="s">
        <v>704</v>
      </c>
      <c r="D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6">
        <f t="shared" si="293"/>
        <v>0</v>
      </c>
      <c r="G152" s="186"/>
      <c r="H152" s="186">
        <f t="shared" si="413"/>
        <v>0</v>
      </c>
      <c r="I152" s="186"/>
      <c r="J152" s="186">
        <f t="shared" si="414"/>
        <v>0</v>
      </c>
      <c r="K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6">
        <f t="shared" si="415"/>
        <v>0</v>
      </c>
      <c r="AD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6">
        <f t="shared" si="416"/>
        <v>0</v>
      </c>
      <c r="AH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6">
        <f t="shared" si="417"/>
        <v>0</v>
      </c>
      <c r="AL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6">
        <f t="shared" si="418"/>
        <v>0</v>
      </c>
      <c r="AP152" s="186">
        <f t="shared" si="419"/>
        <v>0</v>
      </c>
    </row>
    <row r="153" spans="2:42" x14ac:dyDescent="0.25">
      <c r="B153" s="184" t="s">
        <v>705</v>
      </c>
      <c r="C153" s="185" t="s">
        <v>706</v>
      </c>
      <c r="D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6">
        <f t="shared" si="293"/>
        <v>0</v>
      </c>
      <c r="G153" s="186"/>
      <c r="H153" s="186">
        <f t="shared" si="413"/>
        <v>0</v>
      </c>
      <c r="I153" s="186"/>
      <c r="J153" s="186">
        <f t="shared" si="414"/>
        <v>0</v>
      </c>
      <c r="K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6">
        <f t="shared" si="415"/>
        <v>0</v>
      </c>
      <c r="AD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6">
        <f t="shared" si="416"/>
        <v>0</v>
      </c>
      <c r="AH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6">
        <f t="shared" si="417"/>
        <v>0</v>
      </c>
      <c r="AL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6">
        <f t="shared" si="418"/>
        <v>0</v>
      </c>
      <c r="AP153" s="186">
        <f t="shared" si="419"/>
        <v>0</v>
      </c>
    </row>
    <row r="154" spans="2:42" x14ac:dyDescent="0.25">
      <c r="B154" s="184" t="s">
        <v>298</v>
      </c>
      <c r="C154" s="185" t="s">
        <v>182</v>
      </c>
      <c r="D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6">
        <f t="shared" ref="F154:F158" si="420">D154+E154</f>
        <v>0</v>
      </c>
      <c r="G154" s="186"/>
      <c r="H154" s="186">
        <f t="shared" ref="H154:H158" si="421">F154-G154</f>
        <v>0</v>
      </c>
      <c r="I154" s="186"/>
      <c r="J154" s="186">
        <f t="shared" ref="J154:J158" si="422">F154-I154</f>
        <v>0</v>
      </c>
      <c r="K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6">
        <f t="shared" ref="AC154:AC158" si="423">Z154+AA154+AB154</f>
        <v>0</v>
      </c>
      <c r="AD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6">
        <f t="shared" ref="AG154:AG158" si="424">AD154+AE154+AF154</f>
        <v>0</v>
      </c>
      <c r="AH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6">
        <f t="shared" ref="AK154:AK158" si="425">AH154+AI154+AJ154</f>
        <v>0</v>
      </c>
      <c r="AL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6">
        <f t="shared" ref="AO154:AO158" si="426">AL154+AM154+AN154</f>
        <v>0</v>
      </c>
      <c r="AP154" s="186">
        <f t="shared" ref="AP154:AP158" si="427">AC154+AG154+AK154+AO154</f>
        <v>0</v>
      </c>
    </row>
    <row r="155" spans="2:42" x14ac:dyDescent="0.25">
      <c r="B155" s="184" t="s">
        <v>707</v>
      </c>
      <c r="C155" s="185" t="s">
        <v>708</v>
      </c>
      <c r="D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6">
        <f t="shared" si="420"/>
        <v>0</v>
      </c>
      <c r="G155" s="186"/>
      <c r="H155" s="186">
        <f t="shared" si="421"/>
        <v>0</v>
      </c>
      <c r="I155" s="186"/>
      <c r="J155" s="186">
        <f t="shared" si="422"/>
        <v>0</v>
      </c>
      <c r="K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6">
        <f t="shared" si="423"/>
        <v>0</v>
      </c>
      <c r="AD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6">
        <f t="shared" si="424"/>
        <v>0</v>
      </c>
      <c r="AH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6">
        <f t="shared" si="425"/>
        <v>0</v>
      </c>
      <c r="AL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6">
        <f t="shared" si="426"/>
        <v>0</v>
      </c>
      <c r="AP155" s="186">
        <f t="shared" si="427"/>
        <v>0</v>
      </c>
    </row>
    <row r="156" spans="2:42" x14ac:dyDescent="0.25">
      <c r="B156" s="184" t="s">
        <v>709</v>
      </c>
      <c r="C156" s="185" t="s">
        <v>710</v>
      </c>
      <c r="D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6">
        <f t="shared" si="420"/>
        <v>0</v>
      </c>
      <c r="G156" s="186"/>
      <c r="H156" s="186">
        <f t="shared" si="421"/>
        <v>0</v>
      </c>
      <c r="I156" s="186"/>
      <c r="J156" s="186">
        <f t="shared" si="422"/>
        <v>0</v>
      </c>
      <c r="K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6">
        <f t="shared" si="423"/>
        <v>0</v>
      </c>
      <c r="AD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6">
        <f t="shared" si="424"/>
        <v>0</v>
      </c>
      <c r="AH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6">
        <f t="shared" si="425"/>
        <v>0</v>
      </c>
      <c r="AL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6">
        <f t="shared" si="426"/>
        <v>0</v>
      </c>
      <c r="AP156" s="186">
        <f t="shared" si="427"/>
        <v>0</v>
      </c>
    </row>
    <row r="157" spans="2:42" x14ac:dyDescent="0.25">
      <c r="B157" s="184" t="s">
        <v>299</v>
      </c>
      <c r="C157" s="185" t="s">
        <v>183</v>
      </c>
      <c r="D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6">
        <f t="shared" si="420"/>
        <v>0</v>
      </c>
      <c r="G157" s="186"/>
      <c r="H157" s="186">
        <f t="shared" si="421"/>
        <v>0</v>
      </c>
      <c r="I157" s="186"/>
      <c r="J157" s="186">
        <f t="shared" si="422"/>
        <v>0</v>
      </c>
      <c r="K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6">
        <f t="shared" si="423"/>
        <v>0</v>
      </c>
      <c r="AD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6">
        <f t="shared" si="424"/>
        <v>0</v>
      </c>
      <c r="AH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6">
        <f t="shared" si="425"/>
        <v>0</v>
      </c>
      <c r="AL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6">
        <f t="shared" si="426"/>
        <v>0</v>
      </c>
      <c r="AP157" s="186">
        <f t="shared" si="427"/>
        <v>0</v>
      </c>
    </row>
    <row r="158" spans="2:42" x14ac:dyDescent="0.25">
      <c r="B158" s="184" t="s">
        <v>711</v>
      </c>
      <c r="C158" s="185" t="s">
        <v>712</v>
      </c>
      <c r="D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v>
      </c>
      <c r="E1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6">
        <f t="shared" si="420"/>
        <v>40000</v>
      </c>
      <c r="G158" s="186"/>
      <c r="H158" s="186">
        <f t="shared" si="421"/>
        <v>40000</v>
      </c>
      <c r="I158" s="186"/>
      <c r="J158" s="186">
        <f t="shared" si="422"/>
        <v>40000</v>
      </c>
      <c r="K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40000</v>
      </c>
      <c r="L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v>
      </c>
      <c r="AA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6">
        <f t="shared" si="423"/>
        <v>40000</v>
      </c>
      <c r="AD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6">
        <f t="shared" si="424"/>
        <v>0</v>
      </c>
      <c r="AH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6">
        <f t="shared" si="425"/>
        <v>0</v>
      </c>
      <c r="AL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6">
        <f t="shared" si="426"/>
        <v>0</v>
      </c>
      <c r="AP158" s="186">
        <f t="shared" si="427"/>
        <v>40000</v>
      </c>
    </row>
    <row r="159" spans="2:42" x14ac:dyDescent="0.25">
      <c r="B159" s="184" t="s">
        <v>713</v>
      </c>
      <c r="C159" s="185" t="s">
        <v>714</v>
      </c>
      <c r="D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6">
        <f t="shared" ref="F159:F161" si="428">D159+E159</f>
        <v>0</v>
      </c>
      <c r="G159" s="186"/>
      <c r="H159" s="186">
        <f t="shared" ref="H159:H161" si="429">F159-G159</f>
        <v>0</v>
      </c>
      <c r="I159" s="186"/>
      <c r="J159" s="186">
        <f t="shared" ref="J159:J161" si="430">F159-I159</f>
        <v>0</v>
      </c>
      <c r="K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6">
        <f t="shared" ref="AC159:AC161" si="431">Z159+AA159+AB159</f>
        <v>0</v>
      </c>
      <c r="AD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6">
        <f t="shared" ref="AG159:AG161" si="432">AD159+AE159+AF159</f>
        <v>0</v>
      </c>
      <c r="AH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6">
        <f t="shared" ref="AK159:AK161" si="433">AH159+AI159+AJ159</f>
        <v>0</v>
      </c>
      <c r="AL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6">
        <f t="shared" ref="AO159:AO161" si="434">AL159+AM159+AN159</f>
        <v>0</v>
      </c>
      <c r="AP159" s="186">
        <f t="shared" ref="AP159:AP161" si="435">AC159+AG159+AK159+AO159</f>
        <v>0</v>
      </c>
    </row>
    <row r="160" spans="2:42" x14ac:dyDescent="0.25">
      <c r="B160" s="184" t="s">
        <v>715</v>
      </c>
      <c r="C160" s="185" t="s">
        <v>716</v>
      </c>
      <c r="D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6">
        <f t="shared" si="428"/>
        <v>0</v>
      </c>
      <c r="G160" s="186"/>
      <c r="H160" s="186">
        <f t="shared" si="429"/>
        <v>0</v>
      </c>
      <c r="I160" s="186"/>
      <c r="J160" s="186">
        <f t="shared" si="430"/>
        <v>0</v>
      </c>
      <c r="K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6">
        <f t="shared" si="431"/>
        <v>0</v>
      </c>
      <c r="AD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6">
        <f t="shared" si="432"/>
        <v>0</v>
      </c>
      <c r="AH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6">
        <f t="shared" si="433"/>
        <v>0</v>
      </c>
      <c r="AL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6">
        <f t="shared" si="434"/>
        <v>0</v>
      </c>
      <c r="AP160" s="186">
        <f t="shared" si="435"/>
        <v>0</v>
      </c>
    </row>
    <row r="161" spans="2:42" x14ac:dyDescent="0.25">
      <c r="B161" s="184" t="s">
        <v>300</v>
      </c>
      <c r="C161" s="185" t="s">
        <v>184</v>
      </c>
      <c r="D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6">
        <f t="shared" si="428"/>
        <v>0</v>
      </c>
      <c r="G161" s="186"/>
      <c r="H161" s="186">
        <f t="shared" si="429"/>
        <v>0</v>
      </c>
      <c r="I161" s="186"/>
      <c r="J161" s="186">
        <f t="shared" si="430"/>
        <v>0</v>
      </c>
      <c r="K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6">
        <f t="shared" si="431"/>
        <v>0</v>
      </c>
      <c r="AD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6">
        <f t="shared" si="432"/>
        <v>0</v>
      </c>
      <c r="AH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6">
        <f t="shared" si="433"/>
        <v>0</v>
      </c>
      <c r="AL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6">
        <f t="shared" si="434"/>
        <v>0</v>
      </c>
      <c r="AP161" s="186">
        <f t="shared" si="435"/>
        <v>0</v>
      </c>
    </row>
    <row r="162" spans="2:42" x14ac:dyDescent="0.25">
      <c r="B162" s="184" t="s">
        <v>717</v>
      </c>
      <c r="C162" s="185" t="s">
        <v>718</v>
      </c>
      <c r="D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6">
        <f t="shared" si="293"/>
        <v>0</v>
      </c>
      <c r="G162" s="186"/>
      <c r="H162" s="186">
        <f t="shared" si="413"/>
        <v>0</v>
      </c>
      <c r="I162" s="186"/>
      <c r="J162" s="186">
        <f t="shared" si="414"/>
        <v>0</v>
      </c>
      <c r="K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6">
        <f t="shared" si="415"/>
        <v>0</v>
      </c>
      <c r="AD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6">
        <f t="shared" si="416"/>
        <v>0</v>
      </c>
      <c r="AH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6">
        <f t="shared" si="417"/>
        <v>0</v>
      </c>
      <c r="AL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6">
        <f t="shared" si="418"/>
        <v>0</v>
      </c>
      <c r="AP162" s="186">
        <f t="shared" si="419"/>
        <v>0</v>
      </c>
    </row>
    <row r="163" spans="2:42" x14ac:dyDescent="0.25">
      <c r="B163" s="184" t="s">
        <v>719</v>
      </c>
      <c r="C163" s="185" t="s">
        <v>720</v>
      </c>
      <c r="D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6">
        <f t="shared" si="293"/>
        <v>0</v>
      </c>
      <c r="G163" s="186"/>
      <c r="H163" s="186">
        <f t="shared" si="413"/>
        <v>0</v>
      </c>
      <c r="I163" s="186"/>
      <c r="J163" s="186">
        <f t="shared" si="414"/>
        <v>0</v>
      </c>
      <c r="K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6">
        <f t="shared" si="415"/>
        <v>0</v>
      </c>
      <c r="AD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6">
        <f t="shared" si="416"/>
        <v>0</v>
      </c>
      <c r="AH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6">
        <f t="shared" si="417"/>
        <v>0</v>
      </c>
      <c r="AL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6">
        <f t="shared" si="418"/>
        <v>0</v>
      </c>
      <c r="AP163" s="186">
        <f t="shared" si="419"/>
        <v>0</v>
      </c>
    </row>
    <row r="164" spans="2:42" x14ac:dyDescent="0.25">
      <c r="B164" s="193" t="s">
        <v>301</v>
      </c>
      <c r="C164" s="194" t="s">
        <v>185</v>
      </c>
      <c r="D164" s="195">
        <f>SUM(D165:D189)</f>
        <v>43500</v>
      </c>
      <c r="E164" s="195">
        <f>SUM(E165:E189)</f>
        <v>7500</v>
      </c>
      <c r="F164" s="195">
        <f t="shared" si="293"/>
        <v>51000</v>
      </c>
      <c r="G164" s="195">
        <f>SUM(G165:G189)</f>
        <v>0</v>
      </c>
      <c r="H164" s="195">
        <f t="shared" si="3"/>
        <v>51000</v>
      </c>
      <c r="I164" s="195">
        <f>SUM(I165:I189)</f>
        <v>0</v>
      </c>
      <c r="J164" s="195">
        <f t="shared" si="4"/>
        <v>51000</v>
      </c>
      <c r="K164" s="195">
        <f t="shared" ref="K164:AB164" si="436">SUM(K165:K189)</f>
        <v>43500</v>
      </c>
      <c r="L164" s="195">
        <f t="shared" si="436"/>
        <v>0</v>
      </c>
      <c r="M164" s="195">
        <f t="shared" si="436"/>
        <v>0</v>
      </c>
      <c r="N164" s="195">
        <f t="shared" si="436"/>
        <v>0</v>
      </c>
      <c r="O164" s="195">
        <f t="shared" si="436"/>
        <v>0</v>
      </c>
      <c r="P164" s="195">
        <f t="shared" ref="P164:Q164" si="437">SUM(P165:P189)</f>
        <v>0</v>
      </c>
      <c r="Q164" s="195">
        <f t="shared" si="437"/>
        <v>0</v>
      </c>
      <c r="R164" s="195">
        <f t="shared" si="436"/>
        <v>0</v>
      </c>
      <c r="S164" s="195">
        <f t="shared" si="436"/>
        <v>0</v>
      </c>
      <c r="T164" s="195">
        <f t="shared" ref="T164" si="438">SUM(T165:T189)</f>
        <v>7500</v>
      </c>
      <c r="U164" s="195">
        <f t="shared" si="436"/>
        <v>0</v>
      </c>
      <c r="V164" s="195">
        <f t="shared" si="436"/>
        <v>0</v>
      </c>
      <c r="W164" s="195">
        <f t="shared" ref="W164" si="439">SUM(W165:W189)</f>
        <v>0</v>
      </c>
      <c r="X164" s="195">
        <f t="shared" si="436"/>
        <v>0</v>
      </c>
      <c r="Y164" s="195">
        <f t="shared" si="436"/>
        <v>0</v>
      </c>
      <c r="Z164" s="195">
        <f t="shared" si="436"/>
        <v>0</v>
      </c>
      <c r="AA164" s="195">
        <f t="shared" si="436"/>
        <v>51000</v>
      </c>
      <c r="AB164" s="195">
        <f t="shared" si="436"/>
        <v>0</v>
      </c>
      <c r="AC164" s="195">
        <f t="shared" si="7"/>
        <v>51000</v>
      </c>
      <c r="AD164" s="195">
        <f>SUM(AD165:AD189)</f>
        <v>0</v>
      </c>
      <c r="AE164" s="195">
        <f>SUM(AE165:AE189)</f>
        <v>0</v>
      </c>
      <c r="AF164" s="195">
        <f>SUM(AF165:AF189)</f>
        <v>0</v>
      </c>
      <c r="AG164" s="195">
        <f t="shared" si="8"/>
        <v>0</v>
      </c>
      <c r="AH164" s="195">
        <f>SUM(AH165:AH189)</f>
        <v>0</v>
      </c>
      <c r="AI164" s="195">
        <f>SUM(AI165:AI189)</f>
        <v>0</v>
      </c>
      <c r="AJ164" s="195">
        <f>SUM(AJ165:AJ189)</f>
        <v>0</v>
      </c>
      <c r="AK164" s="195">
        <f t="shared" si="9"/>
        <v>0</v>
      </c>
      <c r="AL164" s="195">
        <f>SUM(AL165:AL189)</f>
        <v>0</v>
      </c>
      <c r="AM164" s="195">
        <f>SUM(AM165:AM189)</f>
        <v>0</v>
      </c>
      <c r="AN164" s="195">
        <f>SUM(AN165:AN189)</f>
        <v>0</v>
      </c>
      <c r="AO164" s="195">
        <f t="shared" si="10"/>
        <v>0</v>
      </c>
      <c r="AP164" s="195">
        <f t="shared" si="11"/>
        <v>51000</v>
      </c>
    </row>
    <row r="165" spans="2:42" x14ac:dyDescent="0.25">
      <c r="B165" s="184" t="s">
        <v>302</v>
      </c>
      <c r="C165" s="185" t="s">
        <v>186</v>
      </c>
      <c r="D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6">
        <f t="shared" si="293"/>
        <v>0</v>
      </c>
      <c r="G165" s="186"/>
      <c r="H165" s="186">
        <f t="shared" ref="H165:H168" si="440">F165-G165</f>
        <v>0</v>
      </c>
      <c r="I165" s="186"/>
      <c r="J165" s="186">
        <f t="shared" ref="J165:J168" si="441">F165-I165</f>
        <v>0</v>
      </c>
      <c r="K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6">
        <f t="shared" ref="AC165:AC168" si="442">Z165+AA165+AB165</f>
        <v>0</v>
      </c>
      <c r="AD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6">
        <f t="shared" ref="AG165:AG168" si="443">AD165+AE165+AF165</f>
        <v>0</v>
      </c>
      <c r="AH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6">
        <f t="shared" ref="AK165:AK168" si="444">AH165+AI165+AJ165</f>
        <v>0</v>
      </c>
      <c r="AL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6">
        <f t="shared" ref="AO165:AO168" si="445">AL165+AM165+AN165</f>
        <v>0</v>
      </c>
      <c r="AP165" s="186">
        <f t="shared" ref="AP165:AP168" si="446">AC165+AG165+AK165+AO165</f>
        <v>0</v>
      </c>
    </row>
    <row r="166" spans="2:42" x14ac:dyDescent="0.25">
      <c r="B166" s="184" t="s">
        <v>721</v>
      </c>
      <c r="C166" s="185" t="s">
        <v>722</v>
      </c>
      <c r="D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6">
        <f t="shared" si="293"/>
        <v>0</v>
      </c>
      <c r="G166" s="186"/>
      <c r="H166" s="186">
        <f t="shared" si="440"/>
        <v>0</v>
      </c>
      <c r="I166" s="186"/>
      <c r="J166" s="186">
        <f t="shared" si="441"/>
        <v>0</v>
      </c>
      <c r="K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6">
        <f t="shared" si="442"/>
        <v>0</v>
      </c>
      <c r="AD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6">
        <f t="shared" si="443"/>
        <v>0</v>
      </c>
      <c r="AH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6">
        <f t="shared" si="444"/>
        <v>0</v>
      </c>
      <c r="AL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6">
        <f t="shared" si="445"/>
        <v>0</v>
      </c>
      <c r="AP166" s="186">
        <f t="shared" si="446"/>
        <v>0</v>
      </c>
    </row>
    <row r="167" spans="2:42" x14ac:dyDescent="0.25">
      <c r="B167" s="184" t="s">
        <v>723</v>
      </c>
      <c r="C167" s="185" t="s">
        <v>724</v>
      </c>
      <c r="D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6">
        <f t="shared" ref="F167" si="447">D167+E167</f>
        <v>0</v>
      </c>
      <c r="G167" s="186"/>
      <c r="H167" s="186">
        <f t="shared" ref="H167" si="448">F167-G167</f>
        <v>0</v>
      </c>
      <c r="I167" s="186"/>
      <c r="J167" s="186">
        <f t="shared" ref="J167" si="449">F167-I167</f>
        <v>0</v>
      </c>
      <c r="K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6">
        <f t="shared" ref="AC167" si="450">Z167+AA167+AB167</f>
        <v>0</v>
      </c>
      <c r="AD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6">
        <f t="shared" ref="AG167" si="451">AD167+AE167+AF167</f>
        <v>0</v>
      </c>
      <c r="AH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6">
        <f t="shared" ref="AK167" si="452">AH167+AI167+AJ167</f>
        <v>0</v>
      </c>
      <c r="AL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6">
        <f t="shared" ref="AO167" si="453">AL167+AM167+AN167</f>
        <v>0</v>
      </c>
      <c r="AP167" s="186">
        <f t="shared" ref="AP167" si="454">AC167+AG167+AK167+AO167</f>
        <v>0</v>
      </c>
    </row>
    <row r="168" spans="2:42" x14ac:dyDescent="0.25">
      <c r="B168" s="184" t="s">
        <v>725</v>
      </c>
      <c r="C168" s="185" t="s">
        <v>726</v>
      </c>
      <c r="D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6">
        <f t="shared" si="293"/>
        <v>0</v>
      </c>
      <c r="G168" s="186"/>
      <c r="H168" s="186">
        <f t="shared" si="440"/>
        <v>0</v>
      </c>
      <c r="I168" s="186"/>
      <c r="J168" s="186">
        <f t="shared" si="441"/>
        <v>0</v>
      </c>
      <c r="K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6">
        <f t="shared" si="442"/>
        <v>0</v>
      </c>
      <c r="AD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6">
        <f t="shared" si="443"/>
        <v>0</v>
      </c>
      <c r="AH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6">
        <f t="shared" si="444"/>
        <v>0</v>
      </c>
      <c r="AL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6">
        <f t="shared" si="445"/>
        <v>0</v>
      </c>
      <c r="AP168" s="186">
        <f t="shared" si="446"/>
        <v>0</v>
      </c>
    </row>
    <row r="169" spans="2:42" x14ac:dyDescent="0.25">
      <c r="B169" s="184" t="s">
        <v>727</v>
      </c>
      <c r="C169" s="185" t="s">
        <v>728</v>
      </c>
      <c r="D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6">
        <f t="shared" ref="F169:F177" si="455">D169+E169</f>
        <v>0</v>
      </c>
      <c r="G169" s="186"/>
      <c r="H169" s="186">
        <f t="shared" ref="H169:H177" si="456">F169-G169</f>
        <v>0</v>
      </c>
      <c r="I169" s="186"/>
      <c r="J169" s="186">
        <f t="shared" ref="J169:J177" si="457">F169-I169</f>
        <v>0</v>
      </c>
      <c r="K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6">
        <f t="shared" ref="AC169:AC177" si="458">Z169+AA169+AB169</f>
        <v>0</v>
      </c>
      <c r="AD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6">
        <f t="shared" ref="AG169:AG177" si="459">AD169+AE169+AF169</f>
        <v>0</v>
      </c>
      <c r="AH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6">
        <f t="shared" ref="AK169:AK177" si="460">AH169+AI169+AJ169</f>
        <v>0</v>
      </c>
      <c r="AL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6">
        <f t="shared" ref="AO169:AO177" si="461">AL169+AM169+AN169</f>
        <v>0</v>
      </c>
      <c r="AP169" s="186">
        <f t="shared" ref="AP169:AP177" si="462">AC169+AG169+AK169+AO169</f>
        <v>0</v>
      </c>
    </row>
    <row r="170" spans="2:42" x14ac:dyDescent="0.25">
      <c r="B170" s="184" t="s">
        <v>303</v>
      </c>
      <c r="C170" s="185" t="s">
        <v>187</v>
      </c>
      <c r="D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6">
        <f t="shared" si="455"/>
        <v>0</v>
      </c>
      <c r="G170" s="186"/>
      <c r="H170" s="186">
        <f t="shared" si="456"/>
        <v>0</v>
      </c>
      <c r="I170" s="186"/>
      <c r="J170" s="186">
        <f t="shared" si="457"/>
        <v>0</v>
      </c>
      <c r="K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6">
        <f t="shared" si="458"/>
        <v>0</v>
      </c>
      <c r="AD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6">
        <f t="shared" si="459"/>
        <v>0</v>
      </c>
      <c r="AH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6">
        <f t="shared" si="460"/>
        <v>0</v>
      </c>
      <c r="AL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6">
        <f t="shared" si="461"/>
        <v>0</v>
      </c>
      <c r="AP170" s="186">
        <f t="shared" si="462"/>
        <v>0</v>
      </c>
    </row>
    <row r="171" spans="2:42" x14ac:dyDescent="0.25">
      <c r="B171" s="184" t="s">
        <v>729</v>
      </c>
      <c r="C171" s="185" t="s">
        <v>730</v>
      </c>
      <c r="D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43500</v>
      </c>
      <c r="E1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6">
        <f t="shared" si="455"/>
        <v>43500</v>
      </c>
      <c r="G171" s="186"/>
      <c r="H171" s="186">
        <f t="shared" si="456"/>
        <v>43500</v>
      </c>
      <c r="I171" s="186"/>
      <c r="J171" s="186">
        <f t="shared" si="457"/>
        <v>43500</v>
      </c>
      <c r="K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43500</v>
      </c>
      <c r="L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43500</v>
      </c>
      <c r="AB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6">
        <f t="shared" si="458"/>
        <v>43500</v>
      </c>
      <c r="AD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6">
        <f t="shared" si="459"/>
        <v>0</v>
      </c>
      <c r="AH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6">
        <f t="shared" si="460"/>
        <v>0</v>
      </c>
      <c r="AL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6">
        <f t="shared" si="461"/>
        <v>0</v>
      </c>
      <c r="AP171" s="186">
        <f t="shared" si="462"/>
        <v>43500</v>
      </c>
    </row>
    <row r="172" spans="2:42" x14ac:dyDescent="0.25">
      <c r="B172" s="184" t="s">
        <v>731</v>
      </c>
      <c r="C172" s="185" t="s">
        <v>732</v>
      </c>
      <c r="D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6">
        <f t="shared" si="455"/>
        <v>0</v>
      </c>
      <c r="G172" s="186"/>
      <c r="H172" s="186">
        <f t="shared" si="456"/>
        <v>0</v>
      </c>
      <c r="I172" s="186"/>
      <c r="J172" s="186">
        <f t="shared" si="457"/>
        <v>0</v>
      </c>
      <c r="K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6">
        <f t="shared" si="458"/>
        <v>0</v>
      </c>
      <c r="AD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6">
        <f t="shared" si="459"/>
        <v>0</v>
      </c>
      <c r="AH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6">
        <f t="shared" si="460"/>
        <v>0</v>
      </c>
      <c r="AL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6">
        <f t="shared" si="461"/>
        <v>0</v>
      </c>
      <c r="AP172" s="186">
        <f t="shared" si="462"/>
        <v>0</v>
      </c>
    </row>
    <row r="173" spans="2:42" x14ac:dyDescent="0.25">
      <c r="B173" s="184" t="s">
        <v>733</v>
      </c>
      <c r="C173" s="185" t="s">
        <v>734</v>
      </c>
      <c r="D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6">
        <f t="shared" si="455"/>
        <v>0</v>
      </c>
      <c r="G173" s="186"/>
      <c r="H173" s="186">
        <f t="shared" si="456"/>
        <v>0</v>
      </c>
      <c r="I173" s="186"/>
      <c r="J173" s="186">
        <f t="shared" si="457"/>
        <v>0</v>
      </c>
      <c r="K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6">
        <f t="shared" si="458"/>
        <v>0</v>
      </c>
      <c r="AD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6">
        <f t="shared" si="459"/>
        <v>0</v>
      </c>
      <c r="AH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6">
        <f t="shared" si="460"/>
        <v>0</v>
      </c>
      <c r="AL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6">
        <f t="shared" si="461"/>
        <v>0</v>
      </c>
      <c r="AP173" s="186">
        <f t="shared" si="462"/>
        <v>0</v>
      </c>
    </row>
    <row r="174" spans="2:42" x14ac:dyDescent="0.25">
      <c r="B174" s="184" t="s">
        <v>735</v>
      </c>
      <c r="C174" s="185" t="s">
        <v>736</v>
      </c>
      <c r="D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6">
        <f t="shared" si="455"/>
        <v>0</v>
      </c>
      <c r="G174" s="186"/>
      <c r="H174" s="186">
        <f t="shared" si="456"/>
        <v>0</v>
      </c>
      <c r="I174" s="186"/>
      <c r="J174" s="186">
        <f t="shared" si="457"/>
        <v>0</v>
      </c>
      <c r="K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6">
        <f t="shared" si="458"/>
        <v>0</v>
      </c>
      <c r="AD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6">
        <f t="shared" si="459"/>
        <v>0</v>
      </c>
      <c r="AH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6">
        <f t="shared" si="460"/>
        <v>0</v>
      </c>
      <c r="AL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6">
        <f t="shared" si="461"/>
        <v>0</v>
      </c>
      <c r="AP174" s="186">
        <f t="shared" si="462"/>
        <v>0</v>
      </c>
    </row>
    <row r="175" spans="2:42" x14ac:dyDescent="0.25">
      <c r="B175" s="184" t="s">
        <v>737</v>
      </c>
      <c r="C175" s="185" t="s">
        <v>738</v>
      </c>
      <c r="D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6">
        <f t="shared" si="455"/>
        <v>0</v>
      </c>
      <c r="G175" s="186"/>
      <c r="H175" s="186">
        <f t="shared" si="456"/>
        <v>0</v>
      </c>
      <c r="I175" s="186"/>
      <c r="J175" s="186">
        <f t="shared" si="457"/>
        <v>0</v>
      </c>
      <c r="K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6">
        <f t="shared" si="458"/>
        <v>0</v>
      </c>
      <c r="AD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6">
        <f t="shared" si="459"/>
        <v>0</v>
      </c>
      <c r="AH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6">
        <f t="shared" si="460"/>
        <v>0</v>
      </c>
      <c r="AL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6">
        <f t="shared" si="461"/>
        <v>0</v>
      </c>
      <c r="AP175" s="186">
        <f t="shared" si="462"/>
        <v>0</v>
      </c>
    </row>
    <row r="176" spans="2:42" x14ac:dyDescent="0.25">
      <c r="B176" s="184" t="s">
        <v>304</v>
      </c>
      <c r="C176" s="185" t="s">
        <v>739</v>
      </c>
      <c r="D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6">
        <f t="shared" si="455"/>
        <v>0</v>
      </c>
      <c r="G176" s="186"/>
      <c r="H176" s="186">
        <f t="shared" si="456"/>
        <v>0</v>
      </c>
      <c r="I176" s="186"/>
      <c r="J176" s="186">
        <f t="shared" si="457"/>
        <v>0</v>
      </c>
      <c r="K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6">
        <f t="shared" si="458"/>
        <v>0</v>
      </c>
      <c r="AD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6">
        <f t="shared" si="459"/>
        <v>0</v>
      </c>
      <c r="AH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6">
        <f t="shared" si="460"/>
        <v>0</v>
      </c>
      <c r="AL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6">
        <f t="shared" si="461"/>
        <v>0</v>
      </c>
      <c r="AP176" s="186">
        <f t="shared" si="462"/>
        <v>0</v>
      </c>
    </row>
    <row r="177" spans="2:42" x14ac:dyDescent="0.25">
      <c r="B177" s="184" t="s">
        <v>740</v>
      </c>
      <c r="C177" s="185" t="s">
        <v>741</v>
      </c>
      <c r="D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6">
        <f t="shared" si="455"/>
        <v>0</v>
      </c>
      <c r="G177" s="186"/>
      <c r="H177" s="186">
        <f t="shared" si="456"/>
        <v>0</v>
      </c>
      <c r="I177" s="186"/>
      <c r="J177" s="186">
        <f t="shared" si="457"/>
        <v>0</v>
      </c>
      <c r="K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6">
        <f t="shared" si="458"/>
        <v>0</v>
      </c>
      <c r="AD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6">
        <f t="shared" si="459"/>
        <v>0</v>
      </c>
      <c r="AH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6">
        <f t="shared" si="460"/>
        <v>0</v>
      </c>
      <c r="AL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6">
        <f t="shared" si="461"/>
        <v>0</v>
      </c>
      <c r="AP177" s="186">
        <f t="shared" si="462"/>
        <v>0</v>
      </c>
    </row>
    <row r="178" spans="2:42" x14ac:dyDescent="0.25">
      <c r="B178" s="184" t="s">
        <v>305</v>
      </c>
      <c r="C178" s="185" t="s">
        <v>742</v>
      </c>
      <c r="D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6">
        <f t="shared" ref="F178:F185" si="463">D178+E178</f>
        <v>0</v>
      </c>
      <c r="G178" s="186"/>
      <c r="H178" s="186">
        <f t="shared" ref="H178:H185" si="464">F178-G178</f>
        <v>0</v>
      </c>
      <c r="I178" s="186"/>
      <c r="J178" s="186">
        <f t="shared" ref="J178:J185" si="465">F178-I178</f>
        <v>0</v>
      </c>
      <c r="K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6">
        <f t="shared" ref="AC178:AC185" si="466">Z178+AA178+AB178</f>
        <v>0</v>
      </c>
      <c r="AD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6">
        <f t="shared" ref="AG178:AG185" si="467">AD178+AE178+AF178</f>
        <v>0</v>
      </c>
      <c r="AH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6">
        <f t="shared" ref="AK178:AK185" si="468">AH178+AI178+AJ178</f>
        <v>0</v>
      </c>
      <c r="AL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6">
        <f t="shared" ref="AO178:AO185" si="469">AL178+AM178+AN178</f>
        <v>0</v>
      </c>
      <c r="AP178" s="186">
        <f t="shared" ref="AP178:AP185" si="470">AC178+AG178+AK178+AO178</f>
        <v>0</v>
      </c>
    </row>
    <row r="179" spans="2:42" x14ac:dyDescent="0.25">
      <c r="B179" s="184" t="s">
        <v>743</v>
      </c>
      <c r="C179" s="185" t="s">
        <v>742</v>
      </c>
      <c r="D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6">
        <f t="shared" si="463"/>
        <v>0</v>
      </c>
      <c r="G179" s="186"/>
      <c r="H179" s="186">
        <f t="shared" si="464"/>
        <v>0</v>
      </c>
      <c r="I179" s="186"/>
      <c r="J179" s="186">
        <f t="shared" si="465"/>
        <v>0</v>
      </c>
      <c r="K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6">
        <f t="shared" si="466"/>
        <v>0</v>
      </c>
      <c r="AD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6">
        <f t="shared" si="467"/>
        <v>0</v>
      </c>
      <c r="AH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6">
        <f t="shared" si="468"/>
        <v>0</v>
      </c>
      <c r="AL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6">
        <f t="shared" si="469"/>
        <v>0</v>
      </c>
      <c r="AP179" s="186">
        <f t="shared" si="470"/>
        <v>0</v>
      </c>
    </row>
    <row r="180" spans="2:42" x14ac:dyDescent="0.25">
      <c r="B180" s="184" t="s">
        <v>744</v>
      </c>
      <c r="C180" s="185" t="s">
        <v>745</v>
      </c>
      <c r="D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6">
        <f t="shared" si="463"/>
        <v>0</v>
      </c>
      <c r="G180" s="186"/>
      <c r="H180" s="186">
        <f t="shared" si="464"/>
        <v>0</v>
      </c>
      <c r="I180" s="186"/>
      <c r="J180" s="186">
        <f t="shared" si="465"/>
        <v>0</v>
      </c>
      <c r="K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6">
        <f t="shared" si="466"/>
        <v>0</v>
      </c>
      <c r="AD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6">
        <f t="shared" si="467"/>
        <v>0</v>
      </c>
      <c r="AH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6">
        <f t="shared" si="468"/>
        <v>0</v>
      </c>
      <c r="AL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6">
        <f t="shared" si="469"/>
        <v>0</v>
      </c>
      <c r="AP180" s="186">
        <f t="shared" si="470"/>
        <v>0</v>
      </c>
    </row>
    <row r="181" spans="2:42" x14ac:dyDescent="0.25">
      <c r="B181" s="184" t="s">
        <v>746</v>
      </c>
      <c r="C181" s="185" t="s">
        <v>747</v>
      </c>
      <c r="D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6">
        <f t="shared" si="463"/>
        <v>0</v>
      </c>
      <c r="G181" s="186"/>
      <c r="H181" s="186">
        <f t="shared" si="464"/>
        <v>0</v>
      </c>
      <c r="I181" s="186"/>
      <c r="J181" s="186">
        <f t="shared" si="465"/>
        <v>0</v>
      </c>
      <c r="K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6">
        <f t="shared" si="466"/>
        <v>0</v>
      </c>
      <c r="AD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6">
        <f t="shared" si="467"/>
        <v>0</v>
      </c>
      <c r="AH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6">
        <f t="shared" si="468"/>
        <v>0</v>
      </c>
      <c r="AL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6">
        <f t="shared" si="469"/>
        <v>0</v>
      </c>
      <c r="AP181" s="186">
        <f t="shared" si="470"/>
        <v>0</v>
      </c>
    </row>
    <row r="182" spans="2:42" x14ac:dyDescent="0.25">
      <c r="B182" s="184" t="s">
        <v>306</v>
      </c>
      <c r="C182" s="185" t="s">
        <v>748</v>
      </c>
      <c r="D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6">
        <f t="shared" si="463"/>
        <v>0</v>
      </c>
      <c r="G182" s="186"/>
      <c r="H182" s="186">
        <f t="shared" si="464"/>
        <v>0</v>
      </c>
      <c r="I182" s="186"/>
      <c r="J182" s="186">
        <f t="shared" si="465"/>
        <v>0</v>
      </c>
      <c r="K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6">
        <f t="shared" si="466"/>
        <v>0</v>
      </c>
      <c r="AD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6">
        <f t="shared" si="467"/>
        <v>0</v>
      </c>
      <c r="AH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6">
        <f t="shared" si="468"/>
        <v>0</v>
      </c>
      <c r="AL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6">
        <f t="shared" si="469"/>
        <v>0</v>
      </c>
      <c r="AP182" s="186">
        <f t="shared" si="470"/>
        <v>0</v>
      </c>
    </row>
    <row r="183" spans="2:42" x14ac:dyDescent="0.25">
      <c r="B183" s="184" t="s">
        <v>749</v>
      </c>
      <c r="C183" s="185" t="s">
        <v>748</v>
      </c>
      <c r="D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6">
        <f t="shared" si="463"/>
        <v>0</v>
      </c>
      <c r="G183" s="186"/>
      <c r="H183" s="186">
        <f t="shared" si="464"/>
        <v>0</v>
      </c>
      <c r="I183" s="186"/>
      <c r="J183" s="186">
        <f t="shared" si="465"/>
        <v>0</v>
      </c>
      <c r="K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6">
        <f t="shared" si="466"/>
        <v>0</v>
      </c>
      <c r="AD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6">
        <f t="shared" si="467"/>
        <v>0</v>
      </c>
      <c r="AH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6">
        <f t="shared" si="468"/>
        <v>0</v>
      </c>
      <c r="AL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6">
        <f t="shared" si="469"/>
        <v>0</v>
      </c>
      <c r="AP183" s="186">
        <f t="shared" si="470"/>
        <v>0</v>
      </c>
    </row>
    <row r="184" spans="2:42" x14ac:dyDescent="0.25">
      <c r="B184" s="184" t="s">
        <v>750</v>
      </c>
      <c r="C184" s="185" t="s">
        <v>751</v>
      </c>
      <c r="D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6">
        <f t="shared" si="463"/>
        <v>0</v>
      </c>
      <c r="G184" s="186"/>
      <c r="H184" s="186">
        <f t="shared" si="464"/>
        <v>0</v>
      </c>
      <c r="I184" s="186"/>
      <c r="J184" s="186">
        <f t="shared" si="465"/>
        <v>0</v>
      </c>
      <c r="K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6">
        <f t="shared" si="466"/>
        <v>0</v>
      </c>
      <c r="AD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6">
        <f t="shared" si="467"/>
        <v>0</v>
      </c>
      <c r="AH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6">
        <f t="shared" si="468"/>
        <v>0</v>
      </c>
      <c r="AL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6">
        <f t="shared" si="469"/>
        <v>0</v>
      </c>
      <c r="AP184" s="186">
        <f t="shared" si="470"/>
        <v>0</v>
      </c>
    </row>
    <row r="185" spans="2:42" x14ac:dyDescent="0.25">
      <c r="B185" s="184" t="s">
        <v>752</v>
      </c>
      <c r="C185" s="185" t="s">
        <v>753</v>
      </c>
      <c r="D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6">
        <f t="shared" si="463"/>
        <v>0</v>
      </c>
      <c r="G185" s="186"/>
      <c r="H185" s="186">
        <f t="shared" si="464"/>
        <v>0</v>
      </c>
      <c r="I185" s="186"/>
      <c r="J185" s="186">
        <f t="shared" si="465"/>
        <v>0</v>
      </c>
      <c r="K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6">
        <f t="shared" si="466"/>
        <v>0</v>
      </c>
      <c r="AD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6">
        <f t="shared" si="467"/>
        <v>0</v>
      </c>
      <c r="AH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6">
        <f t="shared" si="468"/>
        <v>0</v>
      </c>
      <c r="AL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6">
        <f t="shared" si="469"/>
        <v>0</v>
      </c>
      <c r="AP185" s="186">
        <f t="shared" si="470"/>
        <v>0</v>
      </c>
    </row>
    <row r="186" spans="2:42" x14ac:dyDescent="0.25">
      <c r="B186" s="184" t="s">
        <v>307</v>
      </c>
      <c r="C186" s="185" t="s">
        <v>754</v>
      </c>
      <c r="D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7500</v>
      </c>
      <c r="F186" s="186">
        <f t="shared" ref="F186:F189" si="471">D186+E186</f>
        <v>7500</v>
      </c>
      <c r="G186" s="186"/>
      <c r="H186" s="186">
        <f t="shared" ref="H186:H189" si="472">F186-G186</f>
        <v>7500</v>
      </c>
      <c r="I186" s="186"/>
      <c r="J186" s="186">
        <f t="shared" ref="J186:J189" si="473">F186-I186</f>
        <v>7500</v>
      </c>
      <c r="K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7500</v>
      </c>
      <c r="U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7500</v>
      </c>
      <c r="AB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6">
        <f t="shared" ref="AC186:AC189" si="474">Z186+AA186+AB186</f>
        <v>7500</v>
      </c>
      <c r="AD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6">
        <f t="shared" ref="AG186:AG189" si="475">AD186+AE186+AF186</f>
        <v>0</v>
      </c>
      <c r="AH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6">
        <f t="shared" ref="AK186:AK189" si="476">AH186+AI186+AJ186</f>
        <v>0</v>
      </c>
      <c r="AL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6">
        <f t="shared" ref="AO186:AO189" si="477">AL186+AM186+AN186</f>
        <v>0</v>
      </c>
      <c r="AP186" s="186">
        <f t="shared" ref="AP186:AP189" si="478">AC186+AG186+AK186+AO186</f>
        <v>7500</v>
      </c>
    </row>
    <row r="187" spans="2:42" x14ac:dyDescent="0.25">
      <c r="B187" s="184" t="s">
        <v>755</v>
      </c>
      <c r="C187" s="185" t="s">
        <v>756</v>
      </c>
      <c r="D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6">
        <f t="shared" si="471"/>
        <v>0</v>
      </c>
      <c r="G187" s="186"/>
      <c r="H187" s="186">
        <f t="shared" si="472"/>
        <v>0</v>
      </c>
      <c r="I187" s="186"/>
      <c r="J187" s="186">
        <f t="shared" si="473"/>
        <v>0</v>
      </c>
      <c r="K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6">
        <f t="shared" si="474"/>
        <v>0</v>
      </c>
      <c r="AD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6">
        <f t="shared" si="475"/>
        <v>0</v>
      </c>
      <c r="AH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6">
        <f t="shared" si="476"/>
        <v>0</v>
      </c>
      <c r="AL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6">
        <f t="shared" si="477"/>
        <v>0</v>
      </c>
      <c r="AP187" s="186">
        <f t="shared" si="478"/>
        <v>0</v>
      </c>
    </row>
    <row r="188" spans="2:42" x14ac:dyDescent="0.25">
      <c r="B188" s="184" t="s">
        <v>757</v>
      </c>
      <c r="C188" s="185" t="s">
        <v>758</v>
      </c>
      <c r="D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6">
        <f t="shared" si="471"/>
        <v>0</v>
      </c>
      <c r="G188" s="186"/>
      <c r="H188" s="186">
        <f t="shared" si="472"/>
        <v>0</v>
      </c>
      <c r="I188" s="186"/>
      <c r="J188" s="186">
        <f t="shared" si="473"/>
        <v>0</v>
      </c>
      <c r="K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6">
        <f t="shared" si="474"/>
        <v>0</v>
      </c>
      <c r="AD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6">
        <f t="shared" si="475"/>
        <v>0</v>
      </c>
      <c r="AH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6">
        <f t="shared" si="476"/>
        <v>0</v>
      </c>
      <c r="AL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6">
        <f t="shared" si="477"/>
        <v>0</v>
      </c>
      <c r="AP188" s="186">
        <f t="shared" si="478"/>
        <v>0</v>
      </c>
    </row>
    <row r="189" spans="2:42" x14ac:dyDescent="0.25">
      <c r="B189" s="184" t="s">
        <v>759</v>
      </c>
      <c r="C189" s="185" t="s">
        <v>760</v>
      </c>
      <c r="D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6">
        <f t="shared" si="471"/>
        <v>0</v>
      </c>
      <c r="G189" s="186"/>
      <c r="H189" s="186">
        <f t="shared" si="472"/>
        <v>0</v>
      </c>
      <c r="I189" s="186"/>
      <c r="J189" s="186">
        <f t="shared" si="473"/>
        <v>0</v>
      </c>
      <c r="K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6">
        <f t="shared" si="474"/>
        <v>0</v>
      </c>
      <c r="AD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6">
        <f t="shared" si="475"/>
        <v>0</v>
      </c>
      <c r="AH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6">
        <f t="shared" si="476"/>
        <v>0</v>
      </c>
      <c r="AL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6">
        <f t="shared" si="477"/>
        <v>0</v>
      </c>
      <c r="AP189" s="186">
        <f t="shared" si="478"/>
        <v>0</v>
      </c>
    </row>
    <row r="190" spans="2:42" x14ac:dyDescent="0.25">
      <c r="B190" s="193" t="s">
        <v>308</v>
      </c>
      <c r="C190" s="194" t="s">
        <v>188</v>
      </c>
      <c r="D190" s="195">
        <f>D191+D199</f>
        <v>119480</v>
      </c>
      <c r="E190" s="195">
        <f>E191+E199</f>
        <v>0</v>
      </c>
      <c r="F190" s="195">
        <f t="shared" si="293"/>
        <v>119480</v>
      </c>
      <c r="G190" s="195">
        <f>SUM(G191:G206)</f>
        <v>0</v>
      </c>
      <c r="H190" s="195">
        <f t="shared" si="3"/>
        <v>119480</v>
      </c>
      <c r="I190" s="195">
        <f>SUM(I191:I206)</f>
        <v>0</v>
      </c>
      <c r="J190" s="195">
        <f t="shared" si="4"/>
        <v>119480</v>
      </c>
      <c r="K190" s="195">
        <f t="shared" ref="K190:AB190" si="479">SUM(K191:K206)</f>
        <v>72760</v>
      </c>
      <c r="L190" s="195">
        <f t="shared" si="479"/>
        <v>0</v>
      </c>
      <c r="M190" s="195">
        <f t="shared" si="479"/>
        <v>0</v>
      </c>
      <c r="N190" s="195">
        <f t="shared" si="479"/>
        <v>0</v>
      </c>
      <c r="O190" s="195">
        <f t="shared" si="479"/>
        <v>0</v>
      </c>
      <c r="P190" s="195">
        <f t="shared" si="479"/>
        <v>0</v>
      </c>
      <c r="Q190" s="195">
        <f t="shared" si="479"/>
        <v>0</v>
      </c>
      <c r="R190" s="195">
        <f t="shared" si="479"/>
        <v>0</v>
      </c>
      <c r="S190" s="195">
        <f t="shared" si="479"/>
        <v>0</v>
      </c>
      <c r="T190" s="195">
        <f t="shared" ref="T190" si="480">SUM(T191:T206)</f>
        <v>166200</v>
      </c>
      <c r="U190" s="195">
        <f t="shared" si="479"/>
        <v>0</v>
      </c>
      <c r="V190" s="195">
        <f t="shared" si="479"/>
        <v>0</v>
      </c>
      <c r="W190" s="195">
        <f t="shared" si="479"/>
        <v>0</v>
      </c>
      <c r="X190" s="195">
        <f t="shared" si="479"/>
        <v>0</v>
      </c>
      <c r="Y190" s="195">
        <f t="shared" si="479"/>
        <v>0</v>
      </c>
      <c r="Z190" s="195">
        <f t="shared" si="479"/>
        <v>0</v>
      </c>
      <c r="AA190" s="195">
        <f t="shared" si="479"/>
        <v>238960</v>
      </c>
      <c r="AB190" s="195">
        <f t="shared" si="479"/>
        <v>0</v>
      </c>
      <c r="AC190" s="195">
        <f t="shared" si="7"/>
        <v>238960</v>
      </c>
      <c r="AD190" s="195">
        <f>SUM(AD191:AD206)</f>
        <v>0</v>
      </c>
      <c r="AE190" s="195">
        <f>SUM(AE191:AE206)</f>
        <v>0</v>
      </c>
      <c r="AF190" s="195">
        <f>SUM(AF191:AF206)</f>
        <v>0</v>
      </c>
      <c r="AG190" s="195">
        <f t="shared" si="8"/>
        <v>0</v>
      </c>
      <c r="AH190" s="195">
        <f>SUM(AH191:AH206)</f>
        <v>0</v>
      </c>
      <c r="AI190" s="195">
        <f>SUM(AI191:AI206)</f>
        <v>0</v>
      </c>
      <c r="AJ190" s="195">
        <f>SUM(AJ191:AJ206)</f>
        <v>0</v>
      </c>
      <c r="AK190" s="195">
        <f t="shared" si="9"/>
        <v>0</v>
      </c>
      <c r="AL190" s="195">
        <f>SUM(AL191:AL206)</f>
        <v>0</v>
      </c>
      <c r="AM190" s="195">
        <f>SUM(AM191:AM206)</f>
        <v>0</v>
      </c>
      <c r="AN190" s="195">
        <f>SUM(AN191:AN206)</f>
        <v>0</v>
      </c>
      <c r="AO190" s="195">
        <f t="shared" si="10"/>
        <v>0</v>
      </c>
      <c r="AP190" s="195">
        <f t="shared" si="11"/>
        <v>238960</v>
      </c>
    </row>
    <row r="191" spans="2:42" x14ac:dyDescent="0.25">
      <c r="B191" s="193" t="s">
        <v>309</v>
      </c>
      <c r="C191" s="194" t="s">
        <v>189</v>
      </c>
      <c r="D191" s="195">
        <f>SUM(D192:D198)</f>
        <v>32000</v>
      </c>
      <c r="E191" s="195">
        <f>SUM(E192:E198)</f>
        <v>0</v>
      </c>
      <c r="F191" s="195">
        <f>D191+E191</f>
        <v>32000</v>
      </c>
      <c r="G191" s="195">
        <f>SUM(G192:G198)</f>
        <v>0</v>
      </c>
      <c r="H191" s="195">
        <f>F191-G191</f>
        <v>32000</v>
      </c>
      <c r="I191" s="195">
        <f>SUM(I192:I198)</f>
        <v>0</v>
      </c>
      <c r="J191" s="195">
        <f>F191-I191</f>
        <v>32000</v>
      </c>
      <c r="K191" s="195">
        <f t="shared" ref="K191:AB191" si="481">SUM(K192:K198)</f>
        <v>20000</v>
      </c>
      <c r="L191" s="195">
        <f t="shared" si="481"/>
        <v>0</v>
      </c>
      <c r="M191" s="195">
        <f t="shared" si="481"/>
        <v>0</v>
      </c>
      <c r="N191" s="195">
        <f t="shared" si="481"/>
        <v>0</v>
      </c>
      <c r="O191" s="195">
        <f t="shared" si="481"/>
        <v>0</v>
      </c>
      <c r="P191" s="195">
        <f t="shared" ref="P191:Q191" si="482">SUM(P192:P198)</f>
        <v>0</v>
      </c>
      <c r="Q191" s="195">
        <f t="shared" si="482"/>
        <v>0</v>
      </c>
      <c r="R191" s="195">
        <f t="shared" si="481"/>
        <v>0</v>
      </c>
      <c r="S191" s="195">
        <f t="shared" si="481"/>
        <v>0</v>
      </c>
      <c r="T191" s="195">
        <f t="shared" ref="T191" si="483">SUM(T192:T198)</f>
        <v>12000</v>
      </c>
      <c r="U191" s="195">
        <f t="shared" si="481"/>
        <v>0</v>
      </c>
      <c r="V191" s="195">
        <f t="shared" si="481"/>
        <v>0</v>
      </c>
      <c r="W191" s="195">
        <f t="shared" ref="W191" si="484">SUM(W192:W198)</f>
        <v>0</v>
      </c>
      <c r="X191" s="195">
        <f t="shared" si="481"/>
        <v>0</v>
      </c>
      <c r="Y191" s="195">
        <f t="shared" si="481"/>
        <v>0</v>
      </c>
      <c r="Z191" s="195">
        <f t="shared" si="481"/>
        <v>0</v>
      </c>
      <c r="AA191" s="195">
        <f t="shared" si="481"/>
        <v>32000</v>
      </c>
      <c r="AB191" s="195">
        <f t="shared" si="481"/>
        <v>0</v>
      </c>
      <c r="AC191" s="195">
        <f>Z191+AA191+AB191</f>
        <v>32000</v>
      </c>
      <c r="AD191" s="195">
        <f>SUM(AD192:AD198)</f>
        <v>0</v>
      </c>
      <c r="AE191" s="195">
        <f>SUM(AE192:AE198)</f>
        <v>0</v>
      </c>
      <c r="AF191" s="195">
        <f>SUM(AF192:AF198)</f>
        <v>0</v>
      </c>
      <c r="AG191" s="195">
        <f>AD191+AE191+AF191</f>
        <v>0</v>
      </c>
      <c r="AH191" s="195">
        <f>SUM(AH192:AH198)</f>
        <v>0</v>
      </c>
      <c r="AI191" s="195">
        <f>SUM(AI192:AI198)</f>
        <v>0</v>
      </c>
      <c r="AJ191" s="195">
        <f>SUM(AJ192:AJ198)</f>
        <v>0</v>
      </c>
      <c r="AK191" s="195">
        <f>AH191+AI191+AJ191</f>
        <v>0</v>
      </c>
      <c r="AL191" s="195">
        <f>SUM(AL192:AL198)</f>
        <v>0</v>
      </c>
      <c r="AM191" s="195">
        <f>SUM(AM192:AM198)</f>
        <v>0</v>
      </c>
      <c r="AN191" s="195">
        <f>SUM(AN192:AN198)</f>
        <v>0</v>
      </c>
      <c r="AO191" s="195">
        <f>AL191+AM191+AN191</f>
        <v>0</v>
      </c>
      <c r="AP191" s="195">
        <f>AC191+AG191+AK191+AO191</f>
        <v>32000</v>
      </c>
    </row>
    <row r="192" spans="2:42" x14ac:dyDescent="0.25">
      <c r="B192" s="184" t="s">
        <v>315</v>
      </c>
      <c r="C192" s="185" t="s">
        <v>195</v>
      </c>
      <c r="D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6">
        <f t="shared" ref="F192:F194" si="485">D192+E192</f>
        <v>0</v>
      </c>
      <c r="G192" s="186"/>
      <c r="H192" s="186">
        <f>F192-G192</f>
        <v>0</v>
      </c>
      <c r="I192" s="186"/>
      <c r="J192" s="186">
        <f>F192-I192</f>
        <v>0</v>
      </c>
      <c r="K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6">
        <f>Z192+AA192+AB192</f>
        <v>0</v>
      </c>
      <c r="AD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6">
        <f>AD192+AE192+AF192</f>
        <v>0</v>
      </c>
      <c r="AH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6">
        <f>AH192+AI192+AJ192</f>
        <v>0</v>
      </c>
      <c r="AL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6">
        <f>AL192+AM192+AN192</f>
        <v>0</v>
      </c>
      <c r="AP192" s="186">
        <f>AC192+AG192+AK192+AO192</f>
        <v>0</v>
      </c>
    </row>
    <row r="193" spans="2:42" x14ac:dyDescent="0.25">
      <c r="B193" s="184" t="s">
        <v>761</v>
      </c>
      <c r="C193" s="185" t="s">
        <v>762</v>
      </c>
      <c r="D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E1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6">
        <f t="shared" ref="F193" si="486">D193+E193</f>
        <v>12000</v>
      </c>
      <c r="G193" s="186"/>
      <c r="H193" s="186">
        <f t="shared" ref="H193" si="487">F193-G193</f>
        <v>12000</v>
      </c>
      <c r="I193" s="186"/>
      <c r="J193" s="186">
        <f t="shared" ref="J193" si="488">F193-I193</f>
        <v>12000</v>
      </c>
      <c r="K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U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B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6">
        <f t="shared" ref="AC193" si="489">Z193+AA193+AB193</f>
        <v>12000</v>
      </c>
      <c r="AD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6">
        <f t="shared" ref="AG193" si="490">AD193+AE193+AF193</f>
        <v>0</v>
      </c>
      <c r="AH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6">
        <f t="shared" ref="AK193" si="491">AH193+AI193+AJ193</f>
        <v>0</v>
      </c>
      <c r="AL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6">
        <f t="shared" ref="AO193" si="492">AL193+AM193+AN193</f>
        <v>0</v>
      </c>
      <c r="AP193" s="186">
        <f t="shared" ref="AP193" si="493">AC193+AG193+AK193+AO193</f>
        <v>12000</v>
      </c>
    </row>
    <row r="194" spans="2:42" x14ac:dyDescent="0.25">
      <c r="B194" s="184" t="s">
        <v>763</v>
      </c>
      <c r="C194" s="185" t="s">
        <v>764</v>
      </c>
      <c r="D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6">
        <f t="shared" si="485"/>
        <v>0</v>
      </c>
      <c r="G194" s="186"/>
      <c r="H194" s="186">
        <f>F194-G194</f>
        <v>0</v>
      </c>
      <c r="I194" s="186"/>
      <c r="J194" s="186">
        <f>F194-I194</f>
        <v>0</v>
      </c>
      <c r="K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6">
        <f>Z194+AA194+AB194</f>
        <v>0</v>
      </c>
      <c r="AD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6">
        <f>AD194+AE194+AF194</f>
        <v>0</v>
      </c>
      <c r="AH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6">
        <f>AH194+AI194+AJ194</f>
        <v>0</v>
      </c>
      <c r="AL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6">
        <f>AL194+AM194+AN194</f>
        <v>0</v>
      </c>
      <c r="AP194" s="186">
        <f>AC194+AG194+AK194+AO194</f>
        <v>0</v>
      </c>
    </row>
    <row r="195" spans="2:42" x14ac:dyDescent="0.25">
      <c r="B195" s="184" t="s">
        <v>765</v>
      </c>
      <c r="C195" s="185" t="s">
        <v>766</v>
      </c>
      <c r="D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6">
        <f>D195+E195</f>
        <v>0</v>
      </c>
      <c r="G195" s="186"/>
      <c r="H195" s="186">
        <f t="shared" ref="H195:H196" si="494">F195-G195</f>
        <v>0</v>
      </c>
      <c r="I195" s="186"/>
      <c r="J195" s="186">
        <f t="shared" ref="J195:J196" si="495">F195-I195</f>
        <v>0</v>
      </c>
      <c r="K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6">
        <f t="shared" ref="AC195:AC196" si="496">Z195+AA195+AB195</f>
        <v>0</v>
      </c>
      <c r="AD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6">
        <f t="shared" ref="AG195:AG196" si="497">AD195+AE195+AF195</f>
        <v>0</v>
      </c>
      <c r="AH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6">
        <f t="shared" ref="AK195:AK196" si="498">AH195+AI195+AJ195</f>
        <v>0</v>
      </c>
      <c r="AL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6">
        <f t="shared" ref="AO195:AO196" si="499">AL195+AM195+AN195</f>
        <v>0</v>
      </c>
      <c r="AP195" s="186">
        <f t="shared" ref="AP195:AP196" si="500">AC195+AG195+AK195+AO195</f>
        <v>0</v>
      </c>
    </row>
    <row r="196" spans="2:42" x14ac:dyDescent="0.25">
      <c r="B196" s="184" t="s">
        <v>767</v>
      </c>
      <c r="C196" s="185" t="s">
        <v>768</v>
      </c>
      <c r="D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1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6">
        <f t="shared" ref="F196" si="501">D196+E196</f>
        <v>20000</v>
      </c>
      <c r="G196" s="186"/>
      <c r="H196" s="186">
        <f t="shared" si="494"/>
        <v>20000</v>
      </c>
      <c r="I196" s="186"/>
      <c r="J196" s="186">
        <f t="shared" si="495"/>
        <v>20000</v>
      </c>
      <c r="K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L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6">
        <f t="shared" si="496"/>
        <v>20000</v>
      </c>
      <c r="AD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6">
        <f t="shared" si="497"/>
        <v>0</v>
      </c>
      <c r="AH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6">
        <f t="shared" si="498"/>
        <v>0</v>
      </c>
      <c r="AL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6">
        <f t="shared" si="499"/>
        <v>0</v>
      </c>
      <c r="AP196" s="186">
        <f t="shared" si="500"/>
        <v>20000</v>
      </c>
    </row>
    <row r="197" spans="2:42" x14ac:dyDescent="0.25">
      <c r="B197" s="184" t="s">
        <v>769</v>
      </c>
      <c r="C197" s="185" t="s">
        <v>770</v>
      </c>
      <c r="D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6">
        <f t="shared" ref="F197" si="502">D197+E197</f>
        <v>0</v>
      </c>
      <c r="G197" s="186"/>
      <c r="H197" s="186">
        <f>F197-G197</f>
        <v>0</v>
      </c>
      <c r="I197" s="186"/>
      <c r="J197" s="186">
        <f>F197-I197</f>
        <v>0</v>
      </c>
      <c r="K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6">
        <f>Z197+AA197+AB197</f>
        <v>0</v>
      </c>
      <c r="AD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6">
        <f>AD197+AE197+AF197</f>
        <v>0</v>
      </c>
      <c r="AH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6">
        <f>AH197+AI197+AJ197</f>
        <v>0</v>
      </c>
      <c r="AL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6">
        <f>AL197+AM197+AN197</f>
        <v>0</v>
      </c>
      <c r="AP197" s="186">
        <f>AC197+AG197+AK197+AO197</f>
        <v>0</v>
      </c>
    </row>
    <row r="198" spans="2:42" x14ac:dyDescent="0.25">
      <c r="B198" s="184" t="s">
        <v>771</v>
      </c>
      <c r="C198" s="185" t="s">
        <v>772</v>
      </c>
      <c r="D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6">
        <f>D198+E198</f>
        <v>0</v>
      </c>
      <c r="G198" s="186"/>
      <c r="H198" s="186">
        <f t="shared" ref="H198" si="503">F198-G198</f>
        <v>0</v>
      </c>
      <c r="I198" s="186"/>
      <c r="J198" s="186">
        <f t="shared" ref="J198" si="504">F198-I198</f>
        <v>0</v>
      </c>
      <c r="K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6">
        <f t="shared" ref="AC198" si="505">Z198+AA198+AB198</f>
        <v>0</v>
      </c>
      <c r="AD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6">
        <f t="shared" ref="AG198" si="506">AD198+AE198+AF198</f>
        <v>0</v>
      </c>
      <c r="AH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6">
        <f t="shared" ref="AK198" si="507">AH198+AI198+AJ198</f>
        <v>0</v>
      </c>
      <c r="AL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6">
        <f t="shared" ref="AO198" si="508">AL198+AM198+AN198</f>
        <v>0</v>
      </c>
      <c r="AP198" s="186">
        <f t="shared" ref="AP198" si="509">AC198+AG198+AK198+AO198</f>
        <v>0</v>
      </c>
    </row>
    <row r="199" spans="2:42" x14ac:dyDescent="0.25">
      <c r="B199" s="193" t="s">
        <v>310</v>
      </c>
      <c r="C199" s="194" t="s">
        <v>190</v>
      </c>
      <c r="D199" s="195">
        <f>SUM(D200:D206)</f>
        <v>87480</v>
      </c>
      <c r="E199" s="195">
        <f>SUM(E200:E206)</f>
        <v>0</v>
      </c>
      <c r="F199" s="195">
        <f>D199+E199</f>
        <v>87480</v>
      </c>
      <c r="G199" s="195">
        <f t="shared" ref="G199:I199" si="510">SUM(G200:G206)</f>
        <v>0</v>
      </c>
      <c r="H199" s="195">
        <f>F199-G199</f>
        <v>87480</v>
      </c>
      <c r="I199" s="195">
        <f t="shared" si="510"/>
        <v>0</v>
      </c>
      <c r="J199" s="195">
        <f>F199-I199</f>
        <v>87480</v>
      </c>
      <c r="K199" s="195">
        <f t="shared" ref="K199:AN199" si="511">SUM(K200:K206)</f>
        <v>16380</v>
      </c>
      <c r="L199" s="195">
        <f t="shared" si="511"/>
        <v>0</v>
      </c>
      <c r="M199" s="195">
        <f t="shared" si="511"/>
        <v>0</v>
      </c>
      <c r="N199" s="195">
        <f t="shared" si="511"/>
        <v>0</v>
      </c>
      <c r="O199" s="195">
        <f t="shared" si="511"/>
        <v>0</v>
      </c>
      <c r="P199" s="195">
        <f t="shared" ref="P199:Q199" si="512">SUM(P200:P206)</f>
        <v>0</v>
      </c>
      <c r="Q199" s="195">
        <f t="shared" si="512"/>
        <v>0</v>
      </c>
      <c r="R199" s="195">
        <f t="shared" si="511"/>
        <v>0</v>
      </c>
      <c r="S199" s="195">
        <f t="shared" si="511"/>
        <v>0</v>
      </c>
      <c r="T199" s="195">
        <f t="shared" ref="T199" si="513">SUM(T200:T206)</f>
        <v>71100</v>
      </c>
      <c r="U199" s="195">
        <f t="shared" si="511"/>
        <v>0</v>
      </c>
      <c r="V199" s="195">
        <f t="shared" si="511"/>
        <v>0</v>
      </c>
      <c r="W199" s="195">
        <f t="shared" ref="W199" si="514">SUM(W200:W206)</f>
        <v>0</v>
      </c>
      <c r="X199" s="195">
        <f t="shared" si="511"/>
        <v>0</v>
      </c>
      <c r="Y199" s="195">
        <f t="shared" si="511"/>
        <v>0</v>
      </c>
      <c r="Z199" s="195">
        <f t="shared" si="511"/>
        <v>0</v>
      </c>
      <c r="AA199" s="195">
        <f t="shared" si="511"/>
        <v>87480</v>
      </c>
      <c r="AB199" s="195">
        <f t="shared" si="511"/>
        <v>0</v>
      </c>
      <c r="AC199" s="195">
        <f>Z199+AA199+AB199</f>
        <v>87480</v>
      </c>
      <c r="AD199" s="195">
        <f t="shared" si="511"/>
        <v>0</v>
      </c>
      <c r="AE199" s="195">
        <f t="shared" si="511"/>
        <v>0</v>
      </c>
      <c r="AF199" s="195">
        <f t="shared" si="511"/>
        <v>0</v>
      </c>
      <c r="AG199" s="195">
        <f>AD199+AE199+AF199</f>
        <v>0</v>
      </c>
      <c r="AH199" s="195">
        <f t="shared" si="511"/>
        <v>0</v>
      </c>
      <c r="AI199" s="195">
        <f t="shared" si="511"/>
        <v>0</v>
      </c>
      <c r="AJ199" s="195">
        <f t="shared" si="511"/>
        <v>0</v>
      </c>
      <c r="AK199" s="195">
        <f>AH199+AI199+AJ199</f>
        <v>0</v>
      </c>
      <c r="AL199" s="195">
        <f t="shared" si="511"/>
        <v>0</v>
      </c>
      <c r="AM199" s="195">
        <f t="shared" si="511"/>
        <v>0</v>
      </c>
      <c r="AN199" s="195">
        <f t="shared" si="511"/>
        <v>0</v>
      </c>
      <c r="AO199" s="195">
        <f>AL199+AM199+AN199</f>
        <v>0</v>
      </c>
      <c r="AP199" s="195">
        <f>AC199+AG199+AK199+AO199</f>
        <v>87480</v>
      </c>
    </row>
    <row r="200" spans="2:42" x14ac:dyDescent="0.25">
      <c r="B200" s="184" t="s">
        <v>316</v>
      </c>
      <c r="C200" s="185" t="s">
        <v>196</v>
      </c>
      <c r="D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6">
        <f>D200+E200</f>
        <v>0</v>
      </c>
      <c r="G200" s="186"/>
      <c r="H200" s="186">
        <f t="shared" ref="H200:H206" si="515">F200-G200</f>
        <v>0</v>
      </c>
      <c r="I200" s="186"/>
      <c r="J200" s="186">
        <f t="shared" ref="J200:J206" si="516">F200-I200</f>
        <v>0</v>
      </c>
      <c r="K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6">
        <f t="shared" ref="AC200:AC206" si="517">Z200+AA200+AB200</f>
        <v>0</v>
      </c>
      <c r="AD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6">
        <f t="shared" ref="AG200:AG206" si="518">AD200+AE200+AF200</f>
        <v>0</v>
      </c>
      <c r="AH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6">
        <f t="shared" ref="AK200:AK206" si="519">AH200+AI200+AJ200</f>
        <v>0</v>
      </c>
      <c r="AL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6">
        <f t="shared" ref="AO200:AO206" si="520">AL200+AM200+AN200</f>
        <v>0</v>
      </c>
      <c r="AP200" s="186">
        <f t="shared" ref="AP200:AP206" si="521">AC200+AG200+AK200+AO200</f>
        <v>0</v>
      </c>
    </row>
    <row r="201" spans="2:42" x14ac:dyDescent="0.25">
      <c r="B201" s="184" t="s">
        <v>773</v>
      </c>
      <c r="C201" s="185" t="s">
        <v>774</v>
      </c>
      <c r="D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23100</v>
      </c>
      <c r="E2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6">
        <f>D201+E201</f>
        <v>23100</v>
      </c>
      <c r="G201" s="186"/>
      <c r="H201" s="186">
        <f t="shared" si="515"/>
        <v>23100</v>
      </c>
      <c r="I201" s="186"/>
      <c r="J201" s="186">
        <f t="shared" si="516"/>
        <v>23100</v>
      </c>
      <c r="K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23100</v>
      </c>
      <c r="U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23100</v>
      </c>
      <c r="AB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6">
        <f t="shared" si="517"/>
        <v>23100</v>
      </c>
      <c r="AD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6">
        <f t="shared" si="518"/>
        <v>0</v>
      </c>
      <c r="AH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6">
        <f t="shared" si="519"/>
        <v>0</v>
      </c>
      <c r="AL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6">
        <f t="shared" si="520"/>
        <v>0</v>
      </c>
      <c r="AP201" s="186">
        <f t="shared" si="521"/>
        <v>23100</v>
      </c>
    </row>
    <row r="202" spans="2:42" x14ac:dyDescent="0.25">
      <c r="B202" s="184" t="s">
        <v>775</v>
      </c>
      <c r="C202" s="185" t="s">
        <v>774</v>
      </c>
      <c r="D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v>
      </c>
      <c r="E2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6">
        <f t="shared" ref="F202:F204" si="522">D202+E202</f>
        <v>48000</v>
      </c>
      <c r="G202" s="186"/>
      <c r="H202" s="186">
        <f t="shared" ref="H202:H204" si="523">F202-G202</f>
        <v>48000</v>
      </c>
      <c r="I202" s="186"/>
      <c r="J202" s="186">
        <f t="shared" ref="J202:J204" si="524">F202-I202</f>
        <v>48000</v>
      </c>
      <c r="K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48000</v>
      </c>
      <c r="U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48000</v>
      </c>
      <c r="AB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6">
        <f t="shared" ref="AC202:AC204" si="525">Z202+AA202+AB202</f>
        <v>48000</v>
      </c>
      <c r="AD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6">
        <f t="shared" ref="AG202:AG204" si="526">AD202+AE202+AF202</f>
        <v>0</v>
      </c>
      <c r="AH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6">
        <f t="shared" ref="AK202:AK204" si="527">AH202+AI202+AJ202</f>
        <v>0</v>
      </c>
      <c r="AL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6">
        <f t="shared" ref="AO202:AO204" si="528">AL202+AM202+AN202</f>
        <v>0</v>
      </c>
      <c r="AP202" s="186">
        <f t="shared" ref="AP202:AP204" si="529">AC202+AG202+AK202+AO202</f>
        <v>48000</v>
      </c>
    </row>
    <row r="203" spans="2:42" x14ac:dyDescent="0.25">
      <c r="B203" s="184" t="s">
        <v>776</v>
      </c>
      <c r="C203" s="185" t="s">
        <v>777</v>
      </c>
      <c r="D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6">
        <f t="shared" si="522"/>
        <v>0</v>
      </c>
      <c r="G203" s="186"/>
      <c r="H203" s="186">
        <f t="shared" si="523"/>
        <v>0</v>
      </c>
      <c r="I203" s="186"/>
      <c r="J203" s="186">
        <f t="shared" si="524"/>
        <v>0</v>
      </c>
      <c r="K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6">
        <f t="shared" si="525"/>
        <v>0</v>
      </c>
      <c r="AD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6">
        <f t="shared" si="526"/>
        <v>0</v>
      </c>
      <c r="AH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6">
        <f t="shared" si="527"/>
        <v>0</v>
      </c>
      <c r="AL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6">
        <f t="shared" si="528"/>
        <v>0</v>
      </c>
      <c r="AP203" s="186">
        <f t="shared" si="529"/>
        <v>0</v>
      </c>
    </row>
    <row r="204" spans="2:42" x14ac:dyDescent="0.25">
      <c r="B204" s="184" t="s">
        <v>317</v>
      </c>
      <c r="C204" s="185" t="s">
        <v>778</v>
      </c>
      <c r="D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16380</v>
      </c>
      <c r="E2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6">
        <f t="shared" si="522"/>
        <v>16380</v>
      </c>
      <c r="G204" s="186"/>
      <c r="H204" s="186">
        <f t="shared" si="523"/>
        <v>16380</v>
      </c>
      <c r="I204" s="186"/>
      <c r="J204" s="186">
        <f t="shared" si="524"/>
        <v>16380</v>
      </c>
      <c r="K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16380</v>
      </c>
      <c r="L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16380</v>
      </c>
      <c r="AB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6">
        <f t="shared" si="525"/>
        <v>16380</v>
      </c>
      <c r="AD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6">
        <f t="shared" si="526"/>
        <v>0</v>
      </c>
      <c r="AH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6">
        <f t="shared" si="527"/>
        <v>0</v>
      </c>
      <c r="AL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6">
        <f t="shared" si="528"/>
        <v>0</v>
      </c>
      <c r="AP204" s="186">
        <f t="shared" si="529"/>
        <v>16380</v>
      </c>
    </row>
    <row r="205" spans="2:42" x14ac:dyDescent="0.25">
      <c r="B205" s="184" t="s">
        <v>779</v>
      </c>
      <c r="C205" s="185" t="s">
        <v>778</v>
      </c>
      <c r="D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6">
        <f t="shared" ref="F205" si="530">D205+E205</f>
        <v>0</v>
      </c>
      <c r="G205" s="186"/>
      <c r="H205" s="186">
        <f t="shared" ref="H205" si="531">F205-G205</f>
        <v>0</v>
      </c>
      <c r="I205" s="186"/>
      <c r="J205" s="186">
        <f t="shared" ref="J205" si="532">F205-I205</f>
        <v>0</v>
      </c>
      <c r="K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6">
        <f t="shared" ref="AC205" si="533">Z205+AA205+AB205</f>
        <v>0</v>
      </c>
      <c r="AD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6">
        <f t="shared" ref="AG205" si="534">AD205+AE205+AF205</f>
        <v>0</v>
      </c>
      <c r="AH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6">
        <f t="shared" ref="AK205" si="535">AH205+AI205+AJ205</f>
        <v>0</v>
      </c>
      <c r="AL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6">
        <f t="shared" ref="AO205" si="536">AL205+AM205+AN205</f>
        <v>0</v>
      </c>
      <c r="AP205" s="186">
        <f t="shared" ref="AP205" si="537">AC205+AG205+AK205+AO205</f>
        <v>0</v>
      </c>
    </row>
    <row r="206" spans="2:42" x14ac:dyDescent="0.25">
      <c r="B206" s="184" t="s">
        <v>780</v>
      </c>
      <c r="C206" s="185" t="s">
        <v>781</v>
      </c>
      <c r="D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6">
        <f>D206+E206</f>
        <v>0</v>
      </c>
      <c r="G206" s="186"/>
      <c r="H206" s="186">
        <f t="shared" si="515"/>
        <v>0</v>
      </c>
      <c r="I206" s="186"/>
      <c r="J206" s="186">
        <f t="shared" si="516"/>
        <v>0</v>
      </c>
      <c r="K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6">
        <f t="shared" si="517"/>
        <v>0</v>
      </c>
      <c r="AD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6">
        <f t="shared" si="518"/>
        <v>0</v>
      </c>
      <c r="AH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6">
        <f t="shared" si="519"/>
        <v>0</v>
      </c>
      <c r="AL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6">
        <f t="shared" si="520"/>
        <v>0</v>
      </c>
      <c r="AP206" s="186">
        <f t="shared" si="521"/>
        <v>0</v>
      </c>
    </row>
    <row r="207" spans="2:42" x14ac:dyDescent="0.25">
      <c r="B207" s="193" t="s">
        <v>311</v>
      </c>
      <c r="C207" s="194" t="s">
        <v>191</v>
      </c>
      <c r="D207" s="195">
        <f>SUM(D208:D213)</f>
        <v>0</v>
      </c>
      <c r="E207" s="195">
        <f>SUM(E208:E213)</f>
        <v>0</v>
      </c>
      <c r="F207" s="195">
        <f t="shared" si="293"/>
        <v>0</v>
      </c>
      <c r="G207" s="195">
        <f>SUM(G208:G213)</f>
        <v>0</v>
      </c>
      <c r="H207" s="195">
        <f t="shared" si="3"/>
        <v>0</v>
      </c>
      <c r="I207" s="195">
        <f>SUM(I208:I213)</f>
        <v>0</v>
      </c>
      <c r="J207" s="195">
        <f t="shared" si="4"/>
        <v>0</v>
      </c>
      <c r="K207" s="195">
        <f t="shared" ref="K207:AB207" si="538">SUM(K208:K213)</f>
        <v>0</v>
      </c>
      <c r="L207" s="195">
        <f t="shared" si="538"/>
        <v>0</v>
      </c>
      <c r="M207" s="195">
        <f t="shared" si="538"/>
        <v>0</v>
      </c>
      <c r="N207" s="195">
        <f t="shared" si="538"/>
        <v>0</v>
      </c>
      <c r="O207" s="195">
        <f t="shared" si="538"/>
        <v>0</v>
      </c>
      <c r="P207" s="195">
        <f t="shared" ref="P207:Q207" si="539">SUM(P208:P213)</f>
        <v>0</v>
      </c>
      <c r="Q207" s="195">
        <f t="shared" si="539"/>
        <v>0</v>
      </c>
      <c r="R207" s="195">
        <f t="shared" si="538"/>
        <v>0</v>
      </c>
      <c r="S207" s="195">
        <f t="shared" si="538"/>
        <v>0</v>
      </c>
      <c r="T207" s="195">
        <f t="shared" ref="T207" si="540">SUM(T208:T213)</f>
        <v>0</v>
      </c>
      <c r="U207" s="195">
        <f t="shared" si="538"/>
        <v>0</v>
      </c>
      <c r="V207" s="195">
        <f t="shared" si="538"/>
        <v>0</v>
      </c>
      <c r="W207" s="195">
        <f t="shared" ref="W207" si="541">SUM(W208:W213)</f>
        <v>0</v>
      </c>
      <c r="X207" s="195">
        <f t="shared" si="538"/>
        <v>0</v>
      </c>
      <c r="Y207" s="195">
        <f t="shared" si="538"/>
        <v>0</v>
      </c>
      <c r="Z207" s="195">
        <f t="shared" si="538"/>
        <v>0</v>
      </c>
      <c r="AA207" s="195">
        <f t="shared" si="538"/>
        <v>0</v>
      </c>
      <c r="AB207" s="195">
        <f t="shared" si="538"/>
        <v>0</v>
      </c>
      <c r="AC207" s="195">
        <f t="shared" si="7"/>
        <v>0</v>
      </c>
      <c r="AD207" s="195">
        <f>SUM(AD208:AD213)</f>
        <v>0</v>
      </c>
      <c r="AE207" s="195">
        <f>SUM(AE208:AE213)</f>
        <v>0</v>
      </c>
      <c r="AF207" s="195">
        <f>SUM(AF208:AF213)</f>
        <v>0</v>
      </c>
      <c r="AG207" s="195">
        <f t="shared" si="8"/>
        <v>0</v>
      </c>
      <c r="AH207" s="195">
        <f>SUM(AH208:AH213)</f>
        <v>0</v>
      </c>
      <c r="AI207" s="195">
        <f>SUM(AI208:AI213)</f>
        <v>0</v>
      </c>
      <c r="AJ207" s="195">
        <f>SUM(AJ208:AJ213)</f>
        <v>0</v>
      </c>
      <c r="AK207" s="195">
        <f t="shared" si="9"/>
        <v>0</v>
      </c>
      <c r="AL207" s="195">
        <f>SUM(AL208:AL213)</f>
        <v>0</v>
      </c>
      <c r="AM207" s="195">
        <f>SUM(AM208:AM213)</f>
        <v>0</v>
      </c>
      <c r="AN207" s="195">
        <f>SUM(AN208:AN213)</f>
        <v>0</v>
      </c>
      <c r="AO207" s="195">
        <f t="shared" si="10"/>
        <v>0</v>
      </c>
      <c r="AP207" s="195">
        <f t="shared" si="11"/>
        <v>0</v>
      </c>
    </row>
    <row r="208" spans="2:42" x14ac:dyDescent="0.25">
      <c r="B208" s="184" t="s">
        <v>312</v>
      </c>
      <c r="C208" s="185" t="s">
        <v>192</v>
      </c>
      <c r="D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6">
        <f t="shared" si="293"/>
        <v>0</v>
      </c>
      <c r="G208" s="186"/>
      <c r="H208" s="186">
        <f t="shared" ref="H208:H211" si="542">F208-G208</f>
        <v>0</v>
      </c>
      <c r="I208" s="186"/>
      <c r="J208" s="186">
        <f t="shared" ref="J208:J211" si="543">F208-I208</f>
        <v>0</v>
      </c>
      <c r="K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6">
        <f t="shared" ref="AC208:AC211" si="544">Z208+AA208+AB208</f>
        <v>0</v>
      </c>
      <c r="AD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6">
        <f t="shared" ref="AG208:AG211" si="545">AD208+AE208+AF208</f>
        <v>0</v>
      </c>
      <c r="AH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6">
        <f t="shared" ref="AK208:AK211" si="546">AH208+AI208+AJ208</f>
        <v>0</v>
      </c>
      <c r="AL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6">
        <f t="shared" ref="AO208:AO211" si="547">AL208+AM208+AN208</f>
        <v>0</v>
      </c>
      <c r="AP208" s="186">
        <f t="shared" ref="AP208:AP211" si="548">AC208+AG208+AK208+AO208</f>
        <v>0</v>
      </c>
    </row>
    <row r="209" spans="2:42" x14ac:dyDescent="0.25">
      <c r="B209" s="184" t="s">
        <v>782</v>
      </c>
      <c r="C209" s="185" t="s">
        <v>783</v>
      </c>
      <c r="D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6">
        <f t="shared" ref="F209" si="549">D209+E209</f>
        <v>0</v>
      </c>
      <c r="G209" s="186"/>
      <c r="H209" s="186">
        <f t="shared" si="542"/>
        <v>0</v>
      </c>
      <c r="I209" s="186"/>
      <c r="J209" s="186">
        <f t="shared" si="543"/>
        <v>0</v>
      </c>
      <c r="K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6">
        <f t="shared" si="544"/>
        <v>0</v>
      </c>
      <c r="AD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6">
        <f t="shared" si="545"/>
        <v>0</v>
      </c>
      <c r="AH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6">
        <f t="shared" si="546"/>
        <v>0</v>
      </c>
      <c r="AL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6">
        <f t="shared" si="547"/>
        <v>0</v>
      </c>
      <c r="AP209" s="186">
        <f t="shared" si="548"/>
        <v>0</v>
      </c>
    </row>
    <row r="210" spans="2:42" x14ac:dyDescent="0.25">
      <c r="B210" s="184" t="s">
        <v>784</v>
      </c>
      <c r="C210" s="185" t="s">
        <v>785</v>
      </c>
      <c r="D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6">
        <f t="shared" si="293"/>
        <v>0</v>
      </c>
      <c r="G210" s="186"/>
      <c r="H210" s="186">
        <f t="shared" ref="H210" si="550">F210-G210</f>
        <v>0</v>
      </c>
      <c r="I210" s="186"/>
      <c r="J210" s="186">
        <f t="shared" ref="J210" si="551">F210-I210</f>
        <v>0</v>
      </c>
      <c r="K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6">
        <f t="shared" ref="AC210" si="552">Z210+AA210+AB210</f>
        <v>0</v>
      </c>
      <c r="AD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6">
        <f t="shared" ref="AG210" si="553">AD210+AE210+AF210</f>
        <v>0</v>
      </c>
      <c r="AH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6">
        <f t="shared" ref="AK210" si="554">AH210+AI210+AJ210</f>
        <v>0</v>
      </c>
      <c r="AL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6">
        <f t="shared" ref="AO210" si="555">AL210+AM210+AN210</f>
        <v>0</v>
      </c>
      <c r="AP210" s="186">
        <f t="shared" ref="AP210" si="556">AC210+AG210+AK210+AO210</f>
        <v>0</v>
      </c>
    </row>
    <row r="211" spans="2:42" x14ac:dyDescent="0.25">
      <c r="B211" s="184" t="s">
        <v>786</v>
      </c>
      <c r="C211" s="185" t="s">
        <v>787</v>
      </c>
      <c r="D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6">
        <f t="shared" ref="F211" si="557">D211+E211</f>
        <v>0</v>
      </c>
      <c r="G211" s="186"/>
      <c r="H211" s="186">
        <f t="shared" si="542"/>
        <v>0</v>
      </c>
      <c r="I211" s="186"/>
      <c r="J211" s="186">
        <f t="shared" si="543"/>
        <v>0</v>
      </c>
      <c r="K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6">
        <f t="shared" si="544"/>
        <v>0</v>
      </c>
      <c r="AD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6">
        <f t="shared" si="545"/>
        <v>0</v>
      </c>
      <c r="AH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6">
        <f t="shared" si="546"/>
        <v>0</v>
      </c>
      <c r="AL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6">
        <f t="shared" si="547"/>
        <v>0</v>
      </c>
      <c r="AP211" s="186">
        <f t="shared" si="548"/>
        <v>0</v>
      </c>
    </row>
    <row r="212" spans="2:42" x14ac:dyDescent="0.25">
      <c r="B212" s="184" t="s">
        <v>788</v>
      </c>
      <c r="C212" s="185" t="s">
        <v>789</v>
      </c>
      <c r="D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6">
        <f t="shared" ref="F212" si="558">D212+E212</f>
        <v>0</v>
      </c>
      <c r="G212" s="186"/>
      <c r="H212" s="186">
        <f t="shared" si="3"/>
        <v>0</v>
      </c>
      <c r="I212" s="186"/>
      <c r="J212" s="186">
        <f t="shared" si="4"/>
        <v>0</v>
      </c>
      <c r="K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6">
        <f t="shared" si="7"/>
        <v>0</v>
      </c>
      <c r="AD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6">
        <f t="shared" si="8"/>
        <v>0</v>
      </c>
      <c r="AH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6">
        <f t="shared" si="9"/>
        <v>0</v>
      </c>
      <c r="AL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6">
        <f t="shared" si="10"/>
        <v>0</v>
      </c>
      <c r="AP212" s="186">
        <f t="shared" si="11"/>
        <v>0</v>
      </c>
    </row>
    <row r="213" spans="2:42" x14ac:dyDescent="0.25">
      <c r="B213" s="184" t="s">
        <v>790</v>
      </c>
      <c r="C213" s="185" t="s">
        <v>791</v>
      </c>
      <c r="D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6">
        <f t="shared" si="293"/>
        <v>0</v>
      </c>
      <c r="G213" s="186"/>
      <c r="H213" s="186">
        <f t="shared" ref="H213" si="559">F213-G213</f>
        <v>0</v>
      </c>
      <c r="I213" s="186"/>
      <c r="J213" s="186">
        <f t="shared" ref="J213" si="560">F213-I213</f>
        <v>0</v>
      </c>
      <c r="K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6">
        <f t="shared" ref="AC213" si="561">Z213+AA213+AB213</f>
        <v>0</v>
      </c>
      <c r="AD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6">
        <f t="shared" ref="AG213" si="562">AD213+AE213+AF213</f>
        <v>0</v>
      </c>
      <c r="AH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6">
        <f t="shared" ref="AK213" si="563">AH213+AI213+AJ213</f>
        <v>0</v>
      </c>
      <c r="AL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6">
        <f t="shared" ref="AO213" si="564">AL213+AM213+AN213</f>
        <v>0</v>
      </c>
      <c r="AP213" s="186">
        <f t="shared" ref="AP213" si="565">AC213+AG213+AK213+AO213</f>
        <v>0</v>
      </c>
    </row>
    <row r="214" spans="2:42" x14ac:dyDescent="0.25">
      <c r="B214" s="193" t="s">
        <v>313</v>
      </c>
      <c r="C214" s="194" t="s">
        <v>193</v>
      </c>
      <c r="D214" s="195">
        <f>SUM(D215:D221)</f>
        <v>0</v>
      </c>
      <c r="E214" s="195">
        <f>SUM(E215:E221)</f>
        <v>0</v>
      </c>
      <c r="F214" s="195">
        <f t="shared" si="293"/>
        <v>0</v>
      </c>
      <c r="G214" s="195">
        <f>SUM(G215:G221)</f>
        <v>0</v>
      </c>
      <c r="H214" s="195">
        <f t="shared" si="3"/>
        <v>0</v>
      </c>
      <c r="I214" s="195">
        <f>SUM(I215:I221)</f>
        <v>0</v>
      </c>
      <c r="J214" s="195">
        <f t="shared" si="4"/>
        <v>0</v>
      </c>
      <c r="K214" s="195">
        <f t="shared" ref="K214:AB214" si="566">SUM(K215:K221)</f>
        <v>0</v>
      </c>
      <c r="L214" s="195">
        <f t="shared" si="566"/>
        <v>0</v>
      </c>
      <c r="M214" s="195">
        <f t="shared" si="566"/>
        <v>0</v>
      </c>
      <c r="N214" s="195">
        <f t="shared" si="566"/>
        <v>0</v>
      </c>
      <c r="O214" s="195">
        <f t="shared" si="566"/>
        <v>0</v>
      </c>
      <c r="P214" s="195">
        <f t="shared" ref="P214:Q214" si="567">SUM(P215:P221)</f>
        <v>0</v>
      </c>
      <c r="Q214" s="195">
        <f t="shared" si="567"/>
        <v>0</v>
      </c>
      <c r="R214" s="195">
        <f t="shared" si="566"/>
        <v>0</v>
      </c>
      <c r="S214" s="195">
        <f t="shared" si="566"/>
        <v>0</v>
      </c>
      <c r="T214" s="195">
        <f t="shared" ref="T214" si="568">SUM(T215:T221)</f>
        <v>0</v>
      </c>
      <c r="U214" s="195">
        <f t="shared" si="566"/>
        <v>0</v>
      </c>
      <c r="V214" s="195">
        <f t="shared" si="566"/>
        <v>0</v>
      </c>
      <c r="W214" s="195">
        <f t="shared" ref="W214" si="569">SUM(W215:W221)</f>
        <v>0</v>
      </c>
      <c r="X214" s="195">
        <f t="shared" si="566"/>
        <v>0</v>
      </c>
      <c r="Y214" s="195">
        <f t="shared" si="566"/>
        <v>0</v>
      </c>
      <c r="Z214" s="195">
        <f t="shared" si="566"/>
        <v>0</v>
      </c>
      <c r="AA214" s="195">
        <f t="shared" si="566"/>
        <v>0</v>
      </c>
      <c r="AB214" s="195">
        <f t="shared" si="566"/>
        <v>0</v>
      </c>
      <c r="AC214" s="195">
        <f t="shared" si="7"/>
        <v>0</v>
      </c>
      <c r="AD214" s="195">
        <f>SUM(AD215:AD221)</f>
        <v>0</v>
      </c>
      <c r="AE214" s="195">
        <f>SUM(AE215:AE221)</f>
        <v>0</v>
      </c>
      <c r="AF214" s="195">
        <f>SUM(AF215:AF221)</f>
        <v>0</v>
      </c>
      <c r="AG214" s="195">
        <f t="shared" si="8"/>
        <v>0</v>
      </c>
      <c r="AH214" s="195">
        <f>SUM(AH215:AH221)</f>
        <v>0</v>
      </c>
      <c r="AI214" s="195">
        <f>SUM(AI215:AI221)</f>
        <v>0</v>
      </c>
      <c r="AJ214" s="195">
        <f>SUM(AJ215:AJ221)</f>
        <v>0</v>
      </c>
      <c r="AK214" s="195">
        <f t="shared" si="9"/>
        <v>0</v>
      </c>
      <c r="AL214" s="195">
        <f>SUM(AL215:AL221)</f>
        <v>0</v>
      </c>
      <c r="AM214" s="195">
        <f>SUM(AM215:AM221)</f>
        <v>0</v>
      </c>
      <c r="AN214" s="195">
        <f>SUM(AN215:AN221)</f>
        <v>0</v>
      </c>
      <c r="AO214" s="195">
        <f t="shared" si="10"/>
        <v>0</v>
      </c>
      <c r="AP214" s="195">
        <f t="shared" si="11"/>
        <v>0</v>
      </c>
    </row>
    <row r="215" spans="2:42" x14ac:dyDescent="0.25">
      <c r="B215" s="184" t="s">
        <v>314</v>
      </c>
      <c r="C215" s="185" t="s">
        <v>194</v>
      </c>
      <c r="D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6">
        <f t="shared" ref="F215:F217" si="570">D215+E215</f>
        <v>0</v>
      </c>
      <c r="G215" s="186"/>
      <c r="H215" s="186">
        <f t="shared" si="3"/>
        <v>0</v>
      </c>
      <c r="I215" s="186"/>
      <c r="J215" s="186">
        <f t="shared" si="4"/>
        <v>0</v>
      </c>
      <c r="K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6">
        <f t="shared" si="7"/>
        <v>0</v>
      </c>
      <c r="AD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6">
        <f t="shared" si="8"/>
        <v>0</v>
      </c>
      <c r="AH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6">
        <f t="shared" si="9"/>
        <v>0</v>
      </c>
      <c r="AL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6">
        <f t="shared" si="10"/>
        <v>0</v>
      </c>
      <c r="AP215" s="186">
        <f t="shared" si="11"/>
        <v>0</v>
      </c>
    </row>
    <row r="216" spans="2:42" x14ac:dyDescent="0.25">
      <c r="B216" s="184" t="s">
        <v>792</v>
      </c>
      <c r="C216" s="185" t="s">
        <v>793</v>
      </c>
      <c r="D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6">
        <f t="shared" si="570"/>
        <v>0</v>
      </c>
      <c r="G216" s="186"/>
      <c r="H216" s="186">
        <f t="shared" si="3"/>
        <v>0</v>
      </c>
      <c r="I216" s="186"/>
      <c r="J216" s="186">
        <f t="shared" si="4"/>
        <v>0</v>
      </c>
      <c r="K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6">
        <f t="shared" si="7"/>
        <v>0</v>
      </c>
      <c r="AD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6">
        <f t="shared" si="8"/>
        <v>0</v>
      </c>
      <c r="AH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6">
        <f t="shared" si="9"/>
        <v>0</v>
      </c>
      <c r="AL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6">
        <f t="shared" si="10"/>
        <v>0</v>
      </c>
      <c r="AP216" s="186">
        <f t="shared" si="11"/>
        <v>0</v>
      </c>
    </row>
    <row r="217" spans="2:42" x14ac:dyDescent="0.25">
      <c r="B217" s="184" t="s">
        <v>794</v>
      </c>
      <c r="C217" s="185" t="s">
        <v>795</v>
      </c>
      <c r="D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6">
        <f t="shared" si="570"/>
        <v>0</v>
      </c>
      <c r="G217" s="186"/>
      <c r="H217" s="186">
        <f t="shared" ref="H217" si="571">F217-G217</f>
        <v>0</v>
      </c>
      <c r="I217" s="186"/>
      <c r="J217" s="186">
        <f t="shared" ref="J217" si="572">F217-I217</f>
        <v>0</v>
      </c>
      <c r="K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6">
        <f t="shared" ref="AC217" si="573">Z217+AA217+AB217</f>
        <v>0</v>
      </c>
      <c r="AD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6">
        <f t="shared" ref="AG217" si="574">AD217+AE217+AF217</f>
        <v>0</v>
      </c>
      <c r="AH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6">
        <f t="shared" ref="AK217" si="575">AH217+AI217+AJ217</f>
        <v>0</v>
      </c>
      <c r="AL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6">
        <f t="shared" ref="AO217" si="576">AL217+AM217+AN217</f>
        <v>0</v>
      </c>
      <c r="AP217" s="186">
        <f t="shared" ref="AP217" si="577">AC217+AG217+AK217+AO217</f>
        <v>0</v>
      </c>
    </row>
    <row r="218" spans="2:42" x14ac:dyDescent="0.25">
      <c r="B218" s="184" t="s">
        <v>796</v>
      </c>
      <c r="C218" s="185" t="s">
        <v>797</v>
      </c>
      <c r="D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6">
        <f t="shared" si="293"/>
        <v>0</v>
      </c>
      <c r="G218" s="186"/>
      <c r="H218" s="186">
        <f t="shared" ref="H218:H219" si="578">F218-G218</f>
        <v>0</v>
      </c>
      <c r="I218" s="186"/>
      <c r="J218" s="186">
        <f t="shared" ref="J218:J219" si="579">F218-I218</f>
        <v>0</v>
      </c>
      <c r="K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6">
        <f t="shared" ref="AC218:AC219" si="580">Z218+AA218+AB218</f>
        <v>0</v>
      </c>
      <c r="AD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6">
        <f t="shared" ref="AG218:AG219" si="581">AD218+AE218+AF218</f>
        <v>0</v>
      </c>
      <c r="AH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6">
        <f t="shared" ref="AK218:AK219" si="582">AH218+AI218+AJ218</f>
        <v>0</v>
      </c>
      <c r="AL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6">
        <f t="shared" ref="AO218:AO219" si="583">AL218+AM218+AN218</f>
        <v>0</v>
      </c>
      <c r="AP218" s="186">
        <f t="shared" ref="AP218:AP219" si="584">AC218+AG218+AK218+AO218</f>
        <v>0</v>
      </c>
    </row>
    <row r="219" spans="2:42" x14ac:dyDescent="0.25">
      <c r="B219" s="184" t="s">
        <v>798</v>
      </c>
      <c r="C219" s="185" t="s">
        <v>799</v>
      </c>
      <c r="D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6">
        <f t="shared" ref="F219" si="585">D219+E219</f>
        <v>0</v>
      </c>
      <c r="G219" s="186"/>
      <c r="H219" s="186">
        <f t="shared" si="578"/>
        <v>0</v>
      </c>
      <c r="I219" s="186"/>
      <c r="J219" s="186">
        <f t="shared" si="579"/>
        <v>0</v>
      </c>
      <c r="K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6">
        <f t="shared" si="580"/>
        <v>0</v>
      </c>
      <c r="AD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6">
        <f t="shared" si="581"/>
        <v>0</v>
      </c>
      <c r="AH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6">
        <f t="shared" si="582"/>
        <v>0</v>
      </c>
      <c r="AL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6">
        <f t="shared" si="583"/>
        <v>0</v>
      </c>
      <c r="AP219" s="186">
        <f t="shared" si="584"/>
        <v>0</v>
      </c>
    </row>
    <row r="220" spans="2:42" x14ac:dyDescent="0.25">
      <c r="B220" s="184" t="s">
        <v>800</v>
      </c>
      <c r="C220" s="185" t="s">
        <v>801</v>
      </c>
      <c r="D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6">
        <f t="shared" ref="F220" si="586">D220+E220</f>
        <v>0</v>
      </c>
      <c r="G220" s="186"/>
      <c r="H220" s="186">
        <f t="shared" si="3"/>
        <v>0</v>
      </c>
      <c r="I220" s="186"/>
      <c r="J220" s="186">
        <f t="shared" si="4"/>
        <v>0</v>
      </c>
      <c r="K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6">
        <f t="shared" si="7"/>
        <v>0</v>
      </c>
      <c r="AD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6">
        <f t="shared" si="8"/>
        <v>0</v>
      </c>
      <c r="AH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6">
        <f t="shared" si="9"/>
        <v>0</v>
      </c>
      <c r="AL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6">
        <f t="shared" si="10"/>
        <v>0</v>
      </c>
      <c r="AP220" s="186">
        <f t="shared" si="11"/>
        <v>0</v>
      </c>
    </row>
    <row r="221" spans="2:42" x14ac:dyDescent="0.25">
      <c r="B221" s="184" t="s">
        <v>802</v>
      </c>
      <c r="C221" s="185" t="s">
        <v>803</v>
      </c>
      <c r="D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6">
        <f t="shared" si="293"/>
        <v>0</v>
      </c>
      <c r="G221" s="186"/>
      <c r="H221" s="186">
        <f t="shared" ref="H221" si="587">F221-G221</f>
        <v>0</v>
      </c>
      <c r="I221" s="186"/>
      <c r="J221" s="186">
        <f t="shared" ref="J221" si="588">F221-I221</f>
        <v>0</v>
      </c>
      <c r="K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6">
        <f t="shared" ref="AC221" si="589">Z221+AA221+AB221</f>
        <v>0</v>
      </c>
      <c r="AD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6">
        <f t="shared" ref="AG221" si="590">AD221+AE221+AF221</f>
        <v>0</v>
      </c>
      <c r="AH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6">
        <f t="shared" ref="AK221" si="591">AH221+AI221+AJ221</f>
        <v>0</v>
      </c>
      <c r="AL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6">
        <f t="shared" ref="AO221" si="592">AL221+AM221+AN221</f>
        <v>0</v>
      </c>
      <c r="AP221" s="186">
        <f t="shared" ref="AP221" si="593">AC221+AG221+AK221+AO221</f>
        <v>0</v>
      </c>
    </row>
    <row r="222" spans="2:42" x14ac:dyDescent="0.25">
      <c r="B222" s="181" t="s">
        <v>318</v>
      </c>
      <c r="C222" s="182" t="s">
        <v>197</v>
      </c>
      <c r="D222" s="183">
        <f>D223+D235+D243+D260+D267+D312</f>
        <v>304250</v>
      </c>
      <c r="E222" s="183">
        <f>E223+E235+E243+E260+E267+E312</f>
        <v>24500</v>
      </c>
      <c r="F222" s="183">
        <f t="shared" ref="F222:F382" si="594">D222+E222</f>
        <v>328750</v>
      </c>
      <c r="G222" s="183">
        <f>G223+G235+G243+G260+G267+G312</f>
        <v>0</v>
      </c>
      <c r="H222" s="183">
        <f t="shared" ref="H222:H498" si="595">F222-G222</f>
        <v>328750</v>
      </c>
      <c r="I222" s="183">
        <f>I223+I235+I243+I260+I267+I312</f>
        <v>0</v>
      </c>
      <c r="J222" s="183">
        <f t="shared" ref="J222:J498" si="596">F222-I222</f>
        <v>328750</v>
      </c>
      <c r="K222" s="183">
        <f t="shared" ref="K222:AB222" si="597">K223+K235+K243+K260+K267+K312</f>
        <v>103500</v>
      </c>
      <c r="L222" s="183">
        <f t="shared" si="597"/>
        <v>24000</v>
      </c>
      <c r="M222" s="183">
        <f t="shared" si="597"/>
        <v>0</v>
      </c>
      <c r="N222" s="183">
        <f t="shared" si="597"/>
        <v>0</v>
      </c>
      <c r="O222" s="183">
        <f t="shared" si="597"/>
        <v>0</v>
      </c>
      <c r="P222" s="183">
        <f t="shared" si="597"/>
        <v>12500</v>
      </c>
      <c r="Q222" s="183">
        <f t="shared" si="597"/>
        <v>0</v>
      </c>
      <c r="R222" s="183">
        <f t="shared" si="597"/>
        <v>0</v>
      </c>
      <c r="S222" s="183">
        <f t="shared" si="597"/>
        <v>0</v>
      </c>
      <c r="T222" s="183">
        <f t="shared" ref="T222" si="598">T223+T235+T243+T260+T267+T312</f>
        <v>185750</v>
      </c>
      <c r="U222" s="183">
        <f t="shared" si="597"/>
        <v>3000</v>
      </c>
      <c r="V222" s="183">
        <f t="shared" si="597"/>
        <v>0</v>
      </c>
      <c r="W222" s="183">
        <f t="shared" si="597"/>
        <v>0</v>
      </c>
      <c r="X222" s="183">
        <f t="shared" si="597"/>
        <v>0</v>
      </c>
      <c r="Y222" s="183">
        <f t="shared" si="597"/>
        <v>0</v>
      </c>
      <c r="Z222" s="183">
        <f t="shared" si="597"/>
        <v>7000</v>
      </c>
      <c r="AA222" s="183">
        <f t="shared" si="597"/>
        <v>129496</v>
      </c>
      <c r="AB222" s="183">
        <f t="shared" si="597"/>
        <v>13000</v>
      </c>
      <c r="AC222" s="183">
        <f t="shared" ref="AC222:AC498" si="599">Z222+AA222+AB222</f>
        <v>149496</v>
      </c>
      <c r="AD222" s="183">
        <f>AD223+AD235+AD243+AD260+AD267+AD312</f>
        <v>137600</v>
      </c>
      <c r="AE222" s="183">
        <f>AE223+AE235+AE243+AE260+AE267+AE312</f>
        <v>2204</v>
      </c>
      <c r="AF222" s="183">
        <f>AF223+AF235+AF243+AF260+AF267+AF312</f>
        <v>2600</v>
      </c>
      <c r="AG222" s="183">
        <f t="shared" ref="AG222:AG498" si="600">AD222+AE222+AF222</f>
        <v>142404</v>
      </c>
      <c r="AH222" s="183">
        <f>AH223+AH235+AH243+AH260+AH267+AH312</f>
        <v>6000</v>
      </c>
      <c r="AI222" s="183">
        <f>AI223+AI235+AI243+AI260+AI267+AI312</f>
        <v>500</v>
      </c>
      <c r="AJ222" s="183">
        <f>AJ223+AJ235+AJ243+AJ260+AJ267+AJ312</f>
        <v>5500</v>
      </c>
      <c r="AK222" s="183">
        <f t="shared" ref="AK222:AK498" si="601">AH222+AI222+AJ222</f>
        <v>12000</v>
      </c>
      <c r="AL222" s="183">
        <f>AL223+AL235+AL243+AL260+AL267+AL312</f>
        <v>500</v>
      </c>
      <c r="AM222" s="183">
        <f>AM223+AM235+AM243+AM260+AM267+AM312</f>
        <v>15650</v>
      </c>
      <c r="AN222" s="183">
        <f>AN223+AN235+AN243+AN260+AN267+AN312</f>
        <v>700</v>
      </c>
      <c r="AO222" s="183">
        <f t="shared" ref="AO222:AO498" si="602">AL222+AM222+AN222</f>
        <v>16850</v>
      </c>
      <c r="AP222" s="183">
        <f t="shared" ref="AP222:AP498" si="603">AC222+AG222+AK222+AO222</f>
        <v>320750</v>
      </c>
    </row>
    <row r="223" spans="2:42" x14ac:dyDescent="0.25">
      <c r="B223" s="193" t="s">
        <v>319</v>
      </c>
      <c r="C223" s="194" t="s">
        <v>198</v>
      </c>
      <c r="D223" s="195">
        <f>SUM(D224:D234)</f>
        <v>141500</v>
      </c>
      <c r="E223" s="195">
        <f>SUM(E224:E234)</f>
        <v>0</v>
      </c>
      <c r="F223" s="195">
        <f t="shared" si="594"/>
        <v>141500</v>
      </c>
      <c r="G223" s="195">
        <f>SUM(G224:G234)</f>
        <v>0</v>
      </c>
      <c r="H223" s="195">
        <f t="shared" si="595"/>
        <v>141500</v>
      </c>
      <c r="I223" s="195">
        <f>SUM(I224:I234)</f>
        <v>0</v>
      </c>
      <c r="J223" s="195">
        <f t="shared" si="596"/>
        <v>141500</v>
      </c>
      <c r="K223" s="195">
        <f t="shared" ref="K223:AB223" si="604">SUM(K224:K234)</f>
        <v>103500</v>
      </c>
      <c r="L223" s="195">
        <f t="shared" si="604"/>
        <v>24000</v>
      </c>
      <c r="M223" s="195">
        <f t="shared" si="604"/>
        <v>0</v>
      </c>
      <c r="N223" s="195">
        <f t="shared" si="604"/>
        <v>0</v>
      </c>
      <c r="O223" s="195">
        <f t="shared" si="604"/>
        <v>0</v>
      </c>
      <c r="P223" s="195">
        <f t="shared" si="604"/>
        <v>0</v>
      </c>
      <c r="Q223" s="195">
        <f t="shared" si="604"/>
        <v>0</v>
      </c>
      <c r="R223" s="195">
        <f t="shared" si="604"/>
        <v>0</v>
      </c>
      <c r="S223" s="195">
        <f t="shared" si="604"/>
        <v>0</v>
      </c>
      <c r="T223" s="195">
        <f t="shared" ref="T223" si="605">SUM(T224:T234)</f>
        <v>11000</v>
      </c>
      <c r="U223" s="195">
        <f t="shared" si="604"/>
        <v>3000</v>
      </c>
      <c r="V223" s="195">
        <f t="shared" si="604"/>
        <v>0</v>
      </c>
      <c r="W223" s="195">
        <f t="shared" si="604"/>
        <v>0</v>
      </c>
      <c r="X223" s="195">
        <f t="shared" si="604"/>
        <v>0</v>
      </c>
      <c r="Y223" s="195">
        <f t="shared" si="604"/>
        <v>0</v>
      </c>
      <c r="Z223" s="195">
        <f t="shared" si="604"/>
        <v>0</v>
      </c>
      <c r="AA223" s="195">
        <f t="shared" si="604"/>
        <v>0</v>
      </c>
      <c r="AB223" s="195">
        <f t="shared" si="604"/>
        <v>0</v>
      </c>
      <c r="AC223" s="195">
        <f t="shared" si="599"/>
        <v>0</v>
      </c>
      <c r="AD223" s="195">
        <f>SUM(AD224:AD234)</f>
        <v>136500</v>
      </c>
      <c r="AE223" s="195">
        <f>SUM(AE224:AE234)</f>
        <v>0</v>
      </c>
      <c r="AF223" s="195">
        <f>SUM(AF224:AF234)</f>
        <v>0</v>
      </c>
      <c r="AG223" s="195">
        <f t="shared" si="600"/>
        <v>136500</v>
      </c>
      <c r="AH223" s="195">
        <f>SUM(AH224:AH234)</f>
        <v>0</v>
      </c>
      <c r="AI223" s="195">
        <f>SUM(AI224:AI234)</f>
        <v>0</v>
      </c>
      <c r="AJ223" s="195">
        <f>SUM(AJ224:AJ234)</f>
        <v>5000</v>
      </c>
      <c r="AK223" s="195">
        <f t="shared" si="601"/>
        <v>5000</v>
      </c>
      <c r="AL223" s="195">
        <f>SUM(AL224:AL234)</f>
        <v>0</v>
      </c>
      <c r="AM223" s="195">
        <f>SUM(AM224:AM234)</f>
        <v>0</v>
      </c>
      <c r="AN223" s="195">
        <f>SUM(AN224:AN234)</f>
        <v>0</v>
      </c>
      <c r="AO223" s="195">
        <f t="shared" si="602"/>
        <v>0</v>
      </c>
      <c r="AP223" s="195">
        <f t="shared" si="603"/>
        <v>141500</v>
      </c>
    </row>
    <row r="224" spans="2:42" x14ac:dyDescent="0.25">
      <c r="B224" s="184" t="s">
        <v>320</v>
      </c>
      <c r="C224" s="185" t="s">
        <v>199</v>
      </c>
      <c r="D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6">
        <f t="shared" si="594"/>
        <v>0</v>
      </c>
      <c r="G224" s="186"/>
      <c r="H224" s="186">
        <f t="shared" si="595"/>
        <v>0</v>
      </c>
      <c r="I224" s="186"/>
      <c r="J224" s="186">
        <f t="shared" si="596"/>
        <v>0</v>
      </c>
      <c r="K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6">
        <f t="shared" si="599"/>
        <v>0</v>
      </c>
      <c r="AD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6">
        <f t="shared" si="600"/>
        <v>0</v>
      </c>
      <c r="AH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6">
        <f t="shared" si="601"/>
        <v>0</v>
      </c>
      <c r="AL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6">
        <f t="shared" si="602"/>
        <v>0</v>
      </c>
      <c r="AP224" s="186">
        <f t="shared" si="603"/>
        <v>0</v>
      </c>
    </row>
    <row r="225" spans="2:42" x14ac:dyDescent="0.25">
      <c r="B225" s="184" t="s">
        <v>804</v>
      </c>
      <c r="C225" s="185" t="s">
        <v>805</v>
      </c>
      <c r="D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141500</v>
      </c>
      <c r="E2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6">
        <f t="shared" si="594"/>
        <v>141500</v>
      </c>
      <c r="G225" s="186"/>
      <c r="H225" s="186">
        <f t="shared" si="595"/>
        <v>141500</v>
      </c>
      <c r="I225" s="186"/>
      <c r="J225" s="186">
        <f t="shared" si="596"/>
        <v>141500</v>
      </c>
      <c r="K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103500</v>
      </c>
      <c r="L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24000</v>
      </c>
      <c r="M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11000</v>
      </c>
      <c r="U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V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6">
        <f t="shared" si="599"/>
        <v>0</v>
      </c>
      <c r="AD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136500</v>
      </c>
      <c r="AE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6">
        <f t="shared" si="600"/>
        <v>136500</v>
      </c>
      <c r="AH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K225" s="186">
        <f t="shared" si="601"/>
        <v>5000</v>
      </c>
      <c r="AL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6">
        <f t="shared" si="602"/>
        <v>0</v>
      </c>
      <c r="AP225" s="186">
        <f t="shared" si="603"/>
        <v>141500</v>
      </c>
    </row>
    <row r="226" spans="2:42" x14ac:dyDescent="0.25">
      <c r="B226" s="184" t="s">
        <v>806</v>
      </c>
      <c r="C226" s="185" t="s">
        <v>807</v>
      </c>
      <c r="D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6">
        <f t="shared" si="594"/>
        <v>0</v>
      </c>
      <c r="G226" s="186"/>
      <c r="H226" s="186">
        <f t="shared" si="595"/>
        <v>0</v>
      </c>
      <c r="I226" s="186"/>
      <c r="J226" s="186">
        <f t="shared" si="596"/>
        <v>0</v>
      </c>
      <c r="K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6">
        <f t="shared" si="599"/>
        <v>0</v>
      </c>
      <c r="AD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6">
        <f t="shared" si="600"/>
        <v>0</v>
      </c>
      <c r="AH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6">
        <f t="shared" si="601"/>
        <v>0</v>
      </c>
      <c r="AL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6">
        <f t="shared" si="602"/>
        <v>0</v>
      </c>
      <c r="AP226" s="186">
        <f t="shared" si="603"/>
        <v>0</v>
      </c>
    </row>
    <row r="227" spans="2:42" x14ac:dyDescent="0.25">
      <c r="B227" s="184" t="s">
        <v>808</v>
      </c>
      <c r="C227" s="185" t="s">
        <v>809</v>
      </c>
      <c r="D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6">
        <f t="shared" ref="F227:F229" si="606">D227+E227</f>
        <v>0</v>
      </c>
      <c r="G227" s="186"/>
      <c r="H227" s="186">
        <f t="shared" ref="H227:H229" si="607">F227-G227</f>
        <v>0</v>
      </c>
      <c r="I227" s="186"/>
      <c r="J227" s="186">
        <f t="shared" ref="J227:J229" si="608">F227-I227</f>
        <v>0</v>
      </c>
      <c r="K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6">
        <f t="shared" ref="AC227:AC229" si="609">Z227+AA227+AB227</f>
        <v>0</v>
      </c>
      <c r="AD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6">
        <f t="shared" ref="AG227:AG229" si="610">AD227+AE227+AF227</f>
        <v>0</v>
      </c>
      <c r="AH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6">
        <f t="shared" ref="AK227:AK229" si="611">AH227+AI227+AJ227</f>
        <v>0</v>
      </c>
      <c r="AL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6">
        <f t="shared" ref="AO227:AO229" si="612">AL227+AM227+AN227</f>
        <v>0</v>
      </c>
      <c r="AP227" s="186">
        <f t="shared" ref="AP227:AP229" si="613">AC227+AG227+AK227+AO227</f>
        <v>0</v>
      </c>
    </row>
    <row r="228" spans="2:42" x14ac:dyDescent="0.25">
      <c r="B228" s="184" t="s">
        <v>810</v>
      </c>
      <c r="C228" s="185" t="s">
        <v>811</v>
      </c>
      <c r="D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6">
        <f t="shared" si="606"/>
        <v>0</v>
      </c>
      <c r="G228" s="186"/>
      <c r="H228" s="186">
        <f t="shared" si="607"/>
        <v>0</v>
      </c>
      <c r="I228" s="186"/>
      <c r="J228" s="186">
        <f t="shared" si="608"/>
        <v>0</v>
      </c>
      <c r="K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6">
        <f t="shared" si="609"/>
        <v>0</v>
      </c>
      <c r="AD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6">
        <f t="shared" si="610"/>
        <v>0</v>
      </c>
      <c r="AH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6">
        <f t="shared" si="611"/>
        <v>0</v>
      </c>
      <c r="AL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6">
        <f t="shared" si="612"/>
        <v>0</v>
      </c>
      <c r="AP228" s="186">
        <f t="shared" si="613"/>
        <v>0</v>
      </c>
    </row>
    <row r="229" spans="2:42" x14ac:dyDescent="0.25">
      <c r="B229" s="184" t="s">
        <v>321</v>
      </c>
      <c r="C229" s="185" t="s">
        <v>812</v>
      </c>
      <c r="D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6">
        <f t="shared" si="606"/>
        <v>0</v>
      </c>
      <c r="G229" s="186"/>
      <c r="H229" s="186">
        <f t="shared" si="607"/>
        <v>0</v>
      </c>
      <c r="I229" s="186"/>
      <c r="J229" s="186">
        <f t="shared" si="608"/>
        <v>0</v>
      </c>
      <c r="K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6">
        <f t="shared" si="609"/>
        <v>0</v>
      </c>
      <c r="AD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6">
        <f t="shared" si="610"/>
        <v>0</v>
      </c>
      <c r="AH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6">
        <f t="shared" si="611"/>
        <v>0</v>
      </c>
      <c r="AL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6">
        <f t="shared" si="612"/>
        <v>0</v>
      </c>
      <c r="AP229" s="186">
        <f t="shared" si="613"/>
        <v>0</v>
      </c>
    </row>
    <row r="230" spans="2:42" x14ac:dyDescent="0.25">
      <c r="B230" s="184" t="s">
        <v>813</v>
      </c>
      <c r="C230" s="185" t="s">
        <v>814</v>
      </c>
      <c r="D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6">
        <f>D230+E230</f>
        <v>0</v>
      </c>
      <c r="G230" s="186"/>
      <c r="H230" s="186">
        <f>F230-G230</f>
        <v>0</v>
      </c>
      <c r="I230" s="186"/>
      <c r="J230" s="186">
        <f>F230-I230</f>
        <v>0</v>
      </c>
      <c r="K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6">
        <f>Z230+AA230+AB230</f>
        <v>0</v>
      </c>
      <c r="AD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6">
        <f>AD230+AE230+AF230</f>
        <v>0</v>
      </c>
      <c r="AH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6">
        <f>AH230+AI230+AJ230</f>
        <v>0</v>
      </c>
      <c r="AL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6">
        <f>AL230+AM230+AN230</f>
        <v>0</v>
      </c>
      <c r="AP230" s="186">
        <f>AC230+AG230+AK230+AO230</f>
        <v>0</v>
      </c>
    </row>
    <row r="231" spans="2:42" x14ac:dyDescent="0.25">
      <c r="B231" s="184" t="s">
        <v>338</v>
      </c>
      <c r="C231" s="185" t="s">
        <v>210</v>
      </c>
      <c r="D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6">
        <f>D231+E231</f>
        <v>0</v>
      </c>
      <c r="G231" s="186"/>
      <c r="H231" s="186">
        <f>F231-G231</f>
        <v>0</v>
      </c>
      <c r="I231" s="186"/>
      <c r="J231" s="186">
        <f>F231-I231</f>
        <v>0</v>
      </c>
      <c r="K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6">
        <f>Z231+AA231+AB231</f>
        <v>0</v>
      </c>
      <c r="AD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6">
        <f>AD231+AE231+AF231</f>
        <v>0</v>
      </c>
      <c r="AH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6">
        <f>AH231+AI231+AJ231</f>
        <v>0</v>
      </c>
      <c r="AL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6">
        <f>AL231+AM231+AN231</f>
        <v>0</v>
      </c>
      <c r="AP231" s="186">
        <f>AC231+AG231+AK231+AO231</f>
        <v>0</v>
      </c>
    </row>
    <row r="232" spans="2:42" x14ac:dyDescent="0.25">
      <c r="B232" s="184" t="s">
        <v>851</v>
      </c>
      <c r="C232" s="185" t="s">
        <v>852</v>
      </c>
      <c r="D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6">
        <f t="shared" ref="F232" si="614">D232+E232</f>
        <v>0</v>
      </c>
      <c r="G232" s="186"/>
      <c r="H232" s="186">
        <f t="shared" ref="H232" si="615">F232-G232</f>
        <v>0</v>
      </c>
      <c r="I232" s="186"/>
      <c r="J232" s="186">
        <f t="shared" ref="J232" si="616">F232-I232</f>
        <v>0</v>
      </c>
      <c r="K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6">
        <f t="shared" ref="AC232" si="617">Z232+AA232+AB232</f>
        <v>0</v>
      </c>
      <c r="AD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6">
        <f t="shared" ref="AG232" si="618">AD232+AE232+AF232</f>
        <v>0</v>
      </c>
      <c r="AH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6">
        <f t="shared" ref="AK232" si="619">AH232+AI232+AJ232</f>
        <v>0</v>
      </c>
      <c r="AL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6">
        <f t="shared" ref="AO232" si="620">AL232+AM232+AN232</f>
        <v>0</v>
      </c>
      <c r="AP232" s="186">
        <f t="shared" ref="AP232" si="621">AC232+AG232+AK232+AO232</f>
        <v>0</v>
      </c>
    </row>
    <row r="233" spans="2:42" x14ac:dyDescent="0.25">
      <c r="B233" s="184" t="s">
        <v>853</v>
      </c>
      <c r="C233" s="185" t="s">
        <v>854</v>
      </c>
      <c r="D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6">
        <f t="shared" ref="F233" si="622">D233+E233</f>
        <v>0</v>
      </c>
      <c r="G233" s="186"/>
      <c r="H233" s="186">
        <f t="shared" ref="H233" si="623">F233-G233</f>
        <v>0</v>
      </c>
      <c r="I233" s="186"/>
      <c r="J233" s="186">
        <f t="shared" ref="J233" si="624">F233-I233</f>
        <v>0</v>
      </c>
      <c r="K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6">
        <f t="shared" ref="AC233" si="625">Z233+AA233+AB233</f>
        <v>0</v>
      </c>
      <c r="AD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6">
        <f t="shared" ref="AG233" si="626">AD233+AE233+AF233</f>
        <v>0</v>
      </c>
      <c r="AH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6">
        <f t="shared" ref="AK233" si="627">AH233+AI233+AJ233</f>
        <v>0</v>
      </c>
      <c r="AL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6">
        <f t="shared" ref="AO233" si="628">AL233+AM233+AN233</f>
        <v>0</v>
      </c>
      <c r="AP233" s="186">
        <f t="shared" ref="AP233" si="629">AC233+AG233+AK233+AO233</f>
        <v>0</v>
      </c>
    </row>
    <row r="234" spans="2:42" x14ac:dyDescent="0.25">
      <c r="B234" s="184" t="s">
        <v>855</v>
      </c>
      <c r="C234" s="185" t="s">
        <v>856</v>
      </c>
      <c r="D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6">
        <f>D234+E234</f>
        <v>0</v>
      </c>
      <c r="G234" s="186"/>
      <c r="H234" s="186">
        <f>F234-G234</f>
        <v>0</v>
      </c>
      <c r="I234" s="186"/>
      <c r="J234" s="186">
        <f>F234-I234</f>
        <v>0</v>
      </c>
      <c r="K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6">
        <f>Z234+AA234+AB234</f>
        <v>0</v>
      </c>
      <c r="AD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6">
        <f>AD234+AE234+AF234</f>
        <v>0</v>
      </c>
      <c r="AH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6">
        <f>AH234+AI234+AJ234</f>
        <v>0</v>
      </c>
      <c r="AL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6">
        <f>AL234+AM234+AN234</f>
        <v>0</v>
      </c>
      <c r="AP234" s="186">
        <f>AC234+AG234+AK234+AO234</f>
        <v>0</v>
      </c>
    </row>
    <row r="235" spans="2:42" x14ac:dyDescent="0.25">
      <c r="B235" s="193" t="s">
        <v>322</v>
      </c>
      <c r="C235" s="194" t="s">
        <v>200</v>
      </c>
      <c r="D235" s="195">
        <f>SUM(D236:D242)</f>
        <v>0</v>
      </c>
      <c r="E235" s="195">
        <f>SUM(E236:E242)</f>
        <v>0</v>
      </c>
      <c r="F235" s="195">
        <f t="shared" si="594"/>
        <v>0</v>
      </c>
      <c r="G235" s="195">
        <f>SUM(G236:G242)</f>
        <v>0</v>
      </c>
      <c r="H235" s="195">
        <f t="shared" si="595"/>
        <v>0</v>
      </c>
      <c r="I235" s="195">
        <f>SUM(I236:I242)</f>
        <v>0</v>
      </c>
      <c r="J235" s="195">
        <f t="shared" si="596"/>
        <v>0</v>
      </c>
      <c r="K235" s="195">
        <f t="shared" ref="K235:AB235" si="630">SUM(K236:K242)</f>
        <v>0</v>
      </c>
      <c r="L235" s="195">
        <f t="shared" si="630"/>
        <v>0</v>
      </c>
      <c r="M235" s="195">
        <f t="shared" si="630"/>
        <v>0</v>
      </c>
      <c r="N235" s="195">
        <f t="shared" si="630"/>
        <v>0</v>
      </c>
      <c r="O235" s="195">
        <f t="shared" si="630"/>
        <v>0</v>
      </c>
      <c r="P235" s="195">
        <f t="shared" ref="P235:Q235" si="631">SUM(P236:P242)</f>
        <v>0</v>
      </c>
      <c r="Q235" s="195">
        <f t="shared" si="631"/>
        <v>0</v>
      </c>
      <c r="R235" s="195">
        <f t="shared" si="630"/>
        <v>0</v>
      </c>
      <c r="S235" s="195">
        <f t="shared" si="630"/>
        <v>0</v>
      </c>
      <c r="T235" s="195">
        <f t="shared" ref="T235" si="632">SUM(T236:T242)</f>
        <v>0</v>
      </c>
      <c r="U235" s="195">
        <f t="shared" si="630"/>
        <v>0</v>
      </c>
      <c r="V235" s="195">
        <f t="shared" si="630"/>
        <v>0</v>
      </c>
      <c r="W235" s="195">
        <f t="shared" ref="W235" si="633">SUM(W236:W242)</f>
        <v>0</v>
      </c>
      <c r="X235" s="195">
        <f t="shared" si="630"/>
        <v>0</v>
      </c>
      <c r="Y235" s="195">
        <f t="shared" si="630"/>
        <v>0</v>
      </c>
      <c r="Z235" s="195">
        <f t="shared" si="630"/>
        <v>0</v>
      </c>
      <c r="AA235" s="195">
        <f t="shared" si="630"/>
        <v>0</v>
      </c>
      <c r="AB235" s="195">
        <f t="shared" si="630"/>
        <v>0</v>
      </c>
      <c r="AC235" s="195">
        <f t="shared" si="599"/>
        <v>0</v>
      </c>
      <c r="AD235" s="195">
        <f>SUM(AD236:AD242)</f>
        <v>0</v>
      </c>
      <c r="AE235" s="195">
        <f>SUM(AE236:AE242)</f>
        <v>0</v>
      </c>
      <c r="AF235" s="195">
        <f>SUM(AF236:AF242)</f>
        <v>0</v>
      </c>
      <c r="AG235" s="195">
        <f t="shared" si="600"/>
        <v>0</v>
      </c>
      <c r="AH235" s="195">
        <f>SUM(AH236:AH242)</f>
        <v>0</v>
      </c>
      <c r="AI235" s="195">
        <f>SUM(AI236:AI242)</f>
        <v>0</v>
      </c>
      <c r="AJ235" s="195">
        <f>SUM(AJ236:AJ242)</f>
        <v>0</v>
      </c>
      <c r="AK235" s="195">
        <f t="shared" si="601"/>
        <v>0</v>
      </c>
      <c r="AL235" s="195">
        <f>SUM(AL236:AL242)</f>
        <v>0</v>
      </c>
      <c r="AM235" s="195">
        <f>SUM(AM236:AM242)</f>
        <v>0</v>
      </c>
      <c r="AN235" s="195">
        <f>SUM(AN236:AN242)</f>
        <v>0</v>
      </c>
      <c r="AO235" s="195">
        <f t="shared" si="602"/>
        <v>0</v>
      </c>
      <c r="AP235" s="195">
        <f t="shared" si="603"/>
        <v>0</v>
      </c>
    </row>
    <row r="236" spans="2:42" x14ac:dyDescent="0.25">
      <c r="B236" s="184" t="s">
        <v>815</v>
      </c>
      <c r="C236" s="185" t="s">
        <v>816</v>
      </c>
      <c r="D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6">
        <f t="shared" ref="F236:F239" si="634">D236+E236</f>
        <v>0</v>
      </c>
      <c r="G236" s="186"/>
      <c r="H236" s="186">
        <f t="shared" ref="H236:H239" si="635">F236-G236</f>
        <v>0</v>
      </c>
      <c r="I236" s="186"/>
      <c r="J236" s="186">
        <f t="shared" ref="J236:J239" si="636">F236-I236</f>
        <v>0</v>
      </c>
      <c r="K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6">
        <f t="shared" ref="AC236:AC239" si="637">Z236+AA236+AB236</f>
        <v>0</v>
      </c>
      <c r="AD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6">
        <f t="shared" ref="AG236:AG239" si="638">AD236+AE236+AF236</f>
        <v>0</v>
      </c>
      <c r="AH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6">
        <f t="shared" ref="AK236:AK239" si="639">AH236+AI236+AJ236</f>
        <v>0</v>
      </c>
      <c r="AL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6">
        <f t="shared" ref="AO236:AO239" si="640">AL236+AM236+AN236</f>
        <v>0</v>
      </c>
      <c r="AP236" s="186">
        <f t="shared" ref="AP236:AP239" si="641">AC236+AG236+AK236+AO236</f>
        <v>0</v>
      </c>
    </row>
    <row r="237" spans="2:42" x14ac:dyDescent="0.25">
      <c r="B237" s="184" t="s">
        <v>817</v>
      </c>
      <c r="C237" s="185" t="s">
        <v>818</v>
      </c>
      <c r="D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6">
        <f t="shared" si="634"/>
        <v>0</v>
      </c>
      <c r="G237" s="186"/>
      <c r="H237" s="186">
        <f t="shared" si="635"/>
        <v>0</v>
      </c>
      <c r="I237" s="186"/>
      <c r="J237" s="186">
        <f t="shared" si="636"/>
        <v>0</v>
      </c>
      <c r="K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6">
        <f t="shared" si="637"/>
        <v>0</v>
      </c>
      <c r="AD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6">
        <f t="shared" si="638"/>
        <v>0</v>
      </c>
      <c r="AH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6">
        <f t="shared" si="639"/>
        <v>0</v>
      </c>
      <c r="AL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6">
        <f t="shared" si="640"/>
        <v>0</v>
      </c>
      <c r="AP237" s="186">
        <f t="shared" si="641"/>
        <v>0</v>
      </c>
    </row>
    <row r="238" spans="2:42" x14ac:dyDescent="0.25">
      <c r="B238" s="184" t="s">
        <v>323</v>
      </c>
      <c r="C238" s="185" t="s">
        <v>819</v>
      </c>
      <c r="D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6">
        <f t="shared" si="634"/>
        <v>0</v>
      </c>
      <c r="G238" s="186"/>
      <c r="H238" s="186">
        <f t="shared" si="635"/>
        <v>0</v>
      </c>
      <c r="I238" s="186"/>
      <c r="J238" s="186">
        <f t="shared" si="636"/>
        <v>0</v>
      </c>
      <c r="K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6">
        <f t="shared" si="637"/>
        <v>0</v>
      </c>
      <c r="AD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6">
        <f t="shared" si="638"/>
        <v>0</v>
      </c>
      <c r="AH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6">
        <f t="shared" si="639"/>
        <v>0</v>
      </c>
      <c r="AL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6">
        <f t="shared" si="640"/>
        <v>0</v>
      </c>
      <c r="AP238" s="186">
        <f t="shared" si="641"/>
        <v>0</v>
      </c>
    </row>
    <row r="239" spans="2:42" x14ac:dyDescent="0.25">
      <c r="B239" s="184" t="s">
        <v>820</v>
      </c>
      <c r="C239" s="185" t="s">
        <v>821</v>
      </c>
      <c r="D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6">
        <f t="shared" si="634"/>
        <v>0</v>
      </c>
      <c r="G239" s="186"/>
      <c r="H239" s="186">
        <f t="shared" si="635"/>
        <v>0</v>
      </c>
      <c r="I239" s="186"/>
      <c r="J239" s="186">
        <f t="shared" si="636"/>
        <v>0</v>
      </c>
      <c r="K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6">
        <f t="shared" si="637"/>
        <v>0</v>
      </c>
      <c r="AD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6">
        <f t="shared" si="638"/>
        <v>0</v>
      </c>
      <c r="AH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6">
        <f t="shared" si="639"/>
        <v>0</v>
      </c>
      <c r="AL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6">
        <f t="shared" si="640"/>
        <v>0</v>
      </c>
      <c r="AP239" s="186">
        <f t="shared" si="641"/>
        <v>0</v>
      </c>
    </row>
    <row r="240" spans="2:42" x14ac:dyDescent="0.25">
      <c r="B240" s="184" t="s">
        <v>822</v>
      </c>
      <c r="C240" s="185" t="s">
        <v>819</v>
      </c>
      <c r="D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6">
        <f t="shared" si="594"/>
        <v>0</v>
      </c>
      <c r="G240" s="186"/>
      <c r="H240" s="186">
        <f t="shared" si="595"/>
        <v>0</v>
      </c>
      <c r="I240" s="186"/>
      <c r="J240" s="186">
        <f t="shared" si="596"/>
        <v>0</v>
      </c>
      <c r="K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6">
        <f t="shared" si="599"/>
        <v>0</v>
      </c>
      <c r="AD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6">
        <f t="shared" si="600"/>
        <v>0</v>
      </c>
      <c r="AH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6">
        <f t="shared" si="601"/>
        <v>0</v>
      </c>
      <c r="AL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6">
        <f t="shared" si="602"/>
        <v>0</v>
      </c>
      <c r="AP240" s="186">
        <f t="shared" si="603"/>
        <v>0</v>
      </c>
    </row>
    <row r="241" spans="2:42" x14ac:dyDescent="0.25">
      <c r="B241" s="184" t="s">
        <v>823</v>
      </c>
      <c r="C241" s="185" t="s">
        <v>824</v>
      </c>
      <c r="D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6">
        <f t="shared" ref="F241" si="642">D241+E241</f>
        <v>0</v>
      </c>
      <c r="G241" s="186"/>
      <c r="H241" s="186">
        <f t="shared" ref="H241" si="643">F241-G241</f>
        <v>0</v>
      </c>
      <c r="I241" s="186"/>
      <c r="J241" s="186">
        <f t="shared" ref="J241" si="644">F241-I241</f>
        <v>0</v>
      </c>
      <c r="K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6">
        <f t="shared" ref="AC241" si="645">Z241+AA241+AB241</f>
        <v>0</v>
      </c>
      <c r="AD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6">
        <f t="shared" ref="AG241" si="646">AD241+AE241+AF241</f>
        <v>0</v>
      </c>
      <c r="AH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6">
        <f t="shared" ref="AK241" si="647">AH241+AI241+AJ241</f>
        <v>0</v>
      </c>
      <c r="AL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6">
        <f t="shared" ref="AO241" si="648">AL241+AM241+AN241</f>
        <v>0</v>
      </c>
      <c r="AP241" s="186">
        <f t="shared" ref="AP241" si="649">AC241+AG241+AK241+AO241</f>
        <v>0</v>
      </c>
    </row>
    <row r="242" spans="2:42" x14ac:dyDescent="0.25">
      <c r="B242" s="184" t="s">
        <v>825</v>
      </c>
      <c r="C242" s="185" t="s">
        <v>826</v>
      </c>
      <c r="D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6">
        <f t="shared" ref="F242" si="650">D242+E242</f>
        <v>0</v>
      </c>
      <c r="G242" s="186"/>
      <c r="H242" s="186">
        <f t="shared" ref="H242" si="651">F242-G242</f>
        <v>0</v>
      </c>
      <c r="I242" s="186"/>
      <c r="J242" s="186">
        <f t="shared" ref="J242" si="652">F242-I242</f>
        <v>0</v>
      </c>
      <c r="K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6">
        <f t="shared" ref="AC242" si="653">Z242+AA242+AB242</f>
        <v>0</v>
      </c>
      <c r="AD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6">
        <f t="shared" ref="AG242" si="654">AD242+AE242+AF242</f>
        <v>0</v>
      </c>
      <c r="AH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6">
        <f t="shared" ref="AK242" si="655">AH242+AI242+AJ242</f>
        <v>0</v>
      </c>
      <c r="AL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6">
        <f t="shared" ref="AO242" si="656">AL242+AM242+AN242</f>
        <v>0</v>
      </c>
      <c r="AP242" s="186">
        <f t="shared" ref="AP242" si="657">AC242+AG242+AK242+AO242</f>
        <v>0</v>
      </c>
    </row>
    <row r="243" spans="2:42" x14ac:dyDescent="0.25">
      <c r="B243" s="193" t="s">
        <v>324</v>
      </c>
      <c r="C243" s="194" t="s">
        <v>201</v>
      </c>
      <c r="D243" s="195">
        <f>SUM(D244:D259)</f>
        <v>7100</v>
      </c>
      <c r="E243" s="195">
        <f>SUM(E244:E259)</f>
        <v>0</v>
      </c>
      <c r="F243" s="195">
        <f t="shared" si="594"/>
        <v>7100</v>
      </c>
      <c r="G243" s="195">
        <f>SUM(G244:G259)</f>
        <v>0</v>
      </c>
      <c r="H243" s="195">
        <f t="shared" si="595"/>
        <v>7100</v>
      </c>
      <c r="I243" s="195">
        <f>SUM(I244:I259)</f>
        <v>0</v>
      </c>
      <c r="J243" s="195">
        <f t="shared" si="596"/>
        <v>7100</v>
      </c>
      <c r="K243" s="195">
        <f t="shared" ref="K243:AB243" si="658">SUM(K244:K259)</f>
        <v>0</v>
      </c>
      <c r="L243" s="195">
        <f t="shared" si="658"/>
        <v>0</v>
      </c>
      <c r="M243" s="195">
        <f t="shared" si="658"/>
        <v>0</v>
      </c>
      <c r="N243" s="195">
        <f t="shared" si="658"/>
        <v>0</v>
      </c>
      <c r="O243" s="195">
        <f t="shared" si="658"/>
        <v>0</v>
      </c>
      <c r="P243" s="195">
        <f t="shared" ref="P243:Q243" si="659">SUM(P244:P259)</f>
        <v>0</v>
      </c>
      <c r="Q243" s="195">
        <f t="shared" si="659"/>
        <v>0</v>
      </c>
      <c r="R243" s="195">
        <f t="shared" si="658"/>
        <v>0</v>
      </c>
      <c r="S243" s="195">
        <f t="shared" si="658"/>
        <v>0</v>
      </c>
      <c r="T243" s="195">
        <f t="shared" ref="T243" si="660">SUM(T244:T259)</f>
        <v>7100</v>
      </c>
      <c r="U243" s="195">
        <f t="shared" si="658"/>
        <v>0</v>
      </c>
      <c r="V243" s="195">
        <f t="shared" si="658"/>
        <v>0</v>
      </c>
      <c r="W243" s="195">
        <f t="shared" ref="W243" si="661">SUM(W244:W259)</f>
        <v>0</v>
      </c>
      <c r="X243" s="195">
        <f t="shared" si="658"/>
        <v>0</v>
      </c>
      <c r="Y243" s="195">
        <f t="shared" si="658"/>
        <v>0</v>
      </c>
      <c r="Z243" s="195">
        <f t="shared" si="658"/>
        <v>0</v>
      </c>
      <c r="AA243" s="195">
        <f t="shared" si="658"/>
        <v>7100</v>
      </c>
      <c r="AB243" s="195">
        <f t="shared" si="658"/>
        <v>0</v>
      </c>
      <c r="AC243" s="195">
        <f t="shared" si="599"/>
        <v>7100</v>
      </c>
      <c r="AD243" s="195">
        <f>SUM(AD244:AD259)</f>
        <v>0</v>
      </c>
      <c r="AE243" s="195">
        <f>SUM(AE244:AE259)</f>
        <v>0</v>
      </c>
      <c r="AF243" s="195">
        <f>SUM(AF244:AF259)</f>
        <v>0</v>
      </c>
      <c r="AG243" s="195">
        <f t="shared" si="600"/>
        <v>0</v>
      </c>
      <c r="AH243" s="195">
        <f>SUM(AH244:AH259)</f>
        <v>0</v>
      </c>
      <c r="AI243" s="195">
        <f>SUM(AI244:AI259)</f>
        <v>0</v>
      </c>
      <c r="AJ243" s="195">
        <f>SUM(AJ244:AJ259)</f>
        <v>0</v>
      </c>
      <c r="AK243" s="195">
        <f t="shared" si="601"/>
        <v>0</v>
      </c>
      <c r="AL243" s="195">
        <f>SUM(AL244:AL259)</f>
        <v>0</v>
      </c>
      <c r="AM243" s="195">
        <f>SUM(AM244:AM259)</f>
        <v>0</v>
      </c>
      <c r="AN243" s="195">
        <f>SUM(AN244:AN259)</f>
        <v>0</v>
      </c>
      <c r="AO243" s="195">
        <f t="shared" si="602"/>
        <v>0</v>
      </c>
      <c r="AP243" s="195">
        <f t="shared" si="603"/>
        <v>7100</v>
      </c>
    </row>
    <row r="244" spans="2:42" x14ac:dyDescent="0.25">
      <c r="B244" s="184" t="s">
        <v>827</v>
      </c>
      <c r="C244" s="185" t="s">
        <v>828</v>
      </c>
      <c r="D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7100</v>
      </c>
      <c r="E2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6">
        <f t="shared" si="594"/>
        <v>7100</v>
      </c>
      <c r="G244" s="186"/>
      <c r="H244" s="186">
        <f t="shared" si="595"/>
        <v>7100</v>
      </c>
      <c r="I244" s="186"/>
      <c r="J244" s="186">
        <f t="shared" si="596"/>
        <v>7100</v>
      </c>
      <c r="K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7100</v>
      </c>
      <c r="U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7100</v>
      </c>
      <c r="AB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6">
        <f t="shared" si="599"/>
        <v>7100</v>
      </c>
      <c r="AD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6">
        <f t="shared" si="600"/>
        <v>0</v>
      </c>
      <c r="AH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6">
        <f t="shared" si="601"/>
        <v>0</v>
      </c>
      <c r="AL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6">
        <f t="shared" si="602"/>
        <v>0</v>
      </c>
      <c r="AP244" s="186">
        <f t="shared" si="603"/>
        <v>7100</v>
      </c>
    </row>
    <row r="245" spans="2:42" x14ac:dyDescent="0.25">
      <c r="B245" s="184" t="s">
        <v>829</v>
      </c>
      <c r="C245" s="185" t="s">
        <v>830</v>
      </c>
      <c r="D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6">
        <f t="shared" ref="F245:F253" si="662">D245+E245</f>
        <v>0</v>
      </c>
      <c r="G245" s="186"/>
      <c r="H245" s="186">
        <f t="shared" ref="H245:H253" si="663">F245-G245</f>
        <v>0</v>
      </c>
      <c r="I245" s="186"/>
      <c r="J245" s="186">
        <f t="shared" ref="J245:J253" si="664">F245-I245</f>
        <v>0</v>
      </c>
      <c r="K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6">
        <f t="shared" ref="AC245:AC253" si="665">Z245+AA245+AB245</f>
        <v>0</v>
      </c>
      <c r="AD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6">
        <f t="shared" ref="AG245:AG253" si="666">AD245+AE245+AF245</f>
        <v>0</v>
      </c>
      <c r="AH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6">
        <f t="shared" ref="AK245:AK253" si="667">AH245+AI245+AJ245</f>
        <v>0</v>
      </c>
      <c r="AL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6">
        <f t="shared" ref="AO245:AO253" si="668">AL245+AM245+AN245</f>
        <v>0</v>
      </c>
      <c r="AP245" s="186">
        <f t="shared" ref="AP245:AP253" si="669">AC245+AG245+AK245+AO245</f>
        <v>0</v>
      </c>
    </row>
    <row r="246" spans="2:42" x14ac:dyDescent="0.25">
      <c r="B246" s="184" t="s">
        <v>831</v>
      </c>
      <c r="C246" s="185" t="s">
        <v>832</v>
      </c>
      <c r="D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6">
        <f t="shared" si="662"/>
        <v>0</v>
      </c>
      <c r="G246" s="186"/>
      <c r="H246" s="186">
        <f t="shared" si="663"/>
        <v>0</v>
      </c>
      <c r="I246" s="186"/>
      <c r="J246" s="186">
        <f t="shared" si="664"/>
        <v>0</v>
      </c>
      <c r="K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6">
        <f t="shared" si="665"/>
        <v>0</v>
      </c>
      <c r="AD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6">
        <f t="shared" si="666"/>
        <v>0</v>
      </c>
      <c r="AH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6">
        <f t="shared" si="667"/>
        <v>0</v>
      </c>
      <c r="AL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6">
        <f t="shared" si="668"/>
        <v>0</v>
      </c>
      <c r="AP246" s="186">
        <f t="shared" si="669"/>
        <v>0</v>
      </c>
    </row>
    <row r="247" spans="2:42" x14ac:dyDescent="0.25">
      <c r="B247" s="184" t="s">
        <v>325</v>
      </c>
      <c r="C247" s="185" t="s">
        <v>202</v>
      </c>
      <c r="D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6">
        <f t="shared" si="662"/>
        <v>0</v>
      </c>
      <c r="G247" s="186"/>
      <c r="H247" s="186">
        <f t="shared" si="663"/>
        <v>0</v>
      </c>
      <c r="I247" s="186"/>
      <c r="J247" s="186">
        <f t="shared" si="664"/>
        <v>0</v>
      </c>
      <c r="K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6">
        <f t="shared" si="665"/>
        <v>0</v>
      </c>
      <c r="AD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6">
        <f t="shared" si="666"/>
        <v>0</v>
      </c>
      <c r="AH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6">
        <f t="shared" si="667"/>
        <v>0</v>
      </c>
      <c r="AL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6">
        <f t="shared" si="668"/>
        <v>0</v>
      </c>
      <c r="AP247" s="186">
        <f t="shared" si="669"/>
        <v>0</v>
      </c>
    </row>
    <row r="248" spans="2:42" x14ac:dyDescent="0.25">
      <c r="B248" s="184" t="s">
        <v>833</v>
      </c>
      <c r="C248" s="185" t="s">
        <v>834</v>
      </c>
      <c r="D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6">
        <f t="shared" si="662"/>
        <v>0</v>
      </c>
      <c r="G248" s="186"/>
      <c r="H248" s="186">
        <f t="shared" si="663"/>
        <v>0</v>
      </c>
      <c r="I248" s="186"/>
      <c r="J248" s="186">
        <f t="shared" si="664"/>
        <v>0</v>
      </c>
      <c r="K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6">
        <f t="shared" si="665"/>
        <v>0</v>
      </c>
      <c r="AD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6">
        <f t="shared" si="666"/>
        <v>0</v>
      </c>
      <c r="AH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6">
        <f t="shared" si="667"/>
        <v>0</v>
      </c>
      <c r="AL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6">
        <f t="shared" si="668"/>
        <v>0</v>
      </c>
      <c r="AP248" s="186">
        <f t="shared" si="669"/>
        <v>0</v>
      </c>
    </row>
    <row r="249" spans="2:42" x14ac:dyDescent="0.25">
      <c r="B249" s="184" t="s">
        <v>835</v>
      </c>
      <c r="C249" s="185" t="s">
        <v>836</v>
      </c>
      <c r="D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6">
        <f t="shared" si="662"/>
        <v>0</v>
      </c>
      <c r="G249" s="186"/>
      <c r="H249" s="186">
        <f t="shared" si="663"/>
        <v>0</v>
      </c>
      <c r="I249" s="186"/>
      <c r="J249" s="186">
        <f t="shared" si="664"/>
        <v>0</v>
      </c>
      <c r="K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6">
        <f t="shared" si="665"/>
        <v>0</v>
      </c>
      <c r="AD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6">
        <f t="shared" si="666"/>
        <v>0</v>
      </c>
      <c r="AH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6">
        <f t="shared" si="667"/>
        <v>0</v>
      </c>
      <c r="AL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6">
        <f t="shared" si="668"/>
        <v>0</v>
      </c>
      <c r="AP249" s="186">
        <f t="shared" si="669"/>
        <v>0</v>
      </c>
    </row>
    <row r="250" spans="2:42" x14ac:dyDescent="0.25">
      <c r="B250" s="184" t="s">
        <v>326</v>
      </c>
      <c r="C250" s="185" t="s">
        <v>203</v>
      </c>
      <c r="D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6">
        <f t="shared" si="662"/>
        <v>0</v>
      </c>
      <c r="G250" s="186"/>
      <c r="H250" s="186">
        <f t="shared" si="663"/>
        <v>0</v>
      </c>
      <c r="I250" s="186"/>
      <c r="J250" s="186">
        <f t="shared" si="664"/>
        <v>0</v>
      </c>
      <c r="K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6">
        <f t="shared" si="665"/>
        <v>0</v>
      </c>
      <c r="AD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6">
        <f t="shared" si="666"/>
        <v>0</v>
      </c>
      <c r="AH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6">
        <f t="shared" si="667"/>
        <v>0</v>
      </c>
      <c r="AL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6">
        <f t="shared" si="668"/>
        <v>0</v>
      </c>
      <c r="AP250" s="186">
        <f t="shared" si="669"/>
        <v>0</v>
      </c>
    </row>
    <row r="251" spans="2:42" x14ac:dyDescent="0.25">
      <c r="B251" s="184" t="s">
        <v>837</v>
      </c>
      <c r="C251" s="185" t="s">
        <v>838</v>
      </c>
      <c r="D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6">
        <f t="shared" si="662"/>
        <v>0</v>
      </c>
      <c r="G251" s="186"/>
      <c r="H251" s="186">
        <f t="shared" si="663"/>
        <v>0</v>
      </c>
      <c r="I251" s="186"/>
      <c r="J251" s="186">
        <f t="shared" si="664"/>
        <v>0</v>
      </c>
      <c r="K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6">
        <f t="shared" si="665"/>
        <v>0</v>
      </c>
      <c r="AD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6">
        <f t="shared" si="666"/>
        <v>0</v>
      </c>
      <c r="AH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6">
        <f t="shared" si="667"/>
        <v>0</v>
      </c>
      <c r="AL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6">
        <f t="shared" si="668"/>
        <v>0</v>
      </c>
      <c r="AP251" s="186">
        <f t="shared" si="669"/>
        <v>0</v>
      </c>
    </row>
    <row r="252" spans="2:42" x14ac:dyDescent="0.25">
      <c r="B252" s="184" t="s">
        <v>839</v>
      </c>
      <c r="C252" s="185" t="s">
        <v>840</v>
      </c>
      <c r="D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6">
        <f t="shared" si="662"/>
        <v>0</v>
      </c>
      <c r="G252" s="186"/>
      <c r="H252" s="186">
        <f t="shared" si="663"/>
        <v>0</v>
      </c>
      <c r="I252" s="186"/>
      <c r="J252" s="186">
        <f t="shared" si="664"/>
        <v>0</v>
      </c>
      <c r="K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6">
        <f t="shared" si="665"/>
        <v>0</v>
      </c>
      <c r="AD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6">
        <f t="shared" si="666"/>
        <v>0</v>
      </c>
      <c r="AH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6">
        <f t="shared" si="667"/>
        <v>0</v>
      </c>
      <c r="AL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6">
        <f t="shared" si="668"/>
        <v>0</v>
      </c>
      <c r="AP252" s="186">
        <f t="shared" si="669"/>
        <v>0</v>
      </c>
    </row>
    <row r="253" spans="2:42" x14ac:dyDescent="0.25">
      <c r="B253" s="184" t="s">
        <v>327</v>
      </c>
      <c r="C253" s="185" t="s">
        <v>204</v>
      </c>
      <c r="D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6">
        <f t="shared" si="662"/>
        <v>0</v>
      </c>
      <c r="G253" s="186"/>
      <c r="H253" s="186">
        <f t="shared" si="663"/>
        <v>0</v>
      </c>
      <c r="I253" s="186"/>
      <c r="J253" s="186">
        <f t="shared" si="664"/>
        <v>0</v>
      </c>
      <c r="K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6">
        <f t="shared" si="665"/>
        <v>0</v>
      </c>
      <c r="AD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6">
        <f t="shared" si="666"/>
        <v>0</v>
      </c>
      <c r="AH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6">
        <f t="shared" si="667"/>
        <v>0</v>
      </c>
      <c r="AL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6">
        <f t="shared" si="668"/>
        <v>0</v>
      </c>
      <c r="AP253" s="186">
        <f t="shared" si="669"/>
        <v>0</v>
      </c>
    </row>
    <row r="254" spans="2:42" x14ac:dyDescent="0.25">
      <c r="B254" s="184" t="s">
        <v>841</v>
      </c>
      <c r="C254" s="185" t="s">
        <v>842</v>
      </c>
      <c r="D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6">
        <f t="shared" si="594"/>
        <v>0</v>
      </c>
      <c r="G254" s="186"/>
      <c r="H254" s="186">
        <f t="shared" si="595"/>
        <v>0</v>
      </c>
      <c r="I254" s="186"/>
      <c r="J254" s="186">
        <f t="shared" si="596"/>
        <v>0</v>
      </c>
      <c r="K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6">
        <f t="shared" si="599"/>
        <v>0</v>
      </c>
      <c r="AD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6">
        <f t="shared" si="600"/>
        <v>0</v>
      </c>
      <c r="AH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6">
        <f t="shared" si="601"/>
        <v>0</v>
      </c>
      <c r="AL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6">
        <f t="shared" si="602"/>
        <v>0</v>
      </c>
      <c r="AP254" s="186">
        <f t="shared" si="603"/>
        <v>0</v>
      </c>
    </row>
    <row r="255" spans="2:42" x14ac:dyDescent="0.25">
      <c r="B255" s="184" t="s">
        <v>843</v>
      </c>
      <c r="C255" s="185" t="s">
        <v>844</v>
      </c>
      <c r="D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6">
        <f t="shared" si="594"/>
        <v>0</v>
      </c>
      <c r="G255" s="186"/>
      <c r="H255" s="186">
        <f t="shared" si="595"/>
        <v>0</v>
      </c>
      <c r="I255" s="186"/>
      <c r="J255" s="186">
        <f t="shared" si="596"/>
        <v>0</v>
      </c>
      <c r="K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6">
        <f t="shared" si="599"/>
        <v>0</v>
      </c>
      <c r="AD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6">
        <f t="shared" si="600"/>
        <v>0</v>
      </c>
      <c r="AH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6">
        <f t="shared" si="601"/>
        <v>0</v>
      </c>
      <c r="AL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6">
        <f t="shared" si="602"/>
        <v>0</v>
      </c>
      <c r="AP255" s="186">
        <f t="shared" si="603"/>
        <v>0</v>
      </c>
    </row>
    <row r="256" spans="2:42" x14ac:dyDescent="0.25">
      <c r="B256" s="184" t="s">
        <v>845</v>
      </c>
      <c r="C256" s="185" t="s">
        <v>846</v>
      </c>
      <c r="D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6">
        <f t="shared" si="594"/>
        <v>0</v>
      </c>
      <c r="G256" s="186"/>
      <c r="H256" s="186">
        <f t="shared" si="595"/>
        <v>0</v>
      </c>
      <c r="I256" s="186"/>
      <c r="J256" s="186">
        <f t="shared" si="596"/>
        <v>0</v>
      </c>
      <c r="K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6">
        <f t="shared" si="599"/>
        <v>0</v>
      </c>
      <c r="AD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6">
        <f t="shared" si="600"/>
        <v>0</v>
      </c>
      <c r="AH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6">
        <f t="shared" si="601"/>
        <v>0</v>
      </c>
      <c r="AL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6">
        <f t="shared" si="602"/>
        <v>0</v>
      </c>
      <c r="AP256" s="186">
        <f t="shared" si="603"/>
        <v>0</v>
      </c>
    </row>
    <row r="257" spans="2:42" x14ac:dyDescent="0.25">
      <c r="B257" s="184" t="s">
        <v>847</v>
      </c>
      <c r="C257" s="185" t="s">
        <v>848</v>
      </c>
      <c r="D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6">
        <f t="shared" ref="F257:F259" si="670">D257+E257</f>
        <v>0</v>
      </c>
      <c r="G257" s="186"/>
      <c r="H257" s="186">
        <f t="shared" ref="H257:H259" si="671">F257-G257</f>
        <v>0</v>
      </c>
      <c r="I257" s="186"/>
      <c r="J257" s="186">
        <f t="shared" ref="J257:J259" si="672">F257-I257</f>
        <v>0</v>
      </c>
      <c r="K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6">
        <f t="shared" ref="AC257:AC259" si="673">Z257+AA257+AB257</f>
        <v>0</v>
      </c>
      <c r="AD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6">
        <f t="shared" ref="AG257:AG259" si="674">AD257+AE257+AF257</f>
        <v>0</v>
      </c>
      <c r="AH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6">
        <f t="shared" ref="AK257:AK259" si="675">AH257+AI257+AJ257</f>
        <v>0</v>
      </c>
      <c r="AL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6">
        <f t="shared" ref="AO257:AO259" si="676">AL257+AM257+AN257</f>
        <v>0</v>
      </c>
      <c r="AP257" s="186">
        <f t="shared" ref="AP257:AP259" si="677">AC257+AG257+AK257+AO257</f>
        <v>0</v>
      </c>
    </row>
    <row r="258" spans="2:42" x14ac:dyDescent="0.25">
      <c r="B258" s="184" t="s">
        <v>328</v>
      </c>
      <c r="C258" s="185" t="s">
        <v>205</v>
      </c>
      <c r="D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6">
        <f t="shared" si="670"/>
        <v>0</v>
      </c>
      <c r="G258" s="186"/>
      <c r="H258" s="186">
        <f t="shared" si="671"/>
        <v>0</v>
      </c>
      <c r="I258" s="186"/>
      <c r="J258" s="186">
        <f t="shared" si="672"/>
        <v>0</v>
      </c>
      <c r="K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6">
        <f t="shared" si="673"/>
        <v>0</v>
      </c>
      <c r="AD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6">
        <f t="shared" si="674"/>
        <v>0</v>
      </c>
      <c r="AH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6">
        <f t="shared" si="675"/>
        <v>0</v>
      </c>
      <c r="AL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6">
        <f t="shared" si="676"/>
        <v>0</v>
      </c>
      <c r="AP258" s="186">
        <f t="shared" si="677"/>
        <v>0</v>
      </c>
    </row>
    <row r="259" spans="2:42" x14ac:dyDescent="0.25">
      <c r="B259" s="184" t="s">
        <v>849</v>
      </c>
      <c r="C259" s="185" t="s">
        <v>850</v>
      </c>
      <c r="D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6">
        <f t="shared" si="670"/>
        <v>0</v>
      </c>
      <c r="G259" s="186"/>
      <c r="H259" s="186">
        <f t="shared" si="671"/>
        <v>0</v>
      </c>
      <c r="I259" s="186"/>
      <c r="J259" s="186">
        <f t="shared" si="672"/>
        <v>0</v>
      </c>
      <c r="K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6">
        <f t="shared" si="673"/>
        <v>0</v>
      </c>
      <c r="AD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6">
        <f t="shared" si="674"/>
        <v>0</v>
      </c>
      <c r="AH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6">
        <f t="shared" si="675"/>
        <v>0</v>
      </c>
      <c r="AL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6">
        <f t="shared" si="676"/>
        <v>0</v>
      </c>
      <c r="AP259" s="186">
        <f t="shared" si="677"/>
        <v>0</v>
      </c>
    </row>
    <row r="260" spans="2:42" x14ac:dyDescent="0.25">
      <c r="B260" s="193" t="s">
        <v>329</v>
      </c>
      <c r="C260" s="194" t="s">
        <v>206</v>
      </c>
      <c r="D260" s="195">
        <f>SUM(D261:D266)</f>
        <v>0</v>
      </c>
      <c r="E260" s="195">
        <f>SUM(E261:E266)</f>
        <v>0</v>
      </c>
      <c r="F260" s="195">
        <f t="shared" si="594"/>
        <v>0</v>
      </c>
      <c r="G260" s="195">
        <f>SUM(G261:G266)</f>
        <v>0</v>
      </c>
      <c r="H260" s="195">
        <f t="shared" si="595"/>
        <v>0</v>
      </c>
      <c r="I260" s="195">
        <f>SUM(I261:I266)</f>
        <v>0</v>
      </c>
      <c r="J260" s="195">
        <f t="shared" si="596"/>
        <v>0</v>
      </c>
      <c r="K260" s="195">
        <f t="shared" ref="K260:AB260" si="678">SUM(K261:K266)</f>
        <v>0</v>
      </c>
      <c r="L260" s="195">
        <f t="shared" si="678"/>
        <v>0</v>
      </c>
      <c r="M260" s="195">
        <f t="shared" si="678"/>
        <v>0</v>
      </c>
      <c r="N260" s="195">
        <f t="shared" si="678"/>
        <v>0</v>
      </c>
      <c r="O260" s="195">
        <f t="shared" si="678"/>
        <v>0</v>
      </c>
      <c r="P260" s="195">
        <f t="shared" ref="P260:Q260" si="679">SUM(P261:P266)</f>
        <v>0</v>
      </c>
      <c r="Q260" s="195">
        <f t="shared" si="679"/>
        <v>0</v>
      </c>
      <c r="R260" s="195">
        <f t="shared" si="678"/>
        <v>0</v>
      </c>
      <c r="S260" s="195">
        <f t="shared" si="678"/>
        <v>0</v>
      </c>
      <c r="T260" s="195">
        <f t="shared" ref="T260" si="680">SUM(T261:T266)</f>
        <v>0</v>
      </c>
      <c r="U260" s="195">
        <f t="shared" si="678"/>
        <v>0</v>
      </c>
      <c r="V260" s="195">
        <f t="shared" si="678"/>
        <v>0</v>
      </c>
      <c r="W260" s="195">
        <f t="shared" ref="W260" si="681">SUM(W261:W266)</f>
        <v>0</v>
      </c>
      <c r="X260" s="195">
        <f t="shared" si="678"/>
        <v>0</v>
      </c>
      <c r="Y260" s="195">
        <f t="shared" si="678"/>
        <v>0</v>
      </c>
      <c r="Z260" s="195">
        <f t="shared" si="678"/>
        <v>0</v>
      </c>
      <c r="AA260" s="195">
        <f t="shared" si="678"/>
        <v>0</v>
      </c>
      <c r="AB260" s="195">
        <f t="shared" si="678"/>
        <v>0</v>
      </c>
      <c r="AC260" s="195">
        <f t="shared" si="599"/>
        <v>0</v>
      </c>
      <c r="AD260" s="195">
        <f>SUM(AD261:AD266)</f>
        <v>0</v>
      </c>
      <c r="AE260" s="195">
        <f>SUM(AE261:AE266)</f>
        <v>0</v>
      </c>
      <c r="AF260" s="195">
        <f>SUM(AF261:AF266)</f>
        <v>0</v>
      </c>
      <c r="AG260" s="195">
        <f t="shared" si="600"/>
        <v>0</v>
      </c>
      <c r="AH260" s="195">
        <f>SUM(AH261:AH266)</f>
        <v>0</v>
      </c>
      <c r="AI260" s="195">
        <f>SUM(AI261:AI266)</f>
        <v>0</v>
      </c>
      <c r="AJ260" s="195">
        <f>SUM(AJ261:AJ266)</f>
        <v>0</v>
      </c>
      <c r="AK260" s="195">
        <f t="shared" si="601"/>
        <v>0</v>
      </c>
      <c r="AL260" s="195">
        <f>SUM(AL261:AL266)</f>
        <v>0</v>
      </c>
      <c r="AM260" s="195">
        <f>SUM(AM261:AM266)</f>
        <v>0</v>
      </c>
      <c r="AN260" s="195">
        <f>SUM(AN261:AN266)</f>
        <v>0</v>
      </c>
      <c r="AO260" s="195">
        <f t="shared" si="602"/>
        <v>0</v>
      </c>
      <c r="AP260" s="195">
        <f t="shared" si="603"/>
        <v>0</v>
      </c>
    </row>
    <row r="261" spans="2:42" x14ac:dyDescent="0.25">
      <c r="B261" s="184" t="s">
        <v>857</v>
      </c>
      <c r="C261" s="185" t="s">
        <v>858</v>
      </c>
      <c r="D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6">
        <f t="shared" si="594"/>
        <v>0</v>
      </c>
      <c r="G261" s="186"/>
      <c r="H261" s="186">
        <f t="shared" si="595"/>
        <v>0</v>
      </c>
      <c r="I261" s="186"/>
      <c r="J261" s="186">
        <f t="shared" si="596"/>
        <v>0</v>
      </c>
      <c r="K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6">
        <f t="shared" si="599"/>
        <v>0</v>
      </c>
      <c r="AD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6">
        <f t="shared" si="600"/>
        <v>0</v>
      </c>
      <c r="AH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6">
        <f t="shared" si="601"/>
        <v>0</v>
      </c>
      <c r="AL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6">
        <f t="shared" si="602"/>
        <v>0</v>
      </c>
      <c r="AP261" s="186">
        <f t="shared" si="603"/>
        <v>0</v>
      </c>
    </row>
    <row r="262" spans="2:42" x14ac:dyDescent="0.25">
      <c r="B262" s="184" t="s">
        <v>859</v>
      </c>
      <c r="C262" s="185" t="s">
        <v>860</v>
      </c>
      <c r="D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6">
        <f t="shared" si="594"/>
        <v>0</v>
      </c>
      <c r="G262" s="186"/>
      <c r="H262" s="186">
        <f t="shared" si="595"/>
        <v>0</v>
      </c>
      <c r="I262" s="186"/>
      <c r="J262" s="186">
        <f t="shared" si="596"/>
        <v>0</v>
      </c>
      <c r="K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6">
        <f t="shared" si="599"/>
        <v>0</v>
      </c>
      <c r="AD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6">
        <f t="shared" si="600"/>
        <v>0</v>
      </c>
      <c r="AH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6">
        <f t="shared" si="601"/>
        <v>0</v>
      </c>
      <c r="AL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6">
        <f t="shared" si="602"/>
        <v>0</v>
      </c>
      <c r="AP262" s="186">
        <f t="shared" si="603"/>
        <v>0</v>
      </c>
    </row>
    <row r="263" spans="2:42" x14ac:dyDescent="0.25">
      <c r="B263" s="184" t="s">
        <v>330</v>
      </c>
      <c r="C263" s="185" t="s">
        <v>207</v>
      </c>
      <c r="D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6">
        <f t="shared" si="594"/>
        <v>0</v>
      </c>
      <c r="G263" s="186"/>
      <c r="H263" s="186">
        <f t="shared" si="595"/>
        <v>0</v>
      </c>
      <c r="I263" s="186"/>
      <c r="J263" s="186">
        <f t="shared" si="596"/>
        <v>0</v>
      </c>
      <c r="K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6">
        <f t="shared" si="599"/>
        <v>0</v>
      </c>
      <c r="AD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6">
        <f t="shared" si="600"/>
        <v>0</v>
      </c>
      <c r="AH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6">
        <f t="shared" si="601"/>
        <v>0</v>
      </c>
      <c r="AL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6">
        <f t="shared" si="602"/>
        <v>0</v>
      </c>
      <c r="AP263" s="186">
        <f t="shared" si="603"/>
        <v>0</v>
      </c>
    </row>
    <row r="264" spans="2:42" x14ac:dyDescent="0.25">
      <c r="B264" s="184" t="s">
        <v>861</v>
      </c>
      <c r="C264" s="185" t="s">
        <v>862</v>
      </c>
      <c r="D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6">
        <f t="shared" ref="F264:F266" si="682">D264+E264</f>
        <v>0</v>
      </c>
      <c r="G264" s="186"/>
      <c r="H264" s="186">
        <f t="shared" ref="H264:H266" si="683">F264-G264</f>
        <v>0</v>
      </c>
      <c r="I264" s="186"/>
      <c r="J264" s="186">
        <f t="shared" ref="J264:J266" si="684">F264-I264</f>
        <v>0</v>
      </c>
      <c r="K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6">
        <f t="shared" ref="AC264:AC266" si="685">Z264+AA264+AB264</f>
        <v>0</v>
      </c>
      <c r="AD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6">
        <f t="shared" ref="AG264:AG266" si="686">AD264+AE264+AF264</f>
        <v>0</v>
      </c>
      <c r="AH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6">
        <f t="shared" ref="AK264:AK266" si="687">AH264+AI264+AJ264</f>
        <v>0</v>
      </c>
      <c r="AL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6">
        <f t="shared" ref="AO264:AO266" si="688">AL264+AM264+AN264</f>
        <v>0</v>
      </c>
      <c r="AP264" s="186">
        <f t="shared" ref="AP264:AP266" si="689">AC264+AG264+AK264+AO264</f>
        <v>0</v>
      </c>
    </row>
    <row r="265" spans="2:42" x14ac:dyDescent="0.25">
      <c r="B265" s="184" t="s">
        <v>863</v>
      </c>
      <c r="C265" s="185" t="s">
        <v>864</v>
      </c>
      <c r="D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6">
        <f t="shared" si="682"/>
        <v>0</v>
      </c>
      <c r="G265" s="186"/>
      <c r="H265" s="186">
        <f t="shared" si="683"/>
        <v>0</v>
      </c>
      <c r="I265" s="186"/>
      <c r="J265" s="186">
        <f t="shared" si="684"/>
        <v>0</v>
      </c>
      <c r="K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6">
        <f t="shared" si="685"/>
        <v>0</v>
      </c>
      <c r="AD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6">
        <f t="shared" si="686"/>
        <v>0</v>
      </c>
      <c r="AH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6">
        <f t="shared" si="687"/>
        <v>0</v>
      </c>
      <c r="AL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6">
        <f t="shared" si="688"/>
        <v>0</v>
      </c>
      <c r="AP265" s="186">
        <f t="shared" si="689"/>
        <v>0</v>
      </c>
    </row>
    <row r="266" spans="2:42" x14ac:dyDescent="0.25">
      <c r="B266" s="184" t="s">
        <v>865</v>
      </c>
      <c r="C266" s="185" t="s">
        <v>866</v>
      </c>
      <c r="D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6">
        <f t="shared" si="682"/>
        <v>0</v>
      </c>
      <c r="G266" s="186"/>
      <c r="H266" s="186">
        <f t="shared" si="683"/>
        <v>0</v>
      </c>
      <c r="I266" s="186"/>
      <c r="J266" s="186">
        <f t="shared" si="684"/>
        <v>0</v>
      </c>
      <c r="K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6">
        <f t="shared" si="685"/>
        <v>0</v>
      </c>
      <c r="AD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6">
        <f t="shared" si="686"/>
        <v>0</v>
      </c>
      <c r="AH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6">
        <f t="shared" si="687"/>
        <v>0</v>
      </c>
      <c r="AL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6">
        <f t="shared" si="688"/>
        <v>0</v>
      </c>
      <c r="AP266" s="186">
        <f t="shared" si="689"/>
        <v>0</v>
      </c>
    </row>
    <row r="267" spans="2:42" x14ac:dyDescent="0.25">
      <c r="B267" s="193" t="s">
        <v>331</v>
      </c>
      <c r="C267" s="194" t="s">
        <v>208</v>
      </c>
      <c r="D267" s="195">
        <f>SUM(D268:D311)</f>
        <v>13000</v>
      </c>
      <c r="E267" s="195">
        <f>SUM(E268:E311)</f>
        <v>12000</v>
      </c>
      <c r="F267" s="195">
        <f t="shared" si="594"/>
        <v>25000</v>
      </c>
      <c r="G267" s="195">
        <f>SUM(G268:G311)</f>
        <v>0</v>
      </c>
      <c r="H267" s="195">
        <f t="shared" si="595"/>
        <v>25000</v>
      </c>
      <c r="I267" s="195">
        <f>SUM(I268:I311)</f>
        <v>0</v>
      </c>
      <c r="J267" s="195">
        <f t="shared" si="596"/>
        <v>25000</v>
      </c>
      <c r="K267" s="195">
        <f t="shared" ref="K267:AB267" si="690">SUM(K268:K311)</f>
        <v>0</v>
      </c>
      <c r="L267" s="195">
        <f t="shared" si="690"/>
        <v>0</v>
      </c>
      <c r="M267" s="195">
        <f t="shared" si="690"/>
        <v>0</v>
      </c>
      <c r="N267" s="195">
        <f t="shared" si="690"/>
        <v>0</v>
      </c>
      <c r="O267" s="195">
        <f t="shared" si="690"/>
        <v>0</v>
      </c>
      <c r="P267" s="195">
        <f t="shared" ref="P267:Q267" si="691">SUM(P268:P311)</f>
        <v>0</v>
      </c>
      <c r="Q267" s="195">
        <f t="shared" si="691"/>
        <v>0</v>
      </c>
      <c r="R267" s="195">
        <f t="shared" si="690"/>
        <v>0</v>
      </c>
      <c r="S267" s="195">
        <f t="shared" si="690"/>
        <v>0</v>
      </c>
      <c r="T267" s="195">
        <f t="shared" ref="T267" si="692">SUM(T268:T311)</f>
        <v>25000</v>
      </c>
      <c r="U267" s="195">
        <f t="shared" si="690"/>
        <v>0</v>
      </c>
      <c r="V267" s="195">
        <f t="shared" si="690"/>
        <v>0</v>
      </c>
      <c r="W267" s="195">
        <f t="shared" ref="W267" si="693">SUM(W268:W311)</f>
        <v>0</v>
      </c>
      <c r="X267" s="195">
        <f t="shared" si="690"/>
        <v>0</v>
      </c>
      <c r="Y267" s="195">
        <f t="shared" si="690"/>
        <v>0</v>
      </c>
      <c r="Z267" s="195">
        <f t="shared" si="690"/>
        <v>0</v>
      </c>
      <c r="AA267" s="195">
        <f t="shared" si="690"/>
        <v>25000</v>
      </c>
      <c r="AB267" s="195">
        <f t="shared" si="690"/>
        <v>0</v>
      </c>
      <c r="AC267" s="195">
        <f t="shared" si="599"/>
        <v>25000</v>
      </c>
      <c r="AD267" s="195">
        <f>SUM(AD268:AD311)</f>
        <v>0</v>
      </c>
      <c r="AE267" s="195">
        <f>SUM(AE268:AE311)</f>
        <v>0</v>
      </c>
      <c r="AF267" s="195">
        <f>SUM(AF268:AF311)</f>
        <v>0</v>
      </c>
      <c r="AG267" s="195">
        <f t="shared" si="600"/>
        <v>0</v>
      </c>
      <c r="AH267" s="195">
        <f>SUM(AH268:AH311)</f>
        <v>0</v>
      </c>
      <c r="AI267" s="195">
        <f>SUM(AI268:AI311)</f>
        <v>0</v>
      </c>
      <c r="AJ267" s="195">
        <f>SUM(AJ268:AJ311)</f>
        <v>0</v>
      </c>
      <c r="AK267" s="195">
        <f t="shared" si="601"/>
        <v>0</v>
      </c>
      <c r="AL267" s="195">
        <f>SUM(AL268:AL311)</f>
        <v>0</v>
      </c>
      <c r="AM267" s="195">
        <f>SUM(AM268:AM311)</f>
        <v>0</v>
      </c>
      <c r="AN267" s="195">
        <f>SUM(AN268:AN311)</f>
        <v>0</v>
      </c>
      <c r="AO267" s="195">
        <f t="shared" si="602"/>
        <v>0</v>
      </c>
      <c r="AP267" s="195">
        <f t="shared" si="603"/>
        <v>25000</v>
      </c>
    </row>
    <row r="268" spans="2:42" x14ac:dyDescent="0.25">
      <c r="B268" s="184" t="s">
        <v>867</v>
      </c>
      <c r="C268" s="185" t="s">
        <v>868</v>
      </c>
      <c r="D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6">
        <f t="shared" si="594"/>
        <v>0</v>
      </c>
      <c r="G268" s="186"/>
      <c r="H268" s="186">
        <f t="shared" si="595"/>
        <v>0</v>
      </c>
      <c r="I268" s="186"/>
      <c r="J268" s="186">
        <f t="shared" si="596"/>
        <v>0</v>
      </c>
      <c r="K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6">
        <f t="shared" si="599"/>
        <v>0</v>
      </c>
      <c r="AD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6">
        <f t="shared" si="600"/>
        <v>0</v>
      </c>
      <c r="AH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6">
        <f t="shared" si="601"/>
        <v>0</v>
      </c>
      <c r="AL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6">
        <f t="shared" si="602"/>
        <v>0</v>
      </c>
      <c r="AP268" s="186">
        <f t="shared" si="603"/>
        <v>0</v>
      </c>
    </row>
    <row r="269" spans="2:42" x14ac:dyDescent="0.25">
      <c r="B269" s="184" t="s">
        <v>332</v>
      </c>
      <c r="C269" s="185" t="s">
        <v>869</v>
      </c>
      <c r="D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6">
        <f t="shared" ref="F269:F300" si="694">D269+E269</f>
        <v>0</v>
      </c>
      <c r="G269" s="186"/>
      <c r="H269" s="186">
        <f t="shared" ref="H269:H300" si="695">F269-G269</f>
        <v>0</v>
      </c>
      <c r="I269" s="186"/>
      <c r="J269" s="186">
        <f t="shared" ref="J269:J300" si="696">F269-I269</f>
        <v>0</v>
      </c>
      <c r="K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6">
        <f t="shared" ref="AC269:AC300" si="697">Z269+AA269+AB269</f>
        <v>0</v>
      </c>
      <c r="AD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6">
        <f t="shared" ref="AG269:AG300" si="698">AD269+AE269+AF269</f>
        <v>0</v>
      </c>
      <c r="AH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6">
        <f t="shared" ref="AK269:AK300" si="699">AH269+AI269+AJ269</f>
        <v>0</v>
      </c>
      <c r="AL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6">
        <f t="shared" ref="AO269:AO300" si="700">AL269+AM269+AN269</f>
        <v>0</v>
      </c>
      <c r="AP269" s="186">
        <f t="shared" ref="AP269:AP300" si="701">AC269+AG269+AK269+AO269</f>
        <v>0</v>
      </c>
    </row>
    <row r="270" spans="2:42" x14ac:dyDescent="0.25">
      <c r="B270" s="184" t="s">
        <v>870</v>
      </c>
      <c r="C270" s="185" t="s">
        <v>871</v>
      </c>
      <c r="D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6">
        <f t="shared" si="694"/>
        <v>0</v>
      </c>
      <c r="G270" s="186"/>
      <c r="H270" s="186">
        <f t="shared" si="695"/>
        <v>0</v>
      </c>
      <c r="I270" s="186"/>
      <c r="J270" s="186">
        <f t="shared" si="696"/>
        <v>0</v>
      </c>
      <c r="K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6">
        <f t="shared" si="697"/>
        <v>0</v>
      </c>
      <c r="AD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6">
        <f t="shared" si="698"/>
        <v>0</v>
      </c>
      <c r="AH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6">
        <f t="shared" si="699"/>
        <v>0</v>
      </c>
      <c r="AL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6">
        <f t="shared" si="700"/>
        <v>0</v>
      </c>
      <c r="AP270" s="186">
        <f t="shared" si="701"/>
        <v>0</v>
      </c>
    </row>
    <row r="271" spans="2:42" x14ac:dyDescent="0.25">
      <c r="B271" s="184" t="s">
        <v>872</v>
      </c>
      <c r="C271" s="185" t="s">
        <v>873</v>
      </c>
      <c r="D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6">
        <f t="shared" si="694"/>
        <v>0</v>
      </c>
      <c r="G271" s="186"/>
      <c r="H271" s="186">
        <f t="shared" si="695"/>
        <v>0</v>
      </c>
      <c r="I271" s="186"/>
      <c r="J271" s="186">
        <f t="shared" si="696"/>
        <v>0</v>
      </c>
      <c r="K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6">
        <f t="shared" si="697"/>
        <v>0</v>
      </c>
      <c r="AD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6">
        <f t="shared" si="698"/>
        <v>0</v>
      </c>
      <c r="AH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6">
        <f t="shared" si="699"/>
        <v>0</v>
      </c>
      <c r="AL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6">
        <f t="shared" si="700"/>
        <v>0</v>
      </c>
      <c r="AP271" s="186">
        <f t="shared" si="701"/>
        <v>0</v>
      </c>
    </row>
    <row r="272" spans="2:42" x14ac:dyDescent="0.25">
      <c r="B272" s="184" t="s">
        <v>874</v>
      </c>
      <c r="C272" s="185" t="s">
        <v>875</v>
      </c>
      <c r="D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6">
        <f t="shared" si="694"/>
        <v>0</v>
      </c>
      <c r="G272" s="186"/>
      <c r="H272" s="186">
        <f t="shared" si="695"/>
        <v>0</v>
      </c>
      <c r="I272" s="186"/>
      <c r="J272" s="186">
        <f t="shared" si="696"/>
        <v>0</v>
      </c>
      <c r="K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6">
        <f t="shared" si="697"/>
        <v>0</v>
      </c>
      <c r="AD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6">
        <f t="shared" si="698"/>
        <v>0</v>
      </c>
      <c r="AH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6">
        <f t="shared" si="699"/>
        <v>0</v>
      </c>
      <c r="AL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6">
        <f t="shared" si="700"/>
        <v>0</v>
      </c>
      <c r="AP272" s="186">
        <f t="shared" si="701"/>
        <v>0</v>
      </c>
    </row>
    <row r="273" spans="2:42" x14ac:dyDescent="0.25">
      <c r="B273" s="184" t="s">
        <v>876</v>
      </c>
      <c r="C273" s="185" t="s">
        <v>877</v>
      </c>
      <c r="D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6">
        <f t="shared" si="694"/>
        <v>0</v>
      </c>
      <c r="G273" s="186"/>
      <c r="H273" s="186">
        <f t="shared" si="695"/>
        <v>0</v>
      </c>
      <c r="I273" s="186"/>
      <c r="J273" s="186">
        <f t="shared" si="696"/>
        <v>0</v>
      </c>
      <c r="K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6">
        <f t="shared" si="697"/>
        <v>0</v>
      </c>
      <c r="AD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6">
        <f t="shared" si="698"/>
        <v>0</v>
      </c>
      <c r="AH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6">
        <f t="shared" si="699"/>
        <v>0</v>
      </c>
      <c r="AL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6">
        <f t="shared" si="700"/>
        <v>0</v>
      </c>
      <c r="AP273" s="186">
        <f t="shared" si="701"/>
        <v>0</v>
      </c>
    </row>
    <row r="274" spans="2:42" x14ac:dyDescent="0.25">
      <c r="B274" s="184" t="s">
        <v>878</v>
      </c>
      <c r="C274" s="185" t="s">
        <v>879</v>
      </c>
      <c r="D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6">
        <f t="shared" si="694"/>
        <v>0</v>
      </c>
      <c r="G274" s="186"/>
      <c r="H274" s="186">
        <f t="shared" si="695"/>
        <v>0</v>
      </c>
      <c r="I274" s="186"/>
      <c r="J274" s="186">
        <f t="shared" si="696"/>
        <v>0</v>
      </c>
      <c r="K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6">
        <f t="shared" si="697"/>
        <v>0</v>
      </c>
      <c r="AD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6">
        <f t="shared" si="698"/>
        <v>0</v>
      </c>
      <c r="AH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6">
        <f t="shared" si="699"/>
        <v>0</v>
      </c>
      <c r="AL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6">
        <f t="shared" si="700"/>
        <v>0</v>
      </c>
      <c r="AP274" s="186">
        <f t="shared" si="701"/>
        <v>0</v>
      </c>
    </row>
    <row r="275" spans="2:42" x14ac:dyDescent="0.25">
      <c r="B275" s="184" t="s">
        <v>880</v>
      </c>
      <c r="C275" s="185" t="s">
        <v>881</v>
      </c>
      <c r="D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6">
        <f t="shared" si="694"/>
        <v>0</v>
      </c>
      <c r="G275" s="186"/>
      <c r="H275" s="186">
        <f t="shared" si="695"/>
        <v>0</v>
      </c>
      <c r="I275" s="186"/>
      <c r="J275" s="186">
        <f t="shared" si="696"/>
        <v>0</v>
      </c>
      <c r="K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6">
        <f t="shared" si="697"/>
        <v>0</v>
      </c>
      <c r="AD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6">
        <f t="shared" si="698"/>
        <v>0</v>
      </c>
      <c r="AH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6">
        <f t="shared" si="699"/>
        <v>0</v>
      </c>
      <c r="AL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6">
        <f t="shared" si="700"/>
        <v>0</v>
      </c>
      <c r="AP275" s="186">
        <f t="shared" si="701"/>
        <v>0</v>
      </c>
    </row>
    <row r="276" spans="2:42" x14ac:dyDescent="0.25">
      <c r="B276" s="184" t="s">
        <v>333</v>
      </c>
      <c r="C276" s="185" t="s">
        <v>882</v>
      </c>
      <c r="D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6">
        <f t="shared" si="694"/>
        <v>0</v>
      </c>
      <c r="G276" s="186"/>
      <c r="H276" s="186">
        <f t="shared" si="695"/>
        <v>0</v>
      </c>
      <c r="I276" s="186"/>
      <c r="J276" s="186">
        <f t="shared" si="696"/>
        <v>0</v>
      </c>
      <c r="K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6">
        <f t="shared" si="697"/>
        <v>0</v>
      </c>
      <c r="AD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6">
        <f t="shared" si="698"/>
        <v>0</v>
      </c>
      <c r="AH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6">
        <f t="shared" si="699"/>
        <v>0</v>
      </c>
      <c r="AL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6">
        <f t="shared" si="700"/>
        <v>0</v>
      </c>
      <c r="AP276" s="186">
        <f t="shared" si="701"/>
        <v>0</v>
      </c>
    </row>
    <row r="277" spans="2:42" x14ac:dyDescent="0.25">
      <c r="B277" s="184" t="s">
        <v>883</v>
      </c>
      <c r="C277" s="185" t="s">
        <v>884</v>
      </c>
      <c r="D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6">
        <f t="shared" si="694"/>
        <v>0</v>
      </c>
      <c r="G277" s="186"/>
      <c r="H277" s="186">
        <f t="shared" si="695"/>
        <v>0</v>
      </c>
      <c r="I277" s="186"/>
      <c r="J277" s="186">
        <f t="shared" si="696"/>
        <v>0</v>
      </c>
      <c r="K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6">
        <f t="shared" si="697"/>
        <v>0</v>
      </c>
      <c r="AD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6">
        <f t="shared" si="698"/>
        <v>0</v>
      </c>
      <c r="AH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6">
        <f t="shared" si="699"/>
        <v>0</v>
      </c>
      <c r="AL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6">
        <f t="shared" si="700"/>
        <v>0</v>
      </c>
      <c r="AP277" s="186">
        <f t="shared" si="701"/>
        <v>0</v>
      </c>
    </row>
    <row r="278" spans="2:42" x14ac:dyDescent="0.25">
      <c r="B278" s="184" t="s">
        <v>885</v>
      </c>
      <c r="C278" s="185" t="s">
        <v>886</v>
      </c>
      <c r="D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6">
        <f t="shared" si="694"/>
        <v>0</v>
      </c>
      <c r="G278" s="186"/>
      <c r="H278" s="186">
        <f t="shared" si="695"/>
        <v>0</v>
      </c>
      <c r="I278" s="186"/>
      <c r="J278" s="186">
        <f t="shared" si="696"/>
        <v>0</v>
      </c>
      <c r="K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6">
        <f t="shared" si="697"/>
        <v>0</v>
      </c>
      <c r="AD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6">
        <f t="shared" si="698"/>
        <v>0</v>
      </c>
      <c r="AH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6">
        <f t="shared" si="699"/>
        <v>0</v>
      </c>
      <c r="AL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6">
        <f t="shared" si="700"/>
        <v>0</v>
      </c>
      <c r="AP278" s="186">
        <f t="shared" si="701"/>
        <v>0</v>
      </c>
    </row>
    <row r="279" spans="2:42" x14ac:dyDescent="0.25">
      <c r="B279" s="184" t="s">
        <v>887</v>
      </c>
      <c r="C279" s="185" t="s">
        <v>888</v>
      </c>
      <c r="D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6">
        <f t="shared" si="694"/>
        <v>0</v>
      </c>
      <c r="G279" s="186"/>
      <c r="H279" s="186">
        <f t="shared" si="695"/>
        <v>0</v>
      </c>
      <c r="I279" s="186"/>
      <c r="J279" s="186">
        <f t="shared" si="696"/>
        <v>0</v>
      </c>
      <c r="K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6">
        <f t="shared" si="697"/>
        <v>0</v>
      </c>
      <c r="AD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6">
        <f t="shared" si="698"/>
        <v>0</v>
      </c>
      <c r="AH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6">
        <f t="shared" si="699"/>
        <v>0</v>
      </c>
      <c r="AL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6">
        <f t="shared" si="700"/>
        <v>0</v>
      </c>
      <c r="AP279" s="186">
        <f t="shared" si="701"/>
        <v>0</v>
      </c>
    </row>
    <row r="280" spans="2:42" x14ac:dyDescent="0.25">
      <c r="B280" s="184" t="s">
        <v>889</v>
      </c>
      <c r="C280" s="185" t="s">
        <v>890</v>
      </c>
      <c r="D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6">
        <f t="shared" si="694"/>
        <v>0</v>
      </c>
      <c r="G280" s="186"/>
      <c r="H280" s="186">
        <f t="shared" si="695"/>
        <v>0</v>
      </c>
      <c r="I280" s="186"/>
      <c r="J280" s="186">
        <f t="shared" si="696"/>
        <v>0</v>
      </c>
      <c r="K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6">
        <f t="shared" si="697"/>
        <v>0</v>
      </c>
      <c r="AD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6">
        <f t="shared" si="698"/>
        <v>0</v>
      </c>
      <c r="AH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6">
        <f t="shared" si="699"/>
        <v>0</v>
      </c>
      <c r="AL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6">
        <f t="shared" si="700"/>
        <v>0</v>
      </c>
      <c r="AP280" s="186">
        <f t="shared" si="701"/>
        <v>0</v>
      </c>
    </row>
    <row r="281" spans="2:42" x14ac:dyDescent="0.25">
      <c r="B281" s="184" t="s">
        <v>891</v>
      </c>
      <c r="C281" s="185" t="s">
        <v>892</v>
      </c>
      <c r="D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6">
        <f t="shared" si="694"/>
        <v>0</v>
      </c>
      <c r="G281" s="186"/>
      <c r="H281" s="186">
        <f t="shared" si="695"/>
        <v>0</v>
      </c>
      <c r="I281" s="186"/>
      <c r="J281" s="186">
        <f t="shared" si="696"/>
        <v>0</v>
      </c>
      <c r="K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6">
        <f t="shared" si="697"/>
        <v>0</v>
      </c>
      <c r="AD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6">
        <f t="shared" si="698"/>
        <v>0</v>
      </c>
      <c r="AH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6">
        <f t="shared" si="699"/>
        <v>0</v>
      </c>
      <c r="AL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6">
        <f t="shared" si="700"/>
        <v>0</v>
      </c>
      <c r="AP281" s="186">
        <f t="shared" si="701"/>
        <v>0</v>
      </c>
    </row>
    <row r="282" spans="2:42" x14ac:dyDescent="0.25">
      <c r="B282" s="184" t="s">
        <v>893</v>
      </c>
      <c r="C282" s="185" t="s">
        <v>894</v>
      </c>
      <c r="D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6">
        <f t="shared" si="694"/>
        <v>0</v>
      </c>
      <c r="G282" s="186"/>
      <c r="H282" s="186">
        <f t="shared" si="695"/>
        <v>0</v>
      </c>
      <c r="I282" s="186"/>
      <c r="J282" s="186">
        <f t="shared" si="696"/>
        <v>0</v>
      </c>
      <c r="K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6">
        <f t="shared" si="697"/>
        <v>0</v>
      </c>
      <c r="AD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6">
        <f t="shared" si="698"/>
        <v>0</v>
      </c>
      <c r="AH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6">
        <f t="shared" si="699"/>
        <v>0</v>
      </c>
      <c r="AL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6">
        <f t="shared" si="700"/>
        <v>0</v>
      </c>
      <c r="AP282" s="186">
        <f t="shared" si="701"/>
        <v>0</v>
      </c>
    </row>
    <row r="283" spans="2:42" x14ac:dyDescent="0.25">
      <c r="B283" s="184" t="s">
        <v>895</v>
      </c>
      <c r="C283" s="185" t="s">
        <v>896</v>
      </c>
      <c r="D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6">
        <f t="shared" si="694"/>
        <v>0</v>
      </c>
      <c r="G283" s="186"/>
      <c r="H283" s="186">
        <f t="shared" si="695"/>
        <v>0</v>
      </c>
      <c r="I283" s="186"/>
      <c r="J283" s="186">
        <f t="shared" si="696"/>
        <v>0</v>
      </c>
      <c r="K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6">
        <f t="shared" si="697"/>
        <v>0</v>
      </c>
      <c r="AD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6">
        <f t="shared" si="698"/>
        <v>0</v>
      </c>
      <c r="AH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6">
        <f t="shared" si="699"/>
        <v>0</v>
      </c>
      <c r="AL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6">
        <f t="shared" si="700"/>
        <v>0</v>
      </c>
      <c r="AP283" s="186">
        <f t="shared" si="701"/>
        <v>0</v>
      </c>
    </row>
    <row r="284" spans="2:42" x14ac:dyDescent="0.25">
      <c r="B284" s="184" t="s">
        <v>897</v>
      </c>
      <c r="C284" s="185" t="s">
        <v>898</v>
      </c>
      <c r="D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6">
        <f t="shared" si="694"/>
        <v>0</v>
      </c>
      <c r="G284" s="186"/>
      <c r="H284" s="186">
        <f t="shared" si="695"/>
        <v>0</v>
      </c>
      <c r="I284" s="186"/>
      <c r="J284" s="186">
        <f t="shared" si="696"/>
        <v>0</v>
      </c>
      <c r="K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6">
        <f t="shared" si="697"/>
        <v>0</v>
      </c>
      <c r="AD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6">
        <f t="shared" si="698"/>
        <v>0</v>
      </c>
      <c r="AH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6">
        <f t="shared" si="699"/>
        <v>0</v>
      </c>
      <c r="AL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6">
        <f t="shared" si="700"/>
        <v>0</v>
      </c>
      <c r="AP284" s="186">
        <f t="shared" si="701"/>
        <v>0</v>
      </c>
    </row>
    <row r="285" spans="2:42" x14ac:dyDescent="0.25">
      <c r="B285" s="184" t="s">
        <v>334</v>
      </c>
      <c r="C285" s="185" t="s">
        <v>899</v>
      </c>
      <c r="D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6">
        <f t="shared" si="694"/>
        <v>0</v>
      </c>
      <c r="G285" s="186"/>
      <c r="H285" s="186">
        <f t="shared" si="695"/>
        <v>0</v>
      </c>
      <c r="I285" s="186"/>
      <c r="J285" s="186">
        <f t="shared" si="696"/>
        <v>0</v>
      </c>
      <c r="K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6">
        <f t="shared" si="697"/>
        <v>0</v>
      </c>
      <c r="AD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6">
        <f t="shared" si="698"/>
        <v>0</v>
      </c>
      <c r="AH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6">
        <f t="shared" si="699"/>
        <v>0</v>
      </c>
      <c r="AL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6">
        <f t="shared" si="700"/>
        <v>0</v>
      </c>
      <c r="AP285" s="186">
        <f t="shared" si="701"/>
        <v>0</v>
      </c>
    </row>
    <row r="286" spans="2:42" x14ac:dyDescent="0.25">
      <c r="B286" s="184" t="s">
        <v>900</v>
      </c>
      <c r="C286" s="185" t="s">
        <v>901</v>
      </c>
      <c r="D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6">
        <f t="shared" si="694"/>
        <v>0</v>
      </c>
      <c r="G286" s="186"/>
      <c r="H286" s="186">
        <f t="shared" si="695"/>
        <v>0</v>
      </c>
      <c r="I286" s="186"/>
      <c r="J286" s="186">
        <f t="shared" si="696"/>
        <v>0</v>
      </c>
      <c r="K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6">
        <f t="shared" si="697"/>
        <v>0</v>
      </c>
      <c r="AD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6">
        <f t="shared" si="698"/>
        <v>0</v>
      </c>
      <c r="AH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6">
        <f t="shared" si="699"/>
        <v>0</v>
      </c>
      <c r="AL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6">
        <f t="shared" si="700"/>
        <v>0</v>
      </c>
      <c r="AP286" s="186">
        <f t="shared" si="701"/>
        <v>0</v>
      </c>
    </row>
    <row r="287" spans="2:42" x14ac:dyDescent="0.25">
      <c r="B287" s="184" t="s">
        <v>902</v>
      </c>
      <c r="C287" s="185" t="s">
        <v>903</v>
      </c>
      <c r="D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6">
        <f t="shared" si="694"/>
        <v>0</v>
      </c>
      <c r="G287" s="186"/>
      <c r="H287" s="186">
        <f t="shared" si="695"/>
        <v>0</v>
      </c>
      <c r="I287" s="186"/>
      <c r="J287" s="186">
        <f t="shared" si="696"/>
        <v>0</v>
      </c>
      <c r="K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6">
        <f t="shared" si="697"/>
        <v>0</v>
      </c>
      <c r="AD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6">
        <f t="shared" si="698"/>
        <v>0</v>
      </c>
      <c r="AH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6">
        <f t="shared" si="699"/>
        <v>0</v>
      </c>
      <c r="AL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6">
        <f t="shared" si="700"/>
        <v>0</v>
      </c>
      <c r="AP287" s="186">
        <f t="shared" si="701"/>
        <v>0</v>
      </c>
    </row>
    <row r="288" spans="2:42" x14ac:dyDescent="0.25">
      <c r="B288" s="184" t="s">
        <v>904</v>
      </c>
      <c r="C288" s="185" t="s">
        <v>905</v>
      </c>
      <c r="D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6">
        <f t="shared" si="694"/>
        <v>0</v>
      </c>
      <c r="G288" s="186"/>
      <c r="H288" s="186">
        <f t="shared" si="695"/>
        <v>0</v>
      </c>
      <c r="I288" s="186"/>
      <c r="J288" s="186">
        <f t="shared" si="696"/>
        <v>0</v>
      </c>
      <c r="K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6">
        <f t="shared" si="697"/>
        <v>0</v>
      </c>
      <c r="AD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6">
        <f t="shared" si="698"/>
        <v>0</v>
      </c>
      <c r="AH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6">
        <f t="shared" si="699"/>
        <v>0</v>
      </c>
      <c r="AL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6">
        <f t="shared" si="700"/>
        <v>0</v>
      </c>
      <c r="AP288" s="186">
        <f t="shared" si="701"/>
        <v>0</v>
      </c>
    </row>
    <row r="289" spans="2:42" x14ac:dyDescent="0.25">
      <c r="B289" s="184" t="s">
        <v>906</v>
      </c>
      <c r="C289" s="185" t="s">
        <v>899</v>
      </c>
      <c r="D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6">
        <f t="shared" si="694"/>
        <v>0</v>
      </c>
      <c r="G289" s="186"/>
      <c r="H289" s="186">
        <f t="shared" si="695"/>
        <v>0</v>
      </c>
      <c r="I289" s="186"/>
      <c r="J289" s="186">
        <f t="shared" si="696"/>
        <v>0</v>
      </c>
      <c r="K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6">
        <f t="shared" si="697"/>
        <v>0</v>
      </c>
      <c r="AD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6">
        <f t="shared" si="698"/>
        <v>0</v>
      </c>
      <c r="AH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6">
        <f t="shared" si="699"/>
        <v>0</v>
      </c>
      <c r="AL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6">
        <f t="shared" si="700"/>
        <v>0</v>
      </c>
      <c r="AP289" s="186">
        <f t="shared" si="701"/>
        <v>0</v>
      </c>
    </row>
    <row r="290" spans="2:42" x14ac:dyDescent="0.25">
      <c r="B290" s="184" t="s">
        <v>907</v>
      </c>
      <c r="C290" s="185" t="s">
        <v>908</v>
      </c>
      <c r="D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6">
        <f t="shared" si="694"/>
        <v>0</v>
      </c>
      <c r="G290" s="186"/>
      <c r="H290" s="186">
        <f t="shared" si="695"/>
        <v>0</v>
      </c>
      <c r="I290" s="186"/>
      <c r="J290" s="186">
        <f t="shared" si="696"/>
        <v>0</v>
      </c>
      <c r="K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6">
        <f t="shared" si="697"/>
        <v>0</v>
      </c>
      <c r="AD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6">
        <f t="shared" si="698"/>
        <v>0</v>
      </c>
      <c r="AH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6">
        <f t="shared" si="699"/>
        <v>0</v>
      </c>
      <c r="AL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6">
        <f t="shared" si="700"/>
        <v>0</v>
      </c>
      <c r="AP290" s="186">
        <f t="shared" si="701"/>
        <v>0</v>
      </c>
    </row>
    <row r="291" spans="2:42" x14ac:dyDescent="0.25">
      <c r="B291" s="184" t="s">
        <v>909</v>
      </c>
      <c r="C291" s="185" t="s">
        <v>910</v>
      </c>
      <c r="D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291" s="186">
        <f t="shared" si="694"/>
        <v>12000</v>
      </c>
      <c r="G291" s="186"/>
      <c r="H291" s="186">
        <f t="shared" si="695"/>
        <v>12000</v>
      </c>
      <c r="I291" s="186"/>
      <c r="J291" s="186">
        <f t="shared" si="696"/>
        <v>12000</v>
      </c>
      <c r="K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v>
      </c>
      <c r="U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12000</v>
      </c>
      <c r="AB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6">
        <f t="shared" si="697"/>
        <v>12000</v>
      </c>
      <c r="AD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6">
        <f t="shared" si="698"/>
        <v>0</v>
      </c>
      <c r="AH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6">
        <f t="shared" si="699"/>
        <v>0</v>
      </c>
      <c r="AL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6">
        <f t="shared" si="700"/>
        <v>0</v>
      </c>
      <c r="AP291" s="186">
        <f t="shared" si="701"/>
        <v>12000</v>
      </c>
    </row>
    <row r="292" spans="2:42" x14ac:dyDescent="0.25">
      <c r="B292" s="184" t="s">
        <v>911</v>
      </c>
      <c r="C292" s="185" t="s">
        <v>912</v>
      </c>
      <c r="D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6">
        <f t="shared" si="694"/>
        <v>0</v>
      </c>
      <c r="G292" s="186"/>
      <c r="H292" s="186">
        <f t="shared" si="695"/>
        <v>0</v>
      </c>
      <c r="I292" s="186"/>
      <c r="J292" s="186">
        <f t="shared" si="696"/>
        <v>0</v>
      </c>
      <c r="K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6">
        <f t="shared" si="697"/>
        <v>0</v>
      </c>
      <c r="AD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6">
        <f t="shared" si="698"/>
        <v>0</v>
      </c>
      <c r="AH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6">
        <f t="shared" si="699"/>
        <v>0</v>
      </c>
      <c r="AL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6">
        <f t="shared" si="700"/>
        <v>0</v>
      </c>
      <c r="AP292" s="186">
        <f t="shared" si="701"/>
        <v>0</v>
      </c>
    </row>
    <row r="293" spans="2:42" x14ac:dyDescent="0.25">
      <c r="B293" s="184" t="s">
        <v>913</v>
      </c>
      <c r="C293" s="185" t="s">
        <v>914</v>
      </c>
      <c r="D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13000</v>
      </c>
      <c r="E2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6">
        <f t="shared" si="694"/>
        <v>13000</v>
      </c>
      <c r="G293" s="186"/>
      <c r="H293" s="186">
        <f t="shared" si="695"/>
        <v>13000</v>
      </c>
      <c r="I293" s="186"/>
      <c r="J293" s="186">
        <f t="shared" si="696"/>
        <v>13000</v>
      </c>
      <c r="K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13000</v>
      </c>
      <c r="U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13000</v>
      </c>
      <c r="AB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6">
        <f t="shared" si="697"/>
        <v>13000</v>
      </c>
      <c r="AD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6">
        <f t="shared" si="698"/>
        <v>0</v>
      </c>
      <c r="AH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6">
        <f t="shared" si="699"/>
        <v>0</v>
      </c>
      <c r="AL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6">
        <f t="shared" si="700"/>
        <v>0</v>
      </c>
      <c r="AP293" s="186">
        <f t="shared" si="701"/>
        <v>13000</v>
      </c>
    </row>
    <row r="294" spans="2:42" x14ac:dyDescent="0.25">
      <c r="B294" s="184" t="s">
        <v>915</v>
      </c>
      <c r="C294" s="185" t="s">
        <v>916</v>
      </c>
      <c r="D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6">
        <f t="shared" si="694"/>
        <v>0</v>
      </c>
      <c r="G294" s="186"/>
      <c r="H294" s="186">
        <f t="shared" si="695"/>
        <v>0</v>
      </c>
      <c r="I294" s="186"/>
      <c r="J294" s="186">
        <f t="shared" si="696"/>
        <v>0</v>
      </c>
      <c r="K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6">
        <f t="shared" si="697"/>
        <v>0</v>
      </c>
      <c r="AD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6">
        <f t="shared" si="698"/>
        <v>0</v>
      </c>
      <c r="AH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6">
        <f t="shared" si="699"/>
        <v>0</v>
      </c>
      <c r="AL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6">
        <f t="shared" si="700"/>
        <v>0</v>
      </c>
      <c r="AP294" s="186">
        <f t="shared" si="701"/>
        <v>0</v>
      </c>
    </row>
    <row r="295" spans="2:42" x14ac:dyDescent="0.25">
      <c r="B295" s="184" t="s">
        <v>917</v>
      </c>
      <c r="C295" s="185" t="s">
        <v>918</v>
      </c>
      <c r="D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6">
        <f t="shared" si="694"/>
        <v>0</v>
      </c>
      <c r="G295" s="186"/>
      <c r="H295" s="186">
        <f t="shared" si="695"/>
        <v>0</v>
      </c>
      <c r="I295" s="186"/>
      <c r="J295" s="186">
        <f t="shared" si="696"/>
        <v>0</v>
      </c>
      <c r="K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6">
        <f t="shared" si="697"/>
        <v>0</v>
      </c>
      <c r="AD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6">
        <f t="shared" si="698"/>
        <v>0</v>
      </c>
      <c r="AH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6">
        <f t="shared" si="699"/>
        <v>0</v>
      </c>
      <c r="AL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6">
        <f t="shared" si="700"/>
        <v>0</v>
      </c>
      <c r="AP295" s="186">
        <f t="shared" si="701"/>
        <v>0</v>
      </c>
    </row>
    <row r="296" spans="2:42" x14ac:dyDescent="0.25">
      <c r="B296" s="184" t="s">
        <v>919</v>
      </c>
      <c r="C296" s="185" t="s">
        <v>920</v>
      </c>
      <c r="D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6">
        <f t="shared" si="694"/>
        <v>0</v>
      </c>
      <c r="G296" s="186"/>
      <c r="H296" s="186">
        <f t="shared" si="695"/>
        <v>0</v>
      </c>
      <c r="I296" s="186"/>
      <c r="J296" s="186">
        <f t="shared" si="696"/>
        <v>0</v>
      </c>
      <c r="K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6">
        <f t="shared" si="697"/>
        <v>0</v>
      </c>
      <c r="AD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6">
        <f t="shared" si="698"/>
        <v>0</v>
      </c>
      <c r="AH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6">
        <f t="shared" si="699"/>
        <v>0</v>
      </c>
      <c r="AL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6">
        <f t="shared" si="700"/>
        <v>0</v>
      </c>
      <c r="AP296" s="186">
        <f t="shared" si="701"/>
        <v>0</v>
      </c>
    </row>
    <row r="297" spans="2:42" x14ac:dyDescent="0.25">
      <c r="B297" s="184" t="s">
        <v>921</v>
      </c>
      <c r="C297" s="185" t="s">
        <v>922</v>
      </c>
      <c r="D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6">
        <f t="shared" si="694"/>
        <v>0</v>
      </c>
      <c r="G297" s="186"/>
      <c r="H297" s="186">
        <f t="shared" si="695"/>
        <v>0</v>
      </c>
      <c r="I297" s="186"/>
      <c r="J297" s="186">
        <f t="shared" si="696"/>
        <v>0</v>
      </c>
      <c r="K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6">
        <f t="shared" si="697"/>
        <v>0</v>
      </c>
      <c r="AD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6">
        <f t="shared" si="698"/>
        <v>0</v>
      </c>
      <c r="AH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6">
        <f t="shared" si="699"/>
        <v>0</v>
      </c>
      <c r="AL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6">
        <f t="shared" si="700"/>
        <v>0</v>
      </c>
      <c r="AP297" s="186">
        <f t="shared" si="701"/>
        <v>0</v>
      </c>
    </row>
    <row r="298" spans="2:42" x14ac:dyDescent="0.25">
      <c r="B298" s="184" t="s">
        <v>923</v>
      </c>
      <c r="C298" s="185" t="s">
        <v>924</v>
      </c>
      <c r="D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6">
        <f t="shared" si="694"/>
        <v>0</v>
      </c>
      <c r="G298" s="186"/>
      <c r="H298" s="186">
        <f t="shared" si="695"/>
        <v>0</v>
      </c>
      <c r="I298" s="186"/>
      <c r="J298" s="186">
        <f t="shared" si="696"/>
        <v>0</v>
      </c>
      <c r="K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6">
        <f t="shared" si="697"/>
        <v>0</v>
      </c>
      <c r="AD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6">
        <f t="shared" si="698"/>
        <v>0</v>
      </c>
      <c r="AH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6">
        <f t="shared" si="699"/>
        <v>0</v>
      </c>
      <c r="AL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6">
        <f t="shared" si="700"/>
        <v>0</v>
      </c>
      <c r="AP298" s="186">
        <f t="shared" si="701"/>
        <v>0</v>
      </c>
    </row>
    <row r="299" spans="2:42" x14ac:dyDescent="0.25">
      <c r="B299" s="184" t="s">
        <v>925</v>
      </c>
      <c r="C299" s="185" t="s">
        <v>926</v>
      </c>
      <c r="D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6">
        <f t="shared" si="694"/>
        <v>0</v>
      </c>
      <c r="G299" s="186"/>
      <c r="H299" s="186">
        <f t="shared" si="695"/>
        <v>0</v>
      </c>
      <c r="I299" s="186"/>
      <c r="J299" s="186">
        <f t="shared" si="696"/>
        <v>0</v>
      </c>
      <c r="K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6">
        <f t="shared" si="697"/>
        <v>0</v>
      </c>
      <c r="AD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6">
        <f t="shared" si="698"/>
        <v>0</v>
      </c>
      <c r="AH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6">
        <f t="shared" si="699"/>
        <v>0</v>
      </c>
      <c r="AL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6">
        <f t="shared" si="700"/>
        <v>0</v>
      </c>
      <c r="AP299" s="186">
        <f t="shared" si="701"/>
        <v>0</v>
      </c>
    </row>
    <row r="300" spans="2:42" x14ac:dyDescent="0.25">
      <c r="B300" s="184" t="s">
        <v>927</v>
      </c>
      <c r="C300" s="185" t="s">
        <v>928</v>
      </c>
      <c r="D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6">
        <f t="shared" si="694"/>
        <v>0</v>
      </c>
      <c r="G300" s="186"/>
      <c r="H300" s="186">
        <f t="shared" si="695"/>
        <v>0</v>
      </c>
      <c r="I300" s="186"/>
      <c r="J300" s="186">
        <f t="shared" si="696"/>
        <v>0</v>
      </c>
      <c r="K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6">
        <f t="shared" si="697"/>
        <v>0</v>
      </c>
      <c r="AD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6">
        <f t="shared" si="698"/>
        <v>0</v>
      </c>
      <c r="AH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6">
        <f t="shared" si="699"/>
        <v>0</v>
      </c>
      <c r="AL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6">
        <f t="shared" si="700"/>
        <v>0</v>
      </c>
      <c r="AP300" s="186">
        <f t="shared" si="701"/>
        <v>0</v>
      </c>
    </row>
    <row r="301" spans="2:42" x14ac:dyDescent="0.25">
      <c r="B301" s="184" t="s">
        <v>929</v>
      </c>
      <c r="C301" s="185" t="s">
        <v>930</v>
      </c>
      <c r="D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6">
        <f t="shared" si="594"/>
        <v>0</v>
      </c>
      <c r="G301" s="186"/>
      <c r="H301" s="186">
        <f t="shared" si="595"/>
        <v>0</v>
      </c>
      <c r="I301" s="186"/>
      <c r="J301" s="186">
        <f t="shared" si="596"/>
        <v>0</v>
      </c>
      <c r="K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6">
        <f t="shared" si="599"/>
        <v>0</v>
      </c>
      <c r="AD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6">
        <f t="shared" si="600"/>
        <v>0</v>
      </c>
      <c r="AH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6">
        <f t="shared" si="601"/>
        <v>0</v>
      </c>
      <c r="AL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6">
        <f t="shared" si="602"/>
        <v>0</v>
      </c>
      <c r="AP301" s="186">
        <f t="shared" si="603"/>
        <v>0</v>
      </c>
    </row>
    <row r="302" spans="2:42" x14ac:dyDescent="0.25">
      <c r="B302" s="184" t="s">
        <v>931</v>
      </c>
      <c r="C302" s="185" t="s">
        <v>932</v>
      </c>
      <c r="D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6">
        <f t="shared" si="594"/>
        <v>0</v>
      </c>
      <c r="G302" s="186"/>
      <c r="H302" s="186">
        <f t="shared" si="595"/>
        <v>0</v>
      </c>
      <c r="I302" s="186"/>
      <c r="J302" s="186">
        <f t="shared" si="596"/>
        <v>0</v>
      </c>
      <c r="K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6">
        <f t="shared" si="599"/>
        <v>0</v>
      </c>
      <c r="AD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6">
        <f t="shared" si="600"/>
        <v>0</v>
      </c>
      <c r="AH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6">
        <f t="shared" si="601"/>
        <v>0</v>
      </c>
      <c r="AL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6">
        <f t="shared" si="602"/>
        <v>0</v>
      </c>
      <c r="AP302" s="186">
        <f t="shared" si="603"/>
        <v>0</v>
      </c>
    </row>
    <row r="303" spans="2:42" x14ac:dyDescent="0.25">
      <c r="B303" s="184" t="s">
        <v>933</v>
      </c>
      <c r="C303" s="185" t="s">
        <v>934</v>
      </c>
      <c r="D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6">
        <f t="shared" si="594"/>
        <v>0</v>
      </c>
      <c r="G303" s="186"/>
      <c r="H303" s="186">
        <f t="shared" si="595"/>
        <v>0</v>
      </c>
      <c r="I303" s="186"/>
      <c r="J303" s="186">
        <f t="shared" si="596"/>
        <v>0</v>
      </c>
      <c r="K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6">
        <f t="shared" si="599"/>
        <v>0</v>
      </c>
      <c r="AD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6">
        <f t="shared" si="600"/>
        <v>0</v>
      </c>
      <c r="AH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6">
        <f t="shared" si="601"/>
        <v>0</v>
      </c>
      <c r="AL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6">
        <f t="shared" si="602"/>
        <v>0</v>
      </c>
      <c r="AP303" s="186">
        <f t="shared" si="603"/>
        <v>0</v>
      </c>
    </row>
    <row r="304" spans="2:42" x14ac:dyDescent="0.25">
      <c r="B304" s="184" t="s">
        <v>935</v>
      </c>
      <c r="C304" s="185" t="s">
        <v>936</v>
      </c>
      <c r="D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6">
        <f t="shared" si="594"/>
        <v>0</v>
      </c>
      <c r="G304" s="186"/>
      <c r="H304" s="186">
        <f t="shared" si="595"/>
        <v>0</v>
      </c>
      <c r="I304" s="186"/>
      <c r="J304" s="186">
        <f t="shared" si="596"/>
        <v>0</v>
      </c>
      <c r="K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6">
        <f t="shared" si="599"/>
        <v>0</v>
      </c>
      <c r="AD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6">
        <f t="shared" si="600"/>
        <v>0</v>
      </c>
      <c r="AH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6">
        <f t="shared" si="601"/>
        <v>0</v>
      </c>
      <c r="AL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6">
        <f t="shared" si="602"/>
        <v>0</v>
      </c>
      <c r="AP304" s="186">
        <f t="shared" si="603"/>
        <v>0</v>
      </c>
    </row>
    <row r="305" spans="2:42" x14ac:dyDescent="0.25">
      <c r="B305" s="184" t="s">
        <v>937</v>
      </c>
      <c r="C305" s="185" t="s">
        <v>938</v>
      </c>
      <c r="D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6">
        <f t="shared" si="594"/>
        <v>0</v>
      </c>
      <c r="G305" s="186"/>
      <c r="H305" s="186">
        <f t="shared" si="595"/>
        <v>0</v>
      </c>
      <c r="I305" s="186"/>
      <c r="J305" s="186">
        <f t="shared" si="596"/>
        <v>0</v>
      </c>
      <c r="K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6">
        <f t="shared" si="599"/>
        <v>0</v>
      </c>
      <c r="AD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6">
        <f t="shared" si="600"/>
        <v>0</v>
      </c>
      <c r="AH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6">
        <f t="shared" si="601"/>
        <v>0</v>
      </c>
      <c r="AL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6">
        <f t="shared" si="602"/>
        <v>0</v>
      </c>
      <c r="AP305" s="186">
        <f t="shared" si="603"/>
        <v>0</v>
      </c>
    </row>
    <row r="306" spans="2:42" x14ac:dyDescent="0.25">
      <c r="B306" s="184" t="s">
        <v>939</v>
      </c>
      <c r="C306" s="185" t="s">
        <v>940</v>
      </c>
      <c r="D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6">
        <f t="shared" si="594"/>
        <v>0</v>
      </c>
      <c r="G306" s="186"/>
      <c r="H306" s="186">
        <f t="shared" si="595"/>
        <v>0</v>
      </c>
      <c r="I306" s="186"/>
      <c r="J306" s="186">
        <f t="shared" si="596"/>
        <v>0</v>
      </c>
      <c r="K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6">
        <f t="shared" si="599"/>
        <v>0</v>
      </c>
      <c r="AD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6">
        <f t="shared" si="600"/>
        <v>0</v>
      </c>
      <c r="AH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6">
        <f t="shared" si="601"/>
        <v>0</v>
      </c>
      <c r="AL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6">
        <f t="shared" si="602"/>
        <v>0</v>
      </c>
      <c r="AP306" s="186">
        <f t="shared" si="603"/>
        <v>0</v>
      </c>
    </row>
    <row r="307" spans="2:42" x14ac:dyDescent="0.25">
      <c r="B307" s="184" t="s">
        <v>941</v>
      </c>
      <c r="C307" s="185" t="s">
        <v>942</v>
      </c>
      <c r="D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6">
        <f t="shared" si="594"/>
        <v>0</v>
      </c>
      <c r="G307" s="186"/>
      <c r="H307" s="186">
        <f t="shared" si="595"/>
        <v>0</v>
      </c>
      <c r="I307" s="186"/>
      <c r="J307" s="186">
        <f t="shared" si="596"/>
        <v>0</v>
      </c>
      <c r="K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6">
        <f t="shared" si="599"/>
        <v>0</v>
      </c>
      <c r="AD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6">
        <f t="shared" si="600"/>
        <v>0</v>
      </c>
      <c r="AH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6">
        <f t="shared" si="601"/>
        <v>0</v>
      </c>
      <c r="AL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6">
        <f t="shared" si="602"/>
        <v>0</v>
      </c>
      <c r="AP307" s="186">
        <f t="shared" si="603"/>
        <v>0</v>
      </c>
    </row>
    <row r="308" spans="2:42" x14ac:dyDescent="0.25">
      <c r="B308" s="184" t="s">
        <v>943</v>
      </c>
      <c r="C308" s="185" t="s">
        <v>944</v>
      </c>
      <c r="D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6">
        <f t="shared" si="594"/>
        <v>0</v>
      </c>
      <c r="G308" s="186"/>
      <c r="H308" s="186">
        <f t="shared" si="595"/>
        <v>0</v>
      </c>
      <c r="I308" s="186"/>
      <c r="J308" s="186">
        <f t="shared" si="596"/>
        <v>0</v>
      </c>
      <c r="K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6">
        <f t="shared" si="599"/>
        <v>0</v>
      </c>
      <c r="AD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6">
        <f t="shared" si="600"/>
        <v>0</v>
      </c>
      <c r="AH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6">
        <f t="shared" si="601"/>
        <v>0</v>
      </c>
      <c r="AL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6">
        <f t="shared" si="602"/>
        <v>0</v>
      </c>
      <c r="AP308" s="186">
        <f t="shared" si="603"/>
        <v>0</v>
      </c>
    </row>
    <row r="309" spans="2:42" x14ac:dyDescent="0.25">
      <c r="B309" s="184" t="s">
        <v>945</v>
      </c>
      <c r="C309" s="185" t="s">
        <v>946</v>
      </c>
      <c r="D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6">
        <f t="shared" ref="F309:F311" si="702">D309+E309</f>
        <v>0</v>
      </c>
      <c r="G309" s="186"/>
      <c r="H309" s="186">
        <f t="shared" ref="H309:H311" si="703">F309-G309</f>
        <v>0</v>
      </c>
      <c r="I309" s="186"/>
      <c r="J309" s="186">
        <f t="shared" ref="J309:J311" si="704">F309-I309</f>
        <v>0</v>
      </c>
      <c r="K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6">
        <f t="shared" ref="AC309:AC311" si="705">Z309+AA309+AB309</f>
        <v>0</v>
      </c>
      <c r="AD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6">
        <f t="shared" ref="AG309:AG311" si="706">AD309+AE309+AF309</f>
        <v>0</v>
      </c>
      <c r="AH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6">
        <f t="shared" ref="AK309:AK311" si="707">AH309+AI309+AJ309</f>
        <v>0</v>
      </c>
      <c r="AL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6">
        <f t="shared" ref="AO309:AO311" si="708">AL309+AM309+AN309</f>
        <v>0</v>
      </c>
      <c r="AP309" s="186">
        <f t="shared" ref="AP309:AP311" si="709">AC309+AG309+AK309+AO309</f>
        <v>0</v>
      </c>
    </row>
    <row r="310" spans="2:42" x14ac:dyDescent="0.25">
      <c r="B310" s="184" t="s">
        <v>947</v>
      </c>
      <c r="C310" s="185" t="s">
        <v>948</v>
      </c>
      <c r="D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6">
        <f t="shared" si="702"/>
        <v>0</v>
      </c>
      <c r="G310" s="186"/>
      <c r="H310" s="186">
        <f t="shared" si="703"/>
        <v>0</v>
      </c>
      <c r="I310" s="186"/>
      <c r="J310" s="186">
        <f t="shared" si="704"/>
        <v>0</v>
      </c>
      <c r="K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6">
        <f t="shared" si="705"/>
        <v>0</v>
      </c>
      <c r="AD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6">
        <f t="shared" si="706"/>
        <v>0</v>
      </c>
      <c r="AH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6">
        <f t="shared" si="707"/>
        <v>0</v>
      </c>
      <c r="AL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6">
        <f t="shared" si="708"/>
        <v>0</v>
      </c>
      <c r="AP310" s="186">
        <f t="shared" si="709"/>
        <v>0</v>
      </c>
    </row>
    <row r="311" spans="2:42" x14ac:dyDescent="0.25">
      <c r="B311" s="184" t="s">
        <v>949</v>
      </c>
      <c r="C311" s="185" t="s">
        <v>950</v>
      </c>
      <c r="D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6">
        <f t="shared" si="702"/>
        <v>0</v>
      </c>
      <c r="G311" s="186"/>
      <c r="H311" s="186">
        <f t="shared" si="703"/>
        <v>0</v>
      </c>
      <c r="I311" s="186"/>
      <c r="J311" s="186">
        <f t="shared" si="704"/>
        <v>0</v>
      </c>
      <c r="K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6">
        <f t="shared" si="705"/>
        <v>0</v>
      </c>
      <c r="AD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6">
        <f t="shared" si="706"/>
        <v>0</v>
      </c>
      <c r="AH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6">
        <f t="shared" si="707"/>
        <v>0</v>
      </c>
      <c r="AL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6">
        <f t="shared" si="708"/>
        <v>0</v>
      </c>
      <c r="AP311" s="186">
        <f t="shared" si="709"/>
        <v>0</v>
      </c>
    </row>
    <row r="312" spans="2:42" x14ac:dyDescent="0.25">
      <c r="B312" s="193" t="s">
        <v>335</v>
      </c>
      <c r="C312" s="194" t="s">
        <v>209</v>
      </c>
      <c r="D312" s="195">
        <f>SUM(D313:D326)</f>
        <v>142650</v>
      </c>
      <c r="E312" s="195">
        <f>SUM(E313:E326)</f>
        <v>12500</v>
      </c>
      <c r="F312" s="195">
        <f t="shared" si="594"/>
        <v>155150</v>
      </c>
      <c r="G312" s="195">
        <f>SUM(G313:G326)</f>
        <v>0</v>
      </c>
      <c r="H312" s="195">
        <f t="shared" si="595"/>
        <v>155150</v>
      </c>
      <c r="I312" s="195">
        <f>SUM(I313:I326)</f>
        <v>0</v>
      </c>
      <c r="J312" s="195">
        <f t="shared" si="596"/>
        <v>155150</v>
      </c>
      <c r="K312" s="195">
        <f t="shared" ref="K312:AB312" si="710">SUM(K313:K326)</f>
        <v>0</v>
      </c>
      <c r="L312" s="195">
        <f t="shared" si="710"/>
        <v>0</v>
      </c>
      <c r="M312" s="195">
        <f t="shared" si="710"/>
        <v>0</v>
      </c>
      <c r="N312" s="195">
        <f t="shared" si="710"/>
        <v>0</v>
      </c>
      <c r="O312" s="195">
        <f t="shared" si="710"/>
        <v>0</v>
      </c>
      <c r="P312" s="195">
        <f t="shared" ref="P312:Q312" si="711">SUM(P313:P326)</f>
        <v>12500</v>
      </c>
      <c r="Q312" s="195">
        <f t="shared" si="711"/>
        <v>0</v>
      </c>
      <c r="R312" s="195">
        <f t="shared" si="710"/>
        <v>0</v>
      </c>
      <c r="S312" s="195">
        <f t="shared" si="710"/>
        <v>0</v>
      </c>
      <c r="T312" s="195">
        <f t="shared" ref="T312" si="712">SUM(T313:T326)</f>
        <v>142650</v>
      </c>
      <c r="U312" s="195">
        <f t="shared" si="710"/>
        <v>0</v>
      </c>
      <c r="V312" s="195">
        <f t="shared" si="710"/>
        <v>0</v>
      </c>
      <c r="W312" s="195">
        <f t="shared" ref="W312" si="713">SUM(W313:W326)</f>
        <v>0</v>
      </c>
      <c r="X312" s="195">
        <f t="shared" si="710"/>
        <v>0</v>
      </c>
      <c r="Y312" s="195">
        <f t="shared" si="710"/>
        <v>0</v>
      </c>
      <c r="Z312" s="195">
        <f t="shared" si="710"/>
        <v>7000</v>
      </c>
      <c r="AA312" s="195">
        <f t="shared" si="710"/>
        <v>97396</v>
      </c>
      <c r="AB312" s="195">
        <f t="shared" si="710"/>
        <v>13000</v>
      </c>
      <c r="AC312" s="195">
        <f t="shared" si="599"/>
        <v>117396</v>
      </c>
      <c r="AD312" s="195">
        <f>SUM(AD313:AD326)</f>
        <v>1100</v>
      </c>
      <c r="AE312" s="195">
        <f>SUM(AE313:AE326)</f>
        <v>2204</v>
      </c>
      <c r="AF312" s="195">
        <f>SUM(AF313:AF326)</f>
        <v>2600</v>
      </c>
      <c r="AG312" s="195">
        <f t="shared" si="600"/>
        <v>5904</v>
      </c>
      <c r="AH312" s="195">
        <f>SUM(AH313:AH326)</f>
        <v>6000</v>
      </c>
      <c r="AI312" s="195">
        <f>SUM(AI313:AI326)</f>
        <v>500</v>
      </c>
      <c r="AJ312" s="195">
        <f>SUM(AJ313:AJ326)</f>
        <v>500</v>
      </c>
      <c r="AK312" s="195">
        <f t="shared" si="601"/>
        <v>7000</v>
      </c>
      <c r="AL312" s="195">
        <f>SUM(AL313:AL326)</f>
        <v>500</v>
      </c>
      <c r="AM312" s="195">
        <f>SUM(AM313:AM326)</f>
        <v>15650</v>
      </c>
      <c r="AN312" s="195">
        <f>SUM(AN313:AN326)</f>
        <v>700</v>
      </c>
      <c r="AO312" s="195">
        <f t="shared" si="602"/>
        <v>16850</v>
      </c>
      <c r="AP312" s="195">
        <f t="shared" si="603"/>
        <v>147150</v>
      </c>
    </row>
    <row r="313" spans="2:42" x14ac:dyDescent="0.25">
      <c r="B313" s="184" t="s">
        <v>951</v>
      </c>
      <c r="C313" s="185" t="s">
        <v>952</v>
      </c>
      <c r="D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6">
        <f t="shared" si="594"/>
        <v>0</v>
      </c>
      <c r="G313" s="186"/>
      <c r="H313" s="186">
        <f t="shared" si="595"/>
        <v>0</v>
      </c>
      <c r="I313" s="186"/>
      <c r="J313" s="186">
        <f t="shared" si="596"/>
        <v>0</v>
      </c>
      <c r="K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6">
        <f t="shared" si="599"/>
        <v>0</v>
      </c>
      <c r="AD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6">
        <f t="shared" si="600"/>
        <v>0</v>
      </c>
      <c r="AH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6">
        <f t="shared" si="601"/>
        <v>0</v>
      </c>
      <c r="AL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6">
        <f t="shared" si="602"/>
        <v>0</v>
      </c>
      <c r="AP313" s="186">
        <f t="shared" si="603"/>
        <v>0</v>
      </c>
    </row>
    <row r="314" spans="2:42" x14ac:dyDescent="0.25">
      <c r="B314" s="184" t="s">
        <v>336</v>
      </c>
      <c r="C314" s="185" t="s">
        <v>953</v>
      </c>
      <c r="D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v>
      </c>
      <c r="E3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6">
        <f t="shared" si="594"/>
        <v>1500</v>
      </c>
      <c r="G314" s="186"/>
      <c r="H314" s="186">
        <f t="shared" si="595"/>
        <v>1500</v>
      </c>
      <c r="I314" s="186"/>
      <c r="J314" s="186">
        <f t="shared" si="596"/>
        <v>1500</v>
      </c>
      <c r="K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U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v>
      </c>
      <c r="AB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6">
        <f t="shared" si="599"/>
        <v>1500</v>
      </c>
      <c r="AD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6">
        <f t="shared" si="600"/>
        <v>0</v>
      </c>
      <c r="AH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6">
        <f t="shared" si="601"/>
        <v>0</v>
      </c>
      <c r="AL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6">
        <f t="shared" si="602"/>
        <v>0</v>
      </c>
      <c r="AP314" s="186">
        <f t="shared" si="603"/>
        <v>1500</v>
      </c>
    </row>
    <row r="315" spans="2:42" x14ac:dyDescent="0.25">
      <c r="B315" s="184" t="s">
        <v>954</v>
      </c>
      <c r="C315" s="185" t="s">
        <v>955</v>
      </c>
      <c r="D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6">
        <f t="shared" si="594"/>
        <v>0</v>
      </c>
      <c r="G315" s="186"/>
      <c r="H315" s="186">
        <f t="shared" si="595"/>
        <v>0</v>
      </c>
      <c r="I315" s="186"/>
      <c r="J315" s="186">
        <f t="shared" si="596"/>
        <v>0</v>
      </c>
      <c r="K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6">
        <f t="shared" si="599"/>
        <v>0</v>
      </c>
      <c r="AD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6">
        <f t="shared" si="600"/>
        <v>0</v>
      </c>
      <c r="AH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6">
        <f t="shared" si="601"/>
        <v>0</v>
      </c>
      <c r="AL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6">
        <f t="shared" si="602"/>
        <v>0</v>
      </c>
      <c r="AP315" s="186">
        <f t="shared" si="603"/>
        <v>0</v>
      </c>
    </row>
    <row r="316" spans="2:42" x14ac:dyDescent="0.25">
      <c r="B316" s="184" t="s">
        <v>956</v>
      </c>
      <c r="C316" s="185" t="s">
        <v>957</v>
      </c>
      <c r="D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6">
        <f t="shared" si="594"/>
        <v>0</v>
      </c>
      <c r="G316" s="186"/>
      <c r="H316" s="186">
        <f t="shared" si="595"/>
        <v>0</v>
      </c>
      <c r="I316" s="186"/>
      <c r="J316" s="186">
        <f t="shared" si="596"/>
        <v>0</v>
      </c>
      <c r="K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6">
        <f t="shared" si="599"/>
        <v>0</v>
      </c>
      <c r="AD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6">
        <f t="shared" si="600"/>
        <v>0</v>
      </c>
      <c r="AH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6">
        <f t="shared" si="601"/>
        <v>0</v>
      </c>
      <c r="AL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6">
        <f t="shared" si="602"/>
        <v>0</v>
      </c>
      <c r="AP316" s="186">
        <f t="shared" si="603"/>
        <v>0</v>
      </c>
    </row>
    <row r="317" spans="2:42" x14ac:dyDescent="0.25">
      <c r="B317" s="184" t="s">
        <v>958</v>
      </c>
      <c r="C317" s="185" t="s">
        <v>959</v>
      </c>
      <c r="D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10500</v>
      </c>
      <c r="F317" s="186">
        <f t="shared" si="594"/>
        <v>10500</v>
      </c>
      <c r="G317" s="186"/>
      <c r="H317" s="186">
        <f t="shared" si="595"/>
        <v>10500</v>
      </c>
      <c r="I317" s="186"/>
      <c r="J317" s="186">
        <f t="shared" si="596"/>
        <v>10500</v>
      </c>
      <c r="K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10500</v>
      </c>
      <c r="Q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10500</v>
      </c>
      <c r="AC317" s="186">
        <f t="shared" si="599"/>
        <v>10500</v>
      </c>
      <c r="AD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6">
        <f t="shared" si="600"/>
        <v>0</v>
      </c>
      <c r="AH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6">
        <f t="shared" si="601"/>
        <v>0</v>
      </c>
      <c r="AL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6">
        <f t="shared" si="602"/>
        <v>0</v>
      </c>
      <c r="AP317" s="186">
        <f t="shared" si="603"/>
        <v>10500</v>
      </c>
    </row>
    <row r="318" spans="2:42" x14ac:dyDescent="0.25">
      <c r="B318" s="184" t="s">
        <v>960</v>
      </c>
      <c r="C318" s="185" t="s">
        <v>961</v>
      </c>
      <c r="D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6">
        <f t="shared" ref="F318:F319" si="714">D318+E318</f>
        <v>0</v>
      </c>
      <c r="G318" s="186"/>
      <c r="H318" s="186">
        <f t="shared" ref="H318:H319" si="715">F318-G318</f>
        <v>0</v>
      </c>
      <c r="I318" s="186"/>
      <c r="J318" s="186">
        <f t="shared" ref="J318:J319" si="716">F318-I318</f>
        <v>0</v>
      </c>
      <c r="K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6">
        <f t="shared" ref="AC318:AC319" si="717">Z318+AA318+AB318</f>
        <v>0</v>
      </c>
      <c r="AD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6">
        <f t="shared" ref="AG318:AG319" si="718">AD318+AE318+AF318</f>
        <v>0</v>
      </c>
      <c r="AH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6">
        <f t="shared" ref="AK318:AK319" si="719">AH318+AI318+AJ318</f>
        <v>0</v>
      </c>
      <c r="AL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6">
        <f t="shared" ref="AO318:AO319" si="720">AL318+AM318+AN318</f>
        <v>0</v>
      </c>
      <c r="AP318" s="186">
        <f t="shared" ref="AP318:AP319" si="721">AC318+AG318+AK318+AO318</f>
        <v>0</v>
      </c>
    </row>
    <row r="319" spans="2:42" x14ac:dyDescent="0.25">
      <c r="B319" s="184" t="s">
        <v>337</v>
      </c>
      <c r="C319" s="185" t="s">
        <v>962</v>
      </c>
      <c r="D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6">
        <f t="shared" si="714"/>
        <v>0</v>
      </c>
      <c r="G319" s="186"/>
      <c r="H319" s="186">
        <f t="shared" si="715"/>
        <v>0</v>
      </c>
      <c r="I319" s="186"/>
      <c r="J319" s="186">
        <f t="shared" si="716"/>
        <v>0</v>
      </c>
      <c r="K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6">
        <f t="shared" si="717"/>
        <v>0</v>
      </c>
      <c r="AD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6">
        <f t="shared" si="718"/>
        <v>0</v>
      </c>
      <c r="AH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6">
        <f t="shared" si="719"/>
        <v>0</v>
      </c>
      <c r="AL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6">
        <f t="shared" si="720"/>
        <v>0</v>
      </c>
      <c r="AP319" s="186">
        <f t="shared" si="721"/>
        <v>0</v>
      </c>
    </row>
    <row r="320" spans="2:42" x14ac:dyDescent="0.25">
      <c r="B320" s="184" t="s">
        <v>963</v>
      </c>
      <c r="C320" s="185" t="s">
        <v>964</v>
      </c>
      <c r="D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6">
        <f t="shared" ref="F320:F323" si="722">D320+E320</f>
        <v>0</v>
      </c>
      <c r="G320" s="186"/>
      <c r="H320" s="186">
        <f t="shared" ref="H320:H323" si="723">F320-G320</f>
        <v>0</v>
      </c>
      <c r="I320" s="186"/>
      <c r="J320" s="186">
        <f t="shared" ref="J320:J323" si="724">F320-I320</f>
        <v>0</v>
      </c>
      <c r="K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6">
        <f t="shared" ref="AC320:AC323" si="725">Z320+AA320+AB320</f>
        <v>0</v>
      </c>
      <c r="AD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6">
        <f t="shared" ref="AG320:AG323" si="726">AD320+AE320+AF320</f>
        <v>0</v>
      </c>
      <c r="AH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6">
        <f t="shared" ref="AK320:AK323" si="727">AH320+AI320+AJ320</f>
        <v>0</v>
      </c>
      <c r="AL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6">
        <f t="shared" ref="AO320:AO323" si="728">AL320+AM320+AN320</f>
        <v>0</v>
      </c>
      <c r="AP320" s="186">
        <f t="shared" ref="AP320:AP323" si="729">AC320+AG320+AK320+AO320</f>
        <v>0</v>
      </c>
    </row>
    <row r="321" spans="2:42" x14ac:dyDescent="0.25">
      <c r="B321" s="184" t="s">
        <v>965</v>
      </c>
      <c r="C321" s="185" t="s">
        <v>966</v>
      </c>
      <c r="D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6">
        <f t="shared" si="722"/>
        <v>0</v>
      </c>
      <c r="G321" s="186"/>
      <c r="H321" s="186">
        <f t="shared" si="723"/>
        <v>0</v>
      </c>
      <c r="I321" s="186"/>
      <c r="J321" s="186">
        <f t="shared" si="724"/>
        <v>0</v>
      </c>
      <c r="K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6">
        <f t="shared" si="725"/>
        <v>0</v>
      </c>
      <c r="AD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6">
        <f t="shared" si="726"/>
        <v>0</v>
      </c>
      <c r="AH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6">
        <f t="shared" si="727"/>
        <v>0</v>
      </c>
      <c r="AL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6">
        <f t="shared" si="728"/>
        <v>0</v>
      </c>
      <c r="AP321" s="186">
        <f t="shared" si="729"/>
        <v>0</v>
      </c>
    </row>
    <row r="322" spans="2:42" x14ac:dyDescent="0.25">
      <c r="B322" s="184" t="s">
        <v>967</v>
      </c>
      <c r="C322" s="185" t="s">
        <v>968</v>
      </c>
      <c r="D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141150</v>
      </c>
      <c r="E3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v>
      </c>
      <c r="F322" s="186">
        <f t="shared" si="722"/>
        <v>143150</v>
      </c>
      <c r="G322" s="186"/>
      <c r="H322" s="186">
        <f t="shared" si="723"/>
        <v>143150</v>
      </c>
      <c r="I322" s="186"/>
      <c r="J322" s="186">
        <f t="shared" si="724"/>
        <v>143150</v>
      </c>
      <c r="K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Q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141150</v>
      </c>
      <c r="U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7000</v>
      </c>
      <c r="AA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95896</v>
      </c>
      <c r="AB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v>
      </c>
      <c r="AC322" s="186">
        <f t="shared" si="725"/>
        <v>105396</v>
      </c>
      <c r="AD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v>
      </c>
      <c r="AE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2204</v>
      </c>
      <c r="AF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2600</v>
      </c>
      <c r="AG322" s="186">
        <f t="shared" si="726"/>
        <v>5904</v>
      </c>
      <c r="AH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I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J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K322" s="186">
        <f t="shared" si="727"/>
        <v>7000</v>
      </c>
      <c r="AL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v>
      </c>
      <c r="AM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15650</v>
      </c>
      <c r="AN3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700</v>
      </c>
      <c r="AO322" s="186">
        <f t="shared" si="728"/>
        <v>16850</v>
      </c>
      <c r="AP322" s="186">
        <f t="shared" si="729"/>
        <v>135150</v>
      </c>
    </row>
    <row r="323" spans="2:42" x14ac:dyDescent="0.25">
      <c r="B323" s="184" t="s">
        <v>969</v>
      </c>
      <c r="C323" s="185" t="s">
        <v>970</v>
      </c>
      <c r="D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6">
        <f t="shared" si="722"/>
        <v>0</v>
      </c>
      <c r="G323" s="186"/>
      <c r="H323" s="186">
        <f t="shared" si="723"/>
        <v>0</v>
      </c>
      <c r="I323" s="186"/>
      <c r="J323" s="186">
        <f t="shared" si="724"/>
        <v>0</v>
      </c>
      <c r="K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6">
        <f t="shared" si="725"/>
        <v>0</v>
      </c>
      <c r="AD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6">
        <f t="shared" si="726"/>
        <v>0</v>
      </c>
      <c r="AH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6">
        <f t="shared" si="727"/>
        <v>0</v>
      </c>
      <c r="AL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6">
        <f t="shared" si="728"/>
        <v>0</v>
      </c>
      <c r="AP323" s="186">
        <f t="shared" si="729"/>
        <v>0</v>
      </c>
    </row>
    <row r="324" spans="2:42" x14ac:dyDescent="0.25">
      <c r="B324" s="184" t="s">
        <v>971</v>
      </c>
      <c r="C324" s="185" t="s">
        <v>972</v>
      </c>
      <c r="D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6">
        <f t="shared" si="594"/>
        <v>0</v>
      </c>
      <c r="G324" s="186"/>
      <c r="H324" s="186">
        <f t="shared" si="595"/>
        <v>0</v>
      </c>
      <c r="I324" s="186"/>
      <c r="J324" s="186">
        <f t="shared" si="596"/>
        <v>0</v>
      </c>
      <c r="K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6">
        <f t="shared" si="599"/>
        <v>0</v>
      </c>
      <c r="AD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6">
        <f t="shared" si="600"/>
        <v>0</v>
      </c>
      <c r="AH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6">
        <f t="shared" si="601"/>
        <v>0</v>
      </c>
      <c r="AL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6">
        <f t="shared" si="602"/>
        <v>0</v>
      </c>
      <c r="AP324" s="186">
        <f t="shared" si="603"/>
        <v>0</v>
      </c>
    </row>
    <row r="325" spans="2:42" x14ac:dyDescent="0.25">
      <c r="B325" s="184" t="s">
        <v>973</v>
      </c>
      <c r="C325" s="185" t="s">
        <v>974</v>
      </c>
      <c r="D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6">
        <f t="shared" ref="F325" si="730">D325+E325</f>
        <v>0</v>
      </c>
      <c r="G325" s="186"/>
      <c r="H325" s="186">
        <f t="shared" ref="H325" si="731">F325-G325</f>
        <v>0</v>
      </c>
      <c r="I325" s="186"/>
      <c r="J325" s="186">
        <f t="shared" ref="J325" si="732">F325-I325</f>
        <v>0</v>
      </c>
      <c r="K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6">
        <f t="shared" ref="AC325" si="733">Z325+AA325+AB325</f>
        <v>0</v>
      </c>
      <c r="AD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6">
        <f t="shared" ref="AG325" si="734">AD325+AE325+AF325</f>
        <v>0</v>
      </c>
      <c r="AH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6">
        <f t="shared" ref="AK325" si="735">AH325+AI325+AJ325</f>
        <v>0</v>
      </c>
      <c r="AL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6">
        <f t="shared" ref="AO325" si="736">AL325+AM325+AN325</f>
        <v>0</v>
      </c>
      <c r="AP325" s="186">
        <f t="shared" ref="AP325" si="737">AC325+AG325+AK325+AO325</f>
        <v>0</v>
      </c>
    </row>
    <row r="326" spans="2:42" x14ac:dyDescent="0.25">
      <c r="B326" s="184" t="s">
        <v>975</v>
      </c>
      <c r="C326" s="185" t="s">
        <v>976</v>
      </c>
      <c r="D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6">
        <f t="shared" ref="F326" si="738">D326+E326</f>
        <v>0</v>
      </c>
      <c r="G326" s="186"/>
      <c r="H326" s="186">
        <f t="shared" ref="H326" si="739">F326-G326</f>
        <v>0</v>
      </c>
      <c r="I326" s="186"/>
      <c r="J326" s="186">
        <f t="shared" ref="J326" si="740">F326-I326</f>
        <v>0</v>
      </c>
      <c r="K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6">
        <f t="shared" ref="AC326" si="741">Z326+AA326+AB326</f>
        <v>0</v>
      </c>
      <c r="AD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6">
        <f t="shared" ref="AG326" si="742">AD326+AE326+AF326</f>
        <v>0</v>
      </c>
      <c r="AH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6">
        <f t="shared" ref="AK326" si="743">AH326+AI326+AJ326</f>
        <v>0</v>
      </c>
      <c r="AL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6">
        <f t="shared" ref="AO326" si="744">AL326+AM326+AN326</f>
        <v>0</v>
      </c>
      <c r="AP326" s="186">
        <f t="shared" ref="AP326" si="745">AC326+AG326+AK326+AO326</f>
        <v>0</v>
      </c>
    </row>
    <row r="327" spans="2:42" x14ac:dyDescent="0.25">
      <c r="B327" s="181" t="s">
        <v>339</v>
      </c>
      <c r="C327" s="182" t="s">
        <v>211</v>
      </c>
      <c r="D327" s="183">
        <f>D328+D345+D383+D389</f>
        <v>96310</v>
      </c>
      <c r="E327" s="183">
        <f>E328+E345+E383+E389</f>
        <v>1429900</v>
      </c>
      <c r="F327" s="183">
        <f t="shared" si="594"/>
        <v>1526210</v>
      </c>
      <c r="G327" s="183">
        <f>G328+G345+G383+G389</f>
        <v>0</v>
      </c>
      <c r="H327" s="183">
        <f t="shared" si="595"/>
        <v>1526210</v>
      </c>
      <c r="I327" s="183">
        <f>I328+I345+I383+I389</f>
        <v>0</v>
      </c>
      <c r="J327" s="183">
        <f t="shared" si="596"/>
        <v>1526210</v>
      </c>
      <c r="K327" s="183">
        <f t="shared" ref="K327:AB327" si="746">K328+K345+K383+K389</f>
        <v>0</v>
      </c>
      <c r="L327" s="183">
        <f t="shared" si="746"/>
        <v>0</v>
      </c>
      <c r="M327" s="183">
        <f t="shared" si="746"/>
        <v>0</v>
      </c>
      <c r="N327" s="183">
        <f t="shared" si="746"/>
        <v>0</v>
      </c>
      <c r="O327" s="183">
        <f t="shared" si="746"/>
        <v>0</v>
      </c>
      <c r="P327" s="183">
        <f t="shared" si="746"/>
        <v>1048000</v>
      </c>
      <c r="Q327" s="183">
        <f t="shared" si="746"/>
        <v>0</v>
      </c>
      <c r="R327" s="183">
        <f t="shared" si="746"/>
        <v>0</v>
      </c>
      <c r="S327" s="183">
        <f t="shared" si="746"/>
        <v>0</v>
      </c>
      <c r="T327" s="183">
        <f t="shared" ref="T327" si="747">T328+T345+T383+T389</f>
        <v>478210</v>
      </c>
      <c r="U327" s="183">
        <f t="shared" si="746"/>
        <v>0</v>
      </c>
      <c r="V327" s="183">
        <f t="shared" si="746"/>
        <v>0</v>
      </c>
      <c r="W327" s="183">
        <f t="shared" si="746"/>
        <v>0</v>
      </c>
      <c r="X327" s="183">
        <f t="shared" si="746"/>
        <v>0</v>
      </c>
      <c r="Y327" s="183">
        <f t="shared" si="746"/>
        <v>0</v>
      </c>
      <c r="Z327" s="183">
        <f t="shared" si="746"/>
        <v>855000</v>
      </c>
      <c r="AA327" s="183">
        <f t="shared" si="746"/>
        <v>436110</v>
      </c>
      <c r="AB327" s="183">
        <f t="shared" si="746"/>
        <v>98000</v>
      </c>
      <c r="AC327" s="183">
        <f t="shared" si="599"/>
        <v>1389110</v>
      </c>
      <c r="AD327" s="183">
        <f>AD328+AD345+AD383+AD389</f>
        <v>0</v>
      </c>
      <c r="AE327" s="183">
        <f>AE328+AE345+AE383+AE389</f>
        <v>0</v>
      </c>
      <c r="AF327" s="183">
        <f>AF328+AF345+AF383+AF389</f>
        <v>0</v>
      </c>
      <c r="AG327" s="183">
        <f t="shared" si="600"/>
        <v>0</v>
      </c>
      <c r="AH327" s="183">
        <f>AH328+AH345+AH383+AH389</f>
        <v>100000</v>
      </c>
      <c r="AI327" s="183">
        <f>AI328+AI345+AI383+AI389</f>
        <v>0</v>
      </c>
      <c r="AJ327" s="183">
        <f>AJ328+AJ345+AJ383+AJ389</f>
        <v>7100</v>
      </c>
      <c r="AK327" s="183">
        <f t="shared" si="601"/>
        <v>107100</v>
      </c>
      <c r="AL327" s="183">
        <f>AL328+AL345+AL383+AL389</f>
        <v>0</v>
      </c>
      <c r="AM327" s="183">
        <f>AM328+AM345+AM383+AM389</f>
        <v>0</v>
      </c>
      <c r="AN327" s="183">
        <f>AN328+AN345+AN383+AN389</f>
        <v>30000</v>
      </c>
      <c r="AO327" s="183">
        <f t="shared" si="602"/>
        <v>30000</v>
      </c>
      <c r="AP327" s="183">
        <f t="shared" si="603"/>
        <v>1526210</v>
      </c>
    </row>
    <row r="328" spans="2:42" x14ac:dyDescent="0.25">
      <c r="B328" s="193" t="s">
        <v>340</v>
      </c>
      <c r="C328" s="194" t="s">
        <v>212</v>
      </c>
      <c r="D328" s="195">
        <f>SUM(D329:D344)</f>
        <v>0</v>
      </c>
      <c r="E328" s="195">
        <f>SUM(E329:E344)</f>
        <v>0</v>
      </c>
      <c r="F328" s="195">
        <f t="shared" si="594"/>
        <v>0</v>
      </c>
      <c r="G328" s="195">
        <f>SUM(G329:G344)</f>
        <v>0</v>
      </c>
      <c r="H328" s="195">
        <f t="shared" si="595"/>
        <v>0</v>
      </c>
      <c r="I328" s="195">
        <f>SUM(I329:I344)</f>
        <v>0</v>
      </c>
      <c r="J328" s="195">
        <f t="shared" si="596"/>
        <v>0</v>
      </c>
      <c r="K328" s="195">
        <f t="shared" ref="K328:AB328" si="748">SUM(K329:K344)</f>
        <v>0</v>
      </c>
      <c r="L328" s="195">
        <f t="shared" si="748"/>
        <v>0</v>
      </c>
      <c r="M328" s="195">
        <f t="shared" si="748"/>
        <v>0</v>
      </c>
      <c r="N328" s="195">
        <f t="shared" si="748"/>
        <v>0</v>
      </c>
      <c r="O328" s="195">
        <f t="shared" si="748"/>
        <v>0</v>
      </c>
      <c r="P328" s="195">
        <f t="shared" si="748"/>
        <v>0</v>
      </c>
      <c r="Q328" s="195">
        <f t="shared" si="748"/>
        <v>0</v>
      </c>
      <c r="R328" s="195">
        <f t="shared" si="748"/>
        <v>0</v>
      </c>
      <c r="S328" s="195">
        <f t="shared" si="748"/>
        <v>0</v>
      </c>
      <c r="T328" s="195">
        <f t="shared" ref="T328" si="749">SUM(T329:T344)</f>
        <v>0</v>
      </c>
      <c r="U328" s="195">
        <f t="shared" si="748"/>
        <v>0</v>
      </c>
      <c r="V328" s="195">
        <f t="shared" si="748"/>
        <v>0</v>
      </c>
      <c r="W328" s="195">
        <f t="shared" si="748"/>
        <v>0</v>
      </c>
      <c r="X328" s="195">
        <f t="shared" si="748"/>
        <v>0</v>
      </c>
      <c r="Y328" s="195">
        <f t="shared" si="748"/>
        <v>0</v>
      </c>
      <c r="Z328" s="195">
        <f t="shared" si="748"/>
        <v>0</v>
      </c>
      <c r="AA328" s="195">
        <f t="shared" si="748"/>
        <v>0</v>
      </c>
      <c r="AB328" s="195">
        <f t="shared" si="748"/>
        <v>0</v>
      </c>
      <c r="AC328" s="195">
        <f t="shared" si="599"/>
        <v>0</v>
      </c>
      <c r="AD328" s="195">
        <f>SUM(AD329:AD344)</f>
        <v>0</v>
      </c>
      <c r="AE328" s="195">
        <f>SUM(AE329:AE344)</f>
        <v>0</v>
      </c>
      <c r="AF328" s="195">
        <f>SUM(AF329:AF344)</f>
        <v>0</v>
      </c>
      <c r="AG328" s="195">
        <f t="shared" si="600"/>
        <v>0</v>
      </c>
      <c r="AH328" s="195">
        <f>SUM(AH329:AH344)</f>
        <v>0</v>
      </c>
      <c r="AI328" s="195">
        <f>SUM(AI329:AI344)</f>
        <v>0</v>
      </c>
      <c r="AJ328" s="195">
        <f>SUM(AJ329:AJ344)</f>
        <v>0</v>
      </c>
      <c r="AK328" s="195">
        <f t="shared" si="601"/>
        <v>0</v>
      </c>
      <c r="AL328" s="195">
        <f>SUM(AL329:AL344)</f>
        <v>0</v>
      </c>
      <c r="AM328" s="195">
        <f>SUM(AM329:AM344)</f>
        <v>0</v>
      </c>
      <c r="AN328" s="195">
        <f>SUM(AN329:AN344)</f>
        <v>0</v>
      </c>
      <c r="AO328" s="195">
        <f t="shared" si="602"/>
        <v>0</v>
      </c>
      <c r="AP328" s="195">
        <f t="shared" si="603"/>
        <v>0</v>
      </c>
    </row>
    <row r="329" spans="2:42" x14ac:dyDescent="0.25">
      <c r="B329" s="184" t="s">
        <v>341</v>
      </c>
      <c r="C329" s="185" t="s">
        <v>213</v>
      </c>
      <c r="D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6">
        <f t="shared" si="594"/>
        <v>0</v>
      </c>
      <c r="G329" s="186"/>
      <c r="H329" s="186">
        <f t="shared" si="595"/>
        <v>0</v>
      </c>
      <c r="I329" s="186"/>
      <c r="J329" s="186">
        <f t="shared" si="596"/>
        <v>0</v>
      </c>
      <c r="K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6">
        <f t="shared" si="599"/>
        <v>0</v>
      </c>
      <c r="AD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6">
        <f t="shared" si="600"/>
        <v>0</v>
      </c>
      <c r="AH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6">
        <f t="shared" si="601"/>
        <v>0</v>
      </c>
      <c r="AL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6">
        <f t="shared" si="602"/>
        <v>0</v>
      </c>
      <c r="AP329" s="186">
        <f t="shared" si="603"/>
        <v>0</v>
      </c>
    </row>
    <row r="330" spans="2:42" x14ac:dyDescent="0.25">
      <c r="B330" s="184" t="s">
        <v>355</v>
      </c>
      <c r="C330" s="185" t="s">
        <v>223</v>
      </c>
      <c r="D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6">
        <f>D330+E330</f>
        <v>0</v>
      </c>
      <c r="G330" s="186"/>
      <c r="H330" s="186">
        <f>F330-G330</f>
        <v>0</v>
      </c>
      <c r="I330" s="186"/>
      <c r="J330" s="186">
        <f>F330-I330</f>
        <v>0</v>
      </c>
      <c r="K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6">
        <f>Z330+AA330+AB330</f>
        <v>0</v>
      </c>
      <c r="AD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6">
        <f>AD330+AE330+AF330</f>
        <v>0</v>
      </c>
      <c r="AH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6">
        <f>AH330+AI330+AJ330</f>
        <v>0</v>
      </c>
      <c r="AL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6">
        <f>AL330+AM330+AN330</f>
        <v>0</v>
      </c>
      <c r="AP330" s="186">
        <f>AC330+AG330+AK330+AO330</f>
        <v>0</v>
      </c>
    </row>
    <row r="331" spans="2:42" x14ac:dyDescent="0.25">
      <c r="B331" s="184" t="s">
        <v>977</v>
      </c>
      <c r="C331" s="185" t="s">
        <v>978</v>
      </c>
      <c r="D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6">
        <f>D331+E331</f>
        <v>0</v>
      </c>
      <c r="G331" s="186"/>
      <c r="H331" s="186">
        <f>F331-G331</f>
        <v>0</v>
      </c>
      <c r="I331" s="186"/>
      <c r="J331" s="186">
        <f>F331-I331</f>
        <v>0</v>
      </c>
      <c r="K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6">
        <f>Z331+AA331+AB331</f>
        <v>0</v>
      </c>
      <c r="AD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6">
        <f>AD331+AE331+AF331</f>
        <v>0</v>
      </c>
      <c r="AH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6">
        <f>AH331+AI331+AJ331</f>
        <v>0</v>
      </c>
      <c r="AL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6">
        <f>AL331+AM331+AN331</f>
        <v>0</v>
      </c>
      <c r="AP331" s="186">
        <f>AC331+AG331+AK331+AO331</f>
        <v>0</v>
      </c>
    </row>
    <row r="332" spans="2:42" x14ac:dyDescent="0.25">
      <c r="B332" s="184" t="s">
        <v>979</v>
      </c>
      <c r="C332" s="185" t="s">
        <v>980</v>
      </c>
      <c r="D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6">
        <f t="shared" ref="F332:F334" si="750">D332+E332</f>
        <v>0</v>
      </c>
      <c r="G332" s="186"/>
      <c r="H332" s="186">
        <f t="shared" ref="H332:H334" si="751">F332-G332</f>
        <v>0</v>
      </c>
      <c r="I332" s="186"/>
      <c r="J332" s="186">
        <f t="shared" ref="J332:J334" si="752">F332-I332</f>
        <v>0</v>
      </c>
      <c r="K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6">
        <f t="shared" ref="AC332:AC334" si="753">Z332+AA332+AB332</f>
        <v>0</v>
      </c>
      <c r="AD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6">
        <f t="shared" ref="AG332:AG334" si="754">AD332+AE332+AF332</f>
        <v>0</v>
      </c>
      <c r="AH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6">
        <f t="shared" ref="AK332:AK334" si="755">AH332+AI332+AJ332</f>
        <v>0</v>
      </c>
      <c r="AL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6">
        <f t="shared" ref="AO332:AO334" si="756">AL332+AM332+AN332</f>
        <v>0</v>
      </c>
      <c r="AP332" s="186">
        <f t="shared" ref="AP332:AP334" si="757">AC332+AG332+AK332+AO332</f>
        <v>0</v>
      </c>
    </row>
    <row r="333" spans="2:42" x14ac:dyDescent="0.25">
      <c r="B333" s="184" t="s">
        <v>981</v>
      </c>
      <c r="C333" s="185" t="s">
        <v>982</v>
      </c>
      <c r="D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6">
        <f t="shared" si="750"/>
        <v>0</v>
      </c>
      <c r="G333" s="186"/>
      <c r="H333" s="186">
        <f t="shared" si="751"/>
        <v>0</v>
      </c>
      <c r="I333" s="186"/>
      <c r="J333" s="186">
        <f t="shared" si="752"/>
        <v>0</v>
      </c>
      <c r="K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6">
        <f t="shared" si="753"/>
        <v>0</v>
      </c>
      <c r="AD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6">
        <f t="shared" si="754"/>
        <v>0</v>
      </c>
      <c r="AH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6">
        <f t="shared" si="755"/>
        <v>0</v>
      </c>
      <c r="AL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6">
        <f t="shared" si="756"/>
        <v>0</v>
      </c>
      <c r="AP333" s="186">
        <f t="shared" si="757"/>
        <v>0</v>
      </c>
    </row>
    <row r="334" spans="2:42" x14ac:dyDescent="0.25">
      <c r="B334" s="184" t="s">
        <v>983</v>
      </c>
      <c r="C334" s="185" t="s">
        <v>984</v>
      </c>
      <c r="D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6">
        <f t="shared" si="750"/>
        <v>0</v>
      </c>
      <c r="G334" s="186"/>
      <c r="H334" s="186">
        <f t="shared" si="751"/>
        <v>0</v>
      </c>
      <c r="I334" s="186"/>
      <c r="J334" s="186">
        <f t="shared" si="752"/>
        <v>0</v>
      </c>
      <c r="K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6">
        <f t="shared" si="753"/>
        <v>0</v>
      </c>
      <c r="AD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6">
        <f t="shared" si="754"/>
        <v>0</v>
      </c>
      <c r="AH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6">
        <f t="shared" si="755"/>
        <v>0</v>
      </c>
      <c r="AL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6">
        <f t="shared" si="756"/>
        <v>0</v>
      </c>
      <c r="AP334" s="186">
        <f t="shared" si="757"/>
        <v>0</v>
      </c>
    </row>
    <row r="335" spans="2:42" x14ac:dyDescent="0.25">
      <c r="B335" s="184" t="s">
        <v>356</v>
      </c>
      <c r="C335" s="185" t="s">
        <v>224</v>
      </c>
      <c r="D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6">
        <f>D335+E335</f>
        <v>0</v>
      </c>
      <c r="G335" s="186"/>
      <c r="H335" s="186">
        <f>F335-G335</f>
        <v>0</v>
      </c>
      <c r="I335" s="186"/>
      <c r="J335" s="186">
        <f>F335-I335</f>
        <v>0</v>
      </c>
      <c r="K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6">
        <f>Z335+AA335+AB335</f>
        <v>0</v>
      </c>
      <c r="AD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6">
        <f>AD335+AE335+AF335</f>
        <v>0</v>
      </c>
      <c r="AH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6">
        <f>AH335+AI335+AJ335</f>
        <v>0</v>
      </c>
      <c r="AL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6">
        <f>AL335+AM335+AN335</f>
        <v>0</v>
      </c>
      <c r="AP335" s="186">
        <f>AC335+AG335+AK335+AO335</f>
        <v>0</v>
      </c>
    </row>
    <row r="336" spans="2:42" x14ac:dyDescent="0.25">
      <c r="B336" s="184" t="s">
        <v>985</v>
      </c>
      <c r="C336" s="185" t="s">
        <v>986</v>
      </c>
      <c r="D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6">
        <f t="shared" ref="F336:F337" si="758">D336+E336</f>
        <v>0</v>
      </c>
      <c r="G336" s="186"/>
      <c r="H336" s="186">
        <f t="shared" ref="H336:H337" si="759">F336-G336</f>
        <v>0</v>
      </c>
      <c r="I336" s="186"/>
      <c r="J336" s="186">
        <f t="shared" ref="J336:J337" si="760">F336-I336</f>
        <v>0</v>
      </c>
      <c r="K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6">
        <f t="shared" ref="AC336:AC337" si="761">Z336+AA336+AB336</f>
        <v>0</v>
      </c>
      <c r="AD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6">
        <f t="shared" ref="AG336:AG337" si="762">AD336+AE336+AF336</f>
        <v>0</v>
      </c>
      <c r="AH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6">
        <f t="shared" ref="AK336:AK337" si="763">AH336+AI336+AJ336</f>
        <v>0</v>
      </c>
      <c r="AL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6">
        <f t="shared" ref="AO336:AO337" si="764">AL336+AM336+AN336</f>
        <v>0</v>
      </c>
      <c r="AP336" s="186">
        <f t="shared" ref="AP336:AP337" si="765">AC336+AG336+AK336+AO336</f>
        <v>0</v>
      </c>
    </row>
    <row r="337" spans="2:42" x14ac:dyDescent="0.25">
      <c r="B337" s="184" t="s">
        <v>357</v>
      </c>
      <c r="C337" s="185" t="s">
        <v>225</v>
      </c>
      <c r="D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6">
        <f t="shared" si="758"/>
        <v>0</v>
      </c>
      <c r="G337" s="186"/>
      <c r="H337" s="186">
        <f t="shared" si="759"/>
        <v>0</v>
      </c>
      <c r="I337" s="186"/>
      <c r="J337" s="186">
        <f t="shared" si="760"/>
        <v>0</v>
      </c>
      <c r="K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6">
        <f t="shared" si="761"/>
        <v>0</v>
      </c>
      <c r="AD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6">
        <f t="shared" si="762"/>
        <v>0</v>
      </c>
      <c r="AH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6">
        <f t="shared" si="763"/>
        <v>0</v>
      </c>
      <c r="AL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6">
        <f t="shared" si="764"/>
        <v>0</v>
      </c>
      <c r="AP337" s="186">
        <f t="shared" si="765"/>
        <v>0</v>
      </c>
    </row>
    <row r="338" spans="2:42" x14ac:dyDescent="0.25">
      <c r="B338" s="184" t="s">
        <v>987</v>
      </c>
      <c r="C338" s="185" t="s">
        <v>988</v>
      </c>
      <c r="D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6">
        <f>D338+E338</f>
        <v>0</v>
      </c>
      <c r="G338" s="186"/>
      <c r="H338" s="186">
        <f>F338-G338</f>
        <v>0</v>
      </c>
      <c r="I338" s="186"/>
      <c r="J338" s="186">
        <f>F338-I338</f>
        <v>0</v>
      </c>
      <c r="K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6">
        <f>Z338+AA338+AB338</f>
        <v>0</v>
      </c>
      <c r="AD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6">
        <f>AD338+AE338+AF338</f>
        <v>0</v>
      </c>
      <c r="AH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6">
        <f>AH338+AI338+AJ338</f>
        <v>0</v>
      </c>
      <c r="AL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6">
        <f>AL338+AM338+AN338</f>
        <v>0</v>
      </c>
      <c r="AP338" s="186">
        <f>AC338+AG338+AK338+AO338</f>
        <v>0</v>
      </c>
    </row>
    <row r="339" spans="2:42" x14ac:dyDescent="0.25">
      <c r="B339" s="184" t="s">
        <v>342</v>
      </c>
      <c r="C339" s="185" t="s">
        <v>214</v>
      </c>
      <c r="D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6">
        <f>D339+E339</f>
        <v>0</v>
      </c>
      <c r="G339" s="186"/>
      <c r="H339" s="186">
        <f>F339-G339</f>
        <v>0</v>
      </c>
      <c r="I339" s="186"/>
      <c r="J339" s="186">
        <f>F339-I339</f>
        <v>0</v>
      </c>
      <c r="K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6">
        <f>Z339+AA339+AB339</f>
        <v>0</v>
      </c>
      <c r="AD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6">
        <f>AD339+AE339+AF339</f>
        <v>0</v>
      </c>
      <c r="AH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6">
        <f>AH339+AI339+AJ339</f>
        <v>0</v>
      </c>
      <c r="AL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6">
        <f>AL339+AM339+AN339</f>
        <v>0</v>
      </c>
      <c r="AP339" s="186">
        <f>AC339+AG339+AK339+AO339</f>
        <v>0</v>
      </c>
    </row>
    <row r="340" spans="2:42" x14ac:dyDescent="0.25">
      <c r="B340" s="184" t="s">
        <v>989</v>
      </c>
      <c r="C340" s="185" t="s">
        <v>990</v>
      </c>
      <c r="D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6">
        <f t="shared" ref="F340" si="766">D340+E340</f>
        <v>0</v>
      </c>
      <c r="G340" s="186"/>
      <c r="H340" s="186">
        <f t="shared" ref="H340" si="767">F340-G340</f>
        <v>0</v>
      </c>
      <c r="I340" s="186"/>
      <c r="J340" s="186">
        <f t="shared" ref="J340" si="768">F340-I340</f>
        <v>0</v>
      </c>
      <c r="K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6">
        <f t="shared" ref="AC340" si="769">Z340+AA340+AB340</f>
        <v>0</v>
      </c>
      <c r="AD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6">
        <f t="shared" ref="AG340" si="770">AD340+AE340+AF340</f>
        <v>0</v>
      </c>
      <c r="AH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6">
        <f t="shared" ref="AK340" si="771">AH340+AI340+AJ340</f>
        <v>0</v>
      </c>
      <c r="AL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6">
        <f t="shared" ref="AO340" si="772">AL340+AM340+AN340</f>
        <v>0</v>
      </c>
      <c r="AP340" s="186">
        <f t="shared" ref="AP340" si="773">AC340+AG340+AK340+AO340</f>
        <v>0</v>
      </c>
    </row>
    <row r="341" spans="2:42" x14ac:dyDescent="0.25">
      <c r="B341" s="184" t="s">
        <v>358</v>
      </c>
      <c r="C341" s="185" t="s">
        <v>226</v>
      </c>
      <c r="D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6">
        <f>D341+E341</f>
        <v>0</v>
      </c>
      <c r="G341" s="186"/>
      <c r="H341" s="186">
        <f>F341-G341</f>
        <v>0</v>
      </c>
      <c r="I341" s="186"/>
      <c r="J341" s="186">
        <f>F341-I341</f>
        <v>0</v>
      </c>
      <c r="K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6">
        <f>Z341+AA341+AB341</f>
        <v>0</v>
      </c>
      <c r="AD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6">
        <f>AD341+AE341+AF341</f>
        <v>0</v>
      </c>
      <c r="AH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6">
        <f>AH341+AI341+AJ341</f>
        <v>0</v>
      </c>
      <c r="AL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6">
        <f>AL341+AM341+AN341</f>
        <v>0</v>
      </c>
      <c r="AP341" s="186">
        <f>AC341+AG341+AK341+AO341</f>
        <v>0</v>
      </c>
    </row>
    <row r="342" spans="2:42" x14ac:dyDescent="0.25">
      <c r="B342" s="184" t="s">
        <v>991</v>
      </c>
      <c r="C342" s="185" t="s">
        <v>992</v>
      </c>
      <c r="D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6">
        <f>D342+E342</f>
        <v>0</v>
      </c>
      <c r="G342" s="186"/>
      <c r="H342" s="186">
        <f>F342-G342</f>
        <v>0</v>
      </c>
      <c r="I342" s="186"/>
      <c r="J342" s="186">
        <f>F342-I342</f>
        <v>0</v>
      </c>
      <c r="K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6">
        <f>Z342+AA342+AB342</f>
        <v>0</v>
      </c>
      <c r="AD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6">
        <f>AD342+AE342+AF342</f>
        <v>0</v>
      </c>
      <c r="AH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6">
        <f>AH342+AI342+AJ342</f>
        <v>0</v>
      </c>
      <c r="AL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6">
        <f>AL342+AM342+AN342</f>
        <v>0</v>
      </c>
      <c r="AP342" s="186">
        <f>AC342+AG342+AK342+AO342</f>
        <v>0</v>
      </c>
    </row>
    <row r="343" spans="2:42" x14ac:dyDescent="0.25">
      <c r="B343" s="184" t="s">
        <v>993</v>
      </c>
      <c r="C343" s="185" t="s">
        <v>994</v>
      </c>
      <c r="D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6">
        <f t="shared" ref="F343" si="774">D343+E343</f>
        <v>0</v>
      </c>
      <c r="G343" s="186"/>
      <c r="H343" s="186">
        <f t="shared" ref="H343" si="775">F343-G343</f>
        <v>0</v>
      </c>
      <c r="I343" s="186"/>
      <c r="J343" s="186">
        <f t="shared" ref="J343" si="776">F343-I343</f>
        <v>0</v>
      </c>
      <c r="K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6">
        <f t="shared" ref="AC343" si="777">Z343+AA343+AB343</f>
        <v>0</v>
      </c>
      <c r="AD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6">
        <f t="shared" ref="AG343" si="778">AD343+AE343+AF343</f>
        <v>0</v>
      </c>
      <c r="AH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6">
        <f t="shared" ref="AK343" si="779">AH343+AI343+AJ343</f>
        <v>0</v>
      </c>
      <c r="AL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6">
        <f t="shared" ref="AO343" si="780">AL343+AM343+AN343</f>
        <v>0</v>
      </c>
      <c r="AP343" s="186">
        <f t="shared" ref="AP343" si="781">AC343+AG343+AK343+AO343</f>
        <v>0</v>
      </c>
    </row>
    <row r="344" spans="2:42" x14ac:dyDescent="0.25">
      <c r="B344" s="184" t="s">
        <v>359</v>
      </c>
      <c r="C344" s="185" t="s">
        <v>227</v>
      </c>
      <c r="D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6">
        <f>D344+E344</f>
        <v>0</v>
      </c>
      <c r="G344" s="186"/>
      <c r="H344" s="186">
        <f>F344-G344</f>
        <v>0</v>
      </c>
      <c r="I344" s="186"/>
      <c r="J344" s="186">
        <f>F344-I344</f>
        <v>0</v>
      </c>
      <c r="K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6">
        <f>Z344+AA344+AB344</f>
        <v>0</v>
      </c>
      <c r="AD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6">
        <f>AD344+AE344+AF344</f>
        <v>0</v>
      </c>
      <c r="AH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6">
        <f>AH344+AI344+AJ344</f>
        <v>0</v>
      </c>
      <c r="AL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6">
        <f>AL344+AM344+AN344</f>
        <v>0</v>
      </c>
      <c r="AP344" s="186">
        <f>AC344+AG344+AK344+AO344</f>
        <v>0</v>
      </c>
    </row>
    <row r="345" spans="2:42" x14ac:dyDescent="0.25">
      <c r="B345" s="193" t="s">
        <v>343</v>
      </c>
      <c r="C345" s="194" t="s">
        <v>215</v>
      </c>
      <c r="D345" s="195">
        <f>SUM(D346:D382)</f>
        <v>96310</v>
      </c>
      <c r="E345" s="195">
        <f>SUM(E346:E382)</f>
        <v>1329900</v>
      </c>
      <c r="F345" s="195">
        <f t="shared" si="594"/>
        <v>1426210</v>
      </c>
      <c r="G345" s="195">
        <f>SUM(G346:G382)</f>
        <v>0</v>
      </c>
      <c r="H345" s="195">
        <f t="shared" si="595"/>
        <v>1426210</v>
      </c>
      <c r="I345" s="195">
        <f>SUM(I346:I382)</f>
        <v>0</v>
      </c>
      <c r="J345" s="195">
        <f t="shared" si="596"/>
        <v>1426210</v>
      </c>
      <c r="K345" s="195">
        <f t="shared" ref="K345:AB345" si="782">SUM(K346:K382)</f>
        <v>0</v>
      </c>
      <c r="L345" s="195">
        <f t="shared" si="782"/>
        <v>0</v>
      </c>
      <c r="M345" s="195">
        <f t="shared" si="782"/>
        <v>0</v>
      </c>
      <c r="N345" s="195">
        <f t="shared" si="782"/>
        <v>0</v>
      </c>
      <c r="O345" s="195">
        <f t="shared" si="782"/>
        <v>0</v>
      </c>
      <c r="P345" s="195">
        <f t="shared" si="782"/>
        <v>948000</v>
      </c>
      <c r="Q345" s="195">
        <f t="shared" si="782"/>
        <v>0</v>
      </c>
      <c r="R345" s="195">
        <f t="shared" si="782"/>
        <v>0</v>
      </c>
      <c r="S345" s="195">
        <f t="shared" si="782"/>
        <v>0</v>
      </c>
      <c r="T345" s="195">
        <f t="shared" ref="T345" si="783">SUM(T346:T382)</f>
        <v>478210</v>
      </c>
      <c r="U345" s="195">
        <f t="shared" si="782"/>
        <v>0</v>
      </c>
      <c r="V345" s="195">
        <f t="shared" si="782"/>
        <v>0</v>
      </c>
      <c r="W345" s="195">
        <f t="shared" si="782"/>
        <v>0</v>
      </c>
      <c r="X345" s="195">
        <f t="shared" si="782"/>
        <v>0</v>
      </c>
      <c r="Y345" s="195">
        <f t="shared" si="782"/>
        <v>0</v>
      </c>
      <c r="Z345" s="195">
        <f t="shared" si="782"/>
        <v>855000</v>
      </c>
      <c r="AA345" s="195">
        <f t="shared" si="782"/>
        <v>436110</v>
      </c>
      <c r="AB345" s="195">
        <f t="shared" si="782"/>
        <v>98000</v>
      </c>
      <c r="AC345" s="195">
        <f t="shared" si="599"/>
        <v>1389110</v>
      </c>
      <c r="AD345" s="195">
        <f>SUM(AD346:AD382)</f>
        <v>0</v>
      </c>
      <c r="AE345" s="195">
        <f>SUM(AE346:AE382)</f>
        <v>0</v>
      </c>
      <c r="AF345" s="195">
        <f>SUM(AF346:AF382)</f>
        <v>0</v>
      </c>
      <c r="AG345" s="195">
        <f t="shared" si="600"/>
        <v>0</v>
      </c>
      <c r="AH345" s="195">
        <f>SUM(AH346:AH382)</f>
        <v>0</v>
      </c>
      <c r="AI345" s="195">
        <f>SUM(AI346:AI382)</f>
        <v>0</v>
      </c>
      <c r="AJ345" s="195">
        <f>SUM(AJ346:AJ382)</f>
        <v>7100</v>
      </c>
      <c r="AK345" s="195">
        <f t="shared" si="601"/>
        <v>7100</v>
      </c>
      <c r="AL345" s="195">
        <f>SUM(AL346:AL382)</f>
        <v>0</v>
      </c>
      <c r="AM345" s="195">
        <f>SUM(AM346:AM382)</f>
        <v>0</v>
      </c>
      <c r="AN345" s="195">
        <f>SUM(AN346:AN382)</f>
        <v>30000</v>
      </c>
      <c r="AO345" s="195">
        <f t="shared" si="602"/>
        <v>30000</v>
      </c>
      <c r="AP345" s="195">
        <f t="shared" si="603"/>
        <v>1426210</v>
      </c>
    </row>
    <row r="346" spans="2:42" x14ac:dyDescent="0.25">
      <c r="B346" s="184" t="s">
        <v>344</v>
      </c>
      <c r="C346" s="185" t="s">
        <v>216</v>
      </c>
      <c r="D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346" s="186">
        <f t="shared" si="594"/>
        <v>3000</v>
      </c>
      <c r="G346" s="186"/>
      <c r="H346" s="186">
        <f t="shared" si="595"/>
        <v>3000</v>
      </c>
      <c r="I346" s="186"/>
      <c r="J346" s="186">
        <f t="shared" si="596"/>
        <v>3000</v>
      </c>
      <c r="K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v>
      </c>
      <c r="U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B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6">
        <f t="shared" si="599"/>
        <v>3000</v>
      </c>
      <c r="AD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6">
        <f t="shared" si="600"/>
        <v>0</v>
      </c>
      <c r="AH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6">
        <f t="shared" si="601"/>
        <v>0</v>
      </c>
      <c r="AL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6">
        <f t="shared" si="602"/>
        <v>0</v>
      </c>
      <c r="AP346" s="186">
        <f t="shared" si="603"/>
        <v>3000</v>
      </c>
    </row>
    <row r="347" spans="2:42" x14ac:dyDescent="0.25">
      <c r="B347" s="184" t="s">
        <v>995</v>
      </c>
      <c r="C347" s="185" t="s">
        <v>996</v>
      </c>
      <c r="D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192000</v>
      </c>
      <c r="F347" s="186">
        <f t="shared" si="594"/>
        <v>192000</v>
      </c>
      <c r="G347" s="186"/>
      <c r="H347" s="186">
        <f t="shared" si="595"/>
        <v>192000</v>
      </c>
      <c r="I347" s="186"/>
      <c r="J347" s="186">
        <f t="shared" si="596"/>
        <v>192000</v>
      </c>
      <c r="K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192000</v>
      </c>
      <c r="U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186000</v>
      </c>
      <c r="AB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6">
        <f t="shared" si="599"/>
        <v>186000</v>
      </c>
      <c r="AD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6">
        <f t="shared" si="600"/>
        <v>0</v>
      </c>
      <c r="AH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v>
      </c>
      <c r="AK347" s="186">
        <f t="shared" si="601"/>
        <v>6000</v>
      </c>
      <c r="AL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6">
        <f t="shared" si="602"/>
        <v>0</v>
      </c>
      <c r="AP347" s="186">
        <f t="shared" si="603"/>
        <v>192000</v>
      </c>
    </row>
    <row r="348" spans="2:42" x14ac:dyDescent="0.25">
      <c r="B348" s="184" t="s">
        <v>997</v>
      </c>
      <c r="C348" s="185" t="s">
        <v>996</v>
      </c>
      <c r="D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79200</v>
      </c>
      <c r="E3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6">
        <f t="shared" si="594"/>
        <v>79200</v>
      </c>
      <c r="G348" s="186"/>
      <c r="H348" s="186">
        <f t="shared" si="595"/>
        <v>79200</v>
      </c>
      <c r="I348" s="186"/>
      <c r="J348" s="186">
        <f t="shared" si="596"/>
        <v>79200</v>
      </c>
      <c r="K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79200</v>
      </c>
      <c r="U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31200</v>
      </c>
      <c r="AB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C348" s="186">
        <f t="shared" si="599"/>
        <v>49200</v>
      </c>
      <c r="AD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6">
        <f t="shared" si="600"/>
        <v>0</v>
      </c>
      <c r="AH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6">
        <f t="shared" si="601"/>
        <v>0</v>
      </c>
      <c r="AL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O348" s="186">
        <f t="shared" si="602"/>
        <v>30000</v>
      </c>
      <c r="AP348" s="186">
        <f t="shared" si="603"/>
        <v>79200</v>
      </c>
    </row>
    <row r="349" spans="2:42" x14ac:dyDescent="0.25">
      <c r="B349" s="184" t="s">
        <v>998</v>
      </c>
      <c r="C349" s="185" t="s">
        <v>999</v>
      </c>
      <c r="D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24000</v>
      </c>
      <c r="F349" s="186">
        <f t="shared" si="594"/>
        <v>24000</v>
      </c>
      <c r="G349" s="186"/>
      <c r="H349" s="186">
        <f t="shared" si="595"/>
        <v>24000</v>
      </c>
      <c r="I349" s="186"/>
      <c r="J349" s="186">
        <f t="shared" si="596"/>
        <v>24000</v>
      </c>
      <c r="K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4000</v>
      </c>
      <c r="Q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v>
      </c>
      <c r="U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v>
      </c>
      <c r="AB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v>
      </c>
      <c r="AC349" s="186">
        <f t="shared" si="599"/>
        <v>24000</v>
      </c>
      <c r="AD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6">
        <f t="shared" si="600"/>
        <v>0</v>
      </c>
      <c r="AH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6">
        <f t="shared" si="601"/>
        <v>0</v>
      </c>
      <c r="AL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6">
        <f t="shared" si="602"/>
        <v>0</v>
      </c>
      <c r="AP349" s="186">
        <f t="shared" si="603"/>
        <v>24000</v>
      </c>
    </row>
    <row r="350" spans="2:42" x14ac:dyDescent="0.25">
      <c r="B350" s="184" t="s">
        <v>1000</v>
      </c>
      <c r="C350" s="185" t="s">
        <v>999</v>
      </c>
      <c r="D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32000</v>
      </c>
      <c r="F350" s="186">
        <f t="shared" si="594"/>
        <v>32000</v>
      </c>
      <c r="G350" s="186"/>
      <c r="H350" s="186">
        <f t="shared" si="595"/>
        <v>32000</v>
      </c>
      <c r="I350" s="186"/>
      <c r="J350" s="186">
        <f t="shared" si="596"/>
        <v>32000</v>
      </c>
      <c r="K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32000</v>
      </c>
      <c r="U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32000</v>
      </c>
      <c r="AC350" s="186">
        <f t="shared" si="599"/>
        <v>32000</v>
      </c>
      <c r="AD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6">
        <f t="shared" si="600"/>
        <v>0</v>
      </c>
      <c r="AH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6">
        <f t="shared" si="601"/>
        <v>0</v>
      </c>
      <c r="AL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6">
        <f t="shared" si="602"/>
        <v>0</v>
      </c>
      <c r="AP350" s="186">
        <f t="shared" si="603"/>
        <v>32000</v>
      </c>
    </row>
    <row r="351" spans="2:42" x14ac:dyDescent="0.25">
      <c r="B351" s="184" t="s">
        <v>1001</v>
      </c>
      <c r="C351" s="185" t="s">
        <v>1002</v>
      </c>
      <c r="D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6">
        <f t="shared" si="594"/>
        <v>0</v>
      </c>
      <c r="G351" s="186"/>
      <c r="H351" s="186">
        <f t="shared" si="595"/>
        <v>0</v>
      </c>
      <c r="I351" s="186"/>
      <c r="J351" s="186">
        <f t="shared" si="596"/>
        <v>0</v>
      </c>
      <c r="K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6">
        <f t="shared" si="599"/>
        <v>0</v>
      </c>
      <c r="AD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6">
        <f t="shared" si="600"/>
        <v>0</v>
      </c>
      <c r="AH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6">
        <f t="shared" si="601"/>
        <v>0</v>
      </c>
      <c r="AL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6">
        <f t="shared" si="602"/>
        <v>0</v>
      </c>
      <c r="AP351" s="186">
        <f t="shared" si="603"/>
        <v>0</v>
      </c>
    </row>
    <row r="352" spans="2:42" x14ac:dyDescent="0.25">
      <c r="B352" s="184" t="s">
        <v>1003</v>
      </c>
      <c r="C352" s="185" t="s">
        <v>1004</v>
      </c>
      <c r="D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6">
        <f t="shared" si="594"/>
        <v>0</v>
      </c>
      <c r="G352" s="186"/>
      <c r="H352" s="186">
        <f t="shared" si="595"/>
        <v>0</v>
      </c>
      <c r="I352" s="186"/>
      <c r="J352" s="186">
        <f t="shared" si="596"/>
        <v>0</v>
      </c>
      <c r="K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6">
        <f t="shared" si="599"/>
        <v>0</v>
      </c>
      <c r="AD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6">
        <f t="shared" si="600"/>
        <v>0</v>
      </c>
      <c r="AH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6">
        <f t="shared" si="601"/>
        <v>0</v>
      </c>
      <c r="AL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6">
        <f t="shared" si="602"/>
        <v>0</v>
      </c>
      <c r="AP352" s="186">
        <f t="shared" si="603"/>
        <v>0</v>
      </c>
    </row>
    <row r="353" spans="2:42" x14ac:dyDescent="0.25">
      <c r="B353" s="184" t="s">
        <v>1005</v>
      </c>
      <c r="C353" s="185" t="s">
        <v>1006</v>
      </c>
      <c r="D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6">
        <f t="shared" si="594"/>
        <v>0</v>
      </c>
      <c r="G353" s="186"/>
      <c r="H353" s="186">
        <f t="shared" si="595"/>
        <v>0</v>
      </c>
      <c r="I353" s="186"/>
      <c r="J353" s="186">
        <f t="shared" si="596"/>
        <v>0</v>
      </c>
      <c r="K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6">
        <f t="shared" si="599"/>
        <v>0</v>
      </c>
      <c r="AD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6">
        <f t="shared" si="600"/>
        <v>0</v>
      </c>
      <c r="AH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6">
        <f t="shared" si="601"/>
        <v>0</v>
      </c>
      <c r="AL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6">
        <f t="shared" si="602"/>
        <v>0</v>
      </c>
      <c r="AP353" s="186">
        <f t="shared" si="603"/>
        <v>0</v>
      </c>
    </row>
    <row r="354" spans="2:42" x14ac:dyDescent="0.25">
      <c r="B354" s="184" t="s">
        <v>1007</v>
      </c>
      <c r="C354" s="185" t="s">
        <v>1008</v>
      </c>
      <c r="D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6">
        <f t="shared" si="594"/>
        <v>0</v>
      </c>
      <c r="G354" s="186"/>
      <c r="H354" s="186">
        <f t="shared" si="595"/>
        <v>0</v>
      </c>
      <c r="I354" s="186"/>
      <c r="J354" s="186">
        <f t="shared" si="596"/>
        <v>0</v>
      </c>
      <c r="K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6">
        <f t="shared" si="599"/>
        <v>0</v>
      </c>
      <c r="AD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6">
        <f t="shared" si="600"/>
        <v>0</v>
      </c>
      <c r="AH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6">
        <f t="shared" si="601"/>
        <v>0</v>
      </c>
      <c r="AL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6">
        <f t="shared" si="602"/>
        <v>0</v>
      </c>
      <c r="AP354" s="186">
        <f t="shared" si="603"/>
        <v>0</v>
      </c>
    </row>
    <row r="355" spans="2:42" x14ac:dyDescent="0.25">
      <c r="B355" s="184" t="s">
        <v>1009</v>
      </c>
      <c r="C355" s="185" t="s">
        <v>1010</v>
      </c>
      <c r="D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6">
        <f t="shared" si="594"/>
        <v>0</v>
      </c>
      <c r="G355" s="186"/>
      <c r="H355" s="186">
        <f t="shared" si="595"/>
        <v>0</v>
      </c>
      <c r="I355" s="186"/>
      <c r="J355" s="186">
        <f t="shared" si="596"/>
        <v>0</v>
      </c>
      <c r="K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6">
        <f t="shared" si="599"/>
        <v>0</v>
      </c>
      <c r="AD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6">
        <f t="shared" si="600"/>
        <v>0</v>
      </c>
      <c r="AH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6">
        <f t="shared" si="601"/>
        <v>0</v>
      </c>
      <c r="AL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6">
        <f t="shared" si="602"/>
        <v>0</v>
      </c>
      <c r="AP355" s="186">
        <f t="shared" si="603"/>
        <v>0</v>
      </c>
    </row>
    <row r="356" spans="2:42" x14ac:dyDescent="0.25">
      <c r="B356" s="184" t="s">
        <v>345</v>
      </c>
      <c r="C356" s="185" t="s">
        <v>1011</v>
      </c>
      <c r="D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6">
        <f t="shared" si="594"/>
        <v>0</v>
      </c>
      <c r="G356" s="186"/>
      <c r="H356" s="186">
        <f t="shared" si="595"/>
        <v>0</v>
      </c>
      <c r="I356" s="186"/>
      <c r="J356" s="186">
        <f t="shared" si="596"/>
        <v>0</v>
      </c>
      <c r="K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6">
        <f t="shared" si="599"/>
        <v>0</v>
      </c>
      <c r="AD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6">
        <f t="shared" si="600"/>
        <v>0</v>
      </c>
      <c r="AH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6">
        <f t="shared" si="601"/>
        <v>0</v>
      </c>
      <c r="AL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6">
        <f t="shared" si="602"/>
        <v>0</v>
      </c>
      <c r="AP356" s="186">
        <f t="shared" si="603"/>
        <v>0</v>
      </c>
    </row>
    <row r="357" spans="2:42" x14ac:dyDescent="0.25">
      <c r="B357" s="184" t="s">
        <v>1012</v>
      </c>
      <c r="C357" s="185" t="s">
        <v>1011</v>
      </c>
      <c r="D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39000</v>
      </c>
      <c r="F357" s="186">
        <f t="shared" si="594"/>
        <v>39000</v>
      </c>
      <c r="G357" s="186"/>
      <c r="H357" s="186">
        <f t="shared" si="595"/>
        <v>39000</v>
      </c>
      <c r="I357" s="186"/>
      <c r="J357" s="186">
        <f t="shared" si="596"/>
        <v>39000</v>
      </c>
      <c r="K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39000</v>
      </c>
      <c r="Q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39000</v>
      </c>
      <c r="AC357" s="186">
        <f t="shared" si="599"/>
        <v>39000</v>
      </c>
      <c r="AD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6">
        <f t="shared" si="600"/>
        <v>0</v>
      </c>
      <c r="AH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6">
        <f t="shared" si="601"/>
        <v>0</v>
      </c>
      <c r="AL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6">
        <f t="shared" si="602"/>
        <v>0</v>
      </c>
      <c r="AP357" s="186">
        <f t="shared" si="603"/>
        <v>39000</v>
      </c>
    </row>
    <row r="358" spans="2:42" x14ac:dyDescent="0.25">
      <c r="B358" s="184" t="s">
        <v>1013</v>
      </c>
      <c r="C358" s="185" t="s">
        <v>1014</v>
      </c>
      <c r="D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6">
        <f t="shared" si="594"/>
        <v>0</v>
      </c>
      <c r="G358" s="186"/>
      <c r="H358" s="186">
        <f t="shared" si="595"/>
        <v>0</v>
      </c>
      <c r="I358" s="186"/>
      <c r="J358" s="186">
        <f t="shared" si="596"/>
        <v>0</v>
      </c>
      <c r="K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6">
        <f t="shared" si="599"/>
        <v>0</v>
      </c>
      <c r="AD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6">
        <f t="shared" si="600"/>
        <v>0</v>
      </c>
      <c r="AH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6">
        <f t="shared" si="601"/>
        <v>0</v>
      </c>
      <c r="AL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6">
        <f t="shared" si="602"/>
        <v>0</v>
      </c>
      <c r="AP358" s="186">
        <f t="shared" si="603"/>
        <v>0</v>
      </c>
    </row>
    <row r="359" spans="2:42" x14ac:dyDescent="0.25">
      <c r="B359" s="184" t="s">
        <v>1015</v>
      </c>
      <c r="C359" s="185" t="s">
        <v>1016</v>
      </c>
      <c r="D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17110</v>
      </c>
      <c r="E3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6">
        <f t="shared" si="594"/>
        <v>17110</v>
      </c>
      <c r="G359" s="186"/>
      <c r="H359" s="186">
        <f t="shared" si="595"/>
        <v>17110</v>
      </c>
      <c r="I359" s="186"/>
      <c r="J359" s="186">
        <f t="shared" si="596"/>
        <v>17110</v>
      </c>
      <c r="K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17110</v>
      </c>
      <c r="U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16010</v>
      </c>
      <c r="AB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6">
        <f t="shared" si="599"/>
        <v>16010</v>
      </c>
      <c r="AD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6">
        <f t="shared" si="600"/>
        <v>0</v>
      </c>
      <c r="AH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1100</v>
      </c>
      <c r="AK359" s="186">
        <f t="shared" si="601"/>
        <v>1100</v>
      </c>
      <c r="AL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6">
        <f t="shared" si="602"/>
        <v>0</v>
      </c>
      <c r="AP359" s="186">
        <f t="shared" si="603"/>
        <v>17110</v>
      </c>
    </row>
    <row r="360" spans="2:42" x14ac:dyDescent="0.25">
      <c r="B360" s="184" t="s">
        <v>346</v>
      </c>
      <c r="C360" s="185" t="s">
        <v>1017</v>
      </c>
      <c r="D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6">
        <f t="shared" si="594"/>
        <v>0</v>
      </c>
      <c r="G360" s="186"/>
      <c r="H360" s="186">
        <f t="shared" si="595"/>
        <v>0</v>
      </c>
      <c r="I360" s="186"/>
      <c r="J360" s="186">
        <f t="shared" si="596"/>
        <v>0</v>
      </c>
      <c r="K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6">
        <f t="shared" si="599"/>
        <v>0</v>
      </c>
      <c r="AD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6">
        <f t="shared" si="600"/>
        <v>0</v>
      </c>
      <c r="AH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6">
        <f t="shared" si="601"/>
        <v>0</v>
      </c>
      <c r="AL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6">
        <f t="shared" si="602"/>
        <v>0</v>
      </c>
      <c r="AP360" s="186">
        <f t="shared" si="603"/>
        <v>0</v>
      </c>
    </row>
    <row r="361" spans="2:42" x14ac:dyDescent="0.25">
      <c r="B361" s="184" t="s">
        <v>1018</v>
      </c>
      <c r="C361" s="185" t="s">
        <v>1017</v>
      </c>
      <c r="D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6">
        <f t="shared" si="594"/>
        <v>0</v>
      </c>
      <c r="G361" s="186"/>
      <c r="H361" s="186">
        <f t="shared" si="595"/>
        <v>0</v>
      </c>
      <c r="I361" s="186"/>
      <c r="J361" s="186">
        <f t="shared" si="596"/>
        <v>0</v>
      </c>
      <c r="K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6">
        <f t="shared" si="599"/>
        <v>0</v>
      </c>
      <c r="AD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6">
        <f t="shared" si="600"/>
        <v>0</v>
      </c>
      <c r="AH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6">
        <f t="shared" si="601"/>
        <v>0</v>
      </c>
      <c r="AL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6">
        <f t="shared" si="602"/>
        <v>0</v>
      </c>
      <c r="AP361" s="186">
        <f t="shared" si="603"/>
        <v>0</v>
      </c>
    </row>
    <row r="362" spans="2:42" x14ac:dyDescent="0.25">
      <c r="B362" s="184" t="s">
        <v>1019</v>
      </c>
      <c r="C362" s="185" t="s">
        <v>1020</v>
      </c>
      <c r="D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6">
        <f t="shared" si="594"/>
        <v>0</v>
      </c>
      <c r="G362" s="186"/>
      <c r="H362" s="186">
        <f t="shared" si="595"/>
        <v>0</v>
      </c>
      <c r="I362" s="186"/>
      <c r="J362" s="186">
        <f t="shared" si="596"/>
        <v>0</v>
      </c>
      <c r="K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6">
        <f t="shared" si="599"/>
        <v>0</v>
      </c>
      <c r="AD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6">
        <f t="shared" si="600"/>
        <v>0</v>
      </c>
      <c r="AH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6">
        <f t="shared" si="601"/>
        <v>0</v>
      </c>
      <c r="AL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6">
        <f t="shared" si="602"/>
        <v>0</v>
      </c>
      <c r="AP362" s="186">
        <f t="shared" si="603"/>
        <v>0</v>
      </c>
    </row>
    <row r="363" spans="2:42" x14ac:dyDescent="0.25">
      <c r="B363" s="184" t="s">
        <v>1021</v>
      </c>
      <c r="C363" s="185" t="s">
        <v>1022</v>
      </c>
      <c r="D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6">
        <f t="shared" ref="F363:F378" si="784">D363+E363</f>
        <v>0</v>
      </c>
      <c r="G363" s="186"/>
      <c r="H363" s="186">
        <f t="shared" ref="H363:H378" si="785">F363-G363</f>
        <v>0</v>
      </c>
      <c r="I363" s="186"/>
      <c r="J363" s="186">
        <f t="shared" ref="J363:J378" si="786">F363-I363</f>
        <v>0</v>
      </c>
      <c r="K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6">
        <f t="shared" ref="AC363:AC378" si="787">Z363+AA363+AB363</f>
        <v>0</v>
      </c>
      <c r="AD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6">
        <f t="shared" ref="AG363:AG378" si="788">AD363+AE363+AF363</f>
        <v>0</v>
      </c>
      <c r="AH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6">
        <f t="shared" ref="AK363:AK378" si="789">AH363+AI363+AJ363</f>
        <v>0</v>
      </c>
      <c r="AL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6">
        <f t="shared" ref="AO363:AO378" si="790">AL363+AM363+AN363</f>
        <v>0</v>
      </c>
      <c r="AP363" s="186">
        <f t="shared" ref="AP363:AP378" si="791">AC363+AG363+AK363+AO363</f>
        <v>0</v>
      </c>
    </row>
    <row r="364" spans="2:42" x14ac:dyDescent="0.25">
      <c r="B364" s="184" t="s">
        <v>1023</v>
      </c>
      <c r="C364" s="185" t="s">
        <v>1024</v>
      </c>
      <c r="D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6">
        <f t="shared" si="784"/>
        <v>0</v>
      </c>
      <c r="G364" s="186"/>
      <c r="H364" s="186">
        <f t="shared" si="785"/>
        <v>0</v>
      </c>
      <c r="I364" s="186"/>
      <c r="J364" s="186">
        <f t="shared" si="786"/>
        <v>0</v>
      </c>
      <c r="K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6">
        <f t="shared" si="787"/>
        <v>0</v>
      </c>
      <c r="AD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6">
        <f t="shared" si="788"/>
        <v>0</v>
      </c>
      <c r="AH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6">
        <f t="shared" si="789"/>
        <v>0</v>
      </c>
      <c r="AL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6">
        <f t="shared" si="790"/>
        <v>0</v>
      </c>
      <c r="AP364" s="186">
        <f t="shared" si="791"/>
        <v>0</v>
      </c>
    </row>
    <row r="365" spans="2:42" x14ac:dyDescent="0.25">
      <c r="B365" s="184" t="s">
        <v>347</v>
      </c>
      <c r="C365" s="185" t="s">
        <v>1025</v>
      </c>
      <c r="D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133700</v>
      </c>
      <c r="F365" s="186">
        <f t="shared" si="784"/>
        <v>133700</v>
      </c>
      <c r="G365" s="186"/>
      <c r="H365" s="186">
        <f t="shared" si="785"/>
        <v>133700</v>
      </c>
      <c r="I365" s="186"/>
      <c r="J365" s="186">
        <f t="shared" si="786"/>
        <v>133700</v>
      </c>
      <c r="K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133700</v>
      </c>
      <c r="U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133700</v>
      </c>
      <c r="AB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6">
        <f t="shared" si="787"/>
        <v>133700</v>
      </c>
      <c r="AD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6">
        <f t="shared" si="788"/>
        <v>0</v>
      </c>
      <c r="AH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6">
        <f t="shared" si="789"/>
        <v>0</v>
      </c>
      <c r="AL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6">
        <f t="shared" si="790"/>
        <v>0</v>
      </c>
      <c r="AP365" s="186">
        <f t="shared" si="791"/>
        <v>133700</v>
      </c>
    </row>
    <row r="366" spans="2:42" x14ac:dyDescent="0.25">
      <c r="B366" s="184" t="s">
        <v>1026</v>
      </c>
      <c r="C366" s="185" t="s">
        <v>1027</v>
      </c>
      <c r="D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905000</v>
      </c>
      <c r="F366" s="186">
        <f t="shared" si="784"/>
        <v>905000</v>
      </c>
      <c r="G366" s="186"/>
      <c r="H366" s="186">
        <f t="shared" si="785"/>
        <v>905000</v>
      </c>
      <c r="I366" s="186"/>
      <c r="J366" s="186">
        <f t="shared" si="786"/>
        <v>905000</v>
      </c>
      <c r="K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905000</v>
      </c>
      <c r="Q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855000</v>
      </c>
      <c r="AA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45000</v>
      </c>
      <c r="AB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v>
      </c>
      <c r="AC366" s="186">
        <f t="shared" si="787"/>
        <v>905000</v>
      </c>
      <c r="AD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6">
        <f t="shared" si="788"/>
        <v>0</v>
      </c>
      <c r="AH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6">
        <f t="shared" si="789"/>
        <v>0</v>
      </c>
      <c r="AL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6">
        <f t="shared" si="790"/>
        <v>0</v>
      </c>
      <c r="AP366" s="186">
        <f t="shared" si="791"/>
        <v>905000</v>
      </c>
    </row>
    <row r="367" spans="2:42" x14ac:dyDescent="0.25">
      <c r="B367" s="184" t="s">
        <v>1028</v>
      </c>
      <c r="C367" s="185" t="s">
        <v>1029</v>
      </c>
      <c r="D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6">
        <f t="shared" si="784"/>
        <v>0</v>
      </c>
      <c r="G367" s="186"/>
      <c r="H367" s="186">
        <f t="shared" si="785"/>
        <v>0</v>
      </c>
      <c r="I367" s="186"/>
      <c r="J367" s="186">
        <f t="shared" si="786"/>
        <v>0</v>
      </c>
      <c r="K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6">
        <f t="shared" si="787"/>
        <v>0</v>
      </c>
      <c r="AD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6">
        <f t="shared" si="788"/>
        <v>0</v>
      </c>
      <c r="AH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6">
        <f t="shared" si="789"/>
        <v>0</v>
      </c>
      <c r="AL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6">
        <f t="shared" si="790"/>
        <v>0</v>
      </c>
      <c r="AP367" s="186">
        <f t="shared" si="791"/>
        <v>0</v>
      </c>
    </row>
    <row r="368" spans="2:42" x14ac:dyDescent="0.25">
      <c r="B368" s="184" t="s">
        <v>1030</v>
      </c>
      <c r="C368" s="185" t="s">
        <v>1031</v>
      </c>
      <c r="D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6">
        <f t="shared" si="784"/>
        <v>0</v>
      </c>
      <c r="G368" s="186"/>
      <c r="H368" s="186">
        <f t="shared" si="785"/>
        <v>0</v>
      </c>
      <c r="I368" s="186"/>
      <c r="J368" s="186">
        <f t="shared" si="786"/>
        <v>0</v>
      </c>
      <c r="K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6">
        <f t="shared" si="787"/>
        <v>0</v>
      </c>
      <c r="AD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6">
        <f t="shared" si="788"/>
        <v>0</v>
      </c>
      <c r="AH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6">
        <f t="shared" si="789"/>
        <v>0</v>
      </c>
      <c r="AL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6">
        <f t="shared" si="790"/>
        <v>0</v>
      </c>
      <c r="AP368" s="186">
        <f t="shared" si="791"/>
        <v>0</v>
      </c>
    </row>
    <row r="369" spans="2:42" x14ac:dyDescent="0.25">
      <c r="B369" s="184" t="s">
        <v>1032</v>
      </c>
      <c r="C369" s="185" t="s">
        <v>1033</v>
      </c>
      <c r="D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6">
        <f t="shared" si="784"/>
        <v>0</v>
      </c>
      <c r="G369" s="186"/>
      <c r="H369" s="186">
        <f t="shared" si="785"/>
        <v>0</v>
      </c>
      <c r="I369" s="186"/>
      <c r="J369" s="186">
        <f t="shared" si="786"/>
        <v>0</v>
      </c>
      <c r="K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6">
        <f t="shared" si="787"/>
        <v>0</v>
      </c>
      <c r="AD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6">
        <f t="shared" si="788"/>
        <v>0</v>
      </c>
      <c r="AH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6">
        <f t="shared" si="789"/>
        <v>0</v>
      </c>
      <c r="AL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6">
        <f t="shared" si="790"/>
        <v>0</v>
      </c>
      <c r="AP369" s="186">
        <f t="shared" si="791"/>
        <v>0</v>
      </c>
    </row>
    <row r="370" spans="2:42" x14ac:dyDescent="0.25">
      <c r="B370" s="184" t="s">
        <v>348</v>
      </c>
      <c r="C370" s="185" t="s">
        <v>1034</v>
      </c>
      <c r="D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6">
        <f t="shared" si="784"/>
        <v>0</v>
      </c>
      <c r="G370" s="186"/>
      <c r="H370" s="186">
        <f t="shared" si="785"/>
        <v>0</v>
      </c>
      <c r="I370" s="186"/>
      <c r="J370" s="186">
        <f t="shared" si="786"/>
        <v>0</v>
      </c>
      <c r="K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6">
        <f t="shared" si="787"/>
        <v>0</v>
      </c>
      <c r="AD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6">
        <f t="shared" si="788"/>
        <v>0</v>
      </c>
      <c r="AH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6">
        <f t="shared" si="789"/>
        <v>0</v>
      </c>
      <c r="AL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6">
        <f t="shared" si="790"/>
        <v>0</v>
      </c>
      <c r="AP370" s="186">
        <f t="shared" si="791"/>
        <v>0</v>
      </c>
    </row>
    <row r="371" spans="2:42" x14ac:dyDescent="0.25">
      <c r="B371" s="184" t="s">
        <v>1035</v>
      </c>
      <c r="C371" s="185" t="s">
        <v>1036</v>
      </c>
      <c r="D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6">
        <f t="shared" si="784"/>
        <v>0</v>
      </c>
      <c r="G371" s="186"/>
      <c r="H371" s="186">
        <f t="shared" si="785"/>
        <v>0</v>
      </c>
      <c r="I371" s="186"/>
      <c r="J371" s="186">
        <f t="shared" si="786"/>
        <v>0</v>
      </c>
      <c r="K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6">
        <f t="shared" si="787"/>
        <v>0</v>
      </c>
      <c r="AD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6">
        <f t="shared" si="788"/>
        <v>0</v>
      </c>
      <c r="AH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6">
        <f t="shared" si="789"/>
        <v>0</v>
      </c>
      <c r="AL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6">
        <f t="shared" si="790"/>
        <v>0</v>
      </c>
      <c r="AP371" s="186">
        <f t="shared" si="791"/>
        <v>0</v>
      </c>
    </row>
    <row r="372" spans="2:42" x14ac:dyDescent="0.25">
      <c r="B372" s="184" t="s">
        <v>1037</v>
      </c>
      <c r="C372" s="185" t="s">
        <v>1038</v>
      </c>
      <c r="D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6">
        <f t="shared" si="784"/>
        <v>0</v>
      </c>
      <c r="G372" s="186"/>
      <c r="H372" s="186">
        <f t="shared" si="785"/>
        <v>0</v>
      </c>
      <c r="I372" s="186"/>
      <c r="J372" s="186">
        <f t="shared" si="786"/>
        <v>0</v>
      </c>
      <c r="K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6">
        <f t="shared" si="787"/>
        <v>0</v>
      </c>
      <c r="AD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6">
        <f t="shared" si="788"/>
        <v>0</v>
      </c>
      <c r="AH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6">
        <f t="shared" si="789"/>
        <v>0</v>
      </c>
      <c r="AL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6">
        <f t="shared" si="790"/>
        <v>0</v>
      </c>
      <c r="AP372" s="186">
        <f t="shared" si="791"/>
        <v>0</v>
      </c>
    </row>
    <row r="373" spans="2:42" x14ac:dyDescent="0.25">
      <c r="B373" s="184" t="s">
        <v>1039</v>
      </c>
      <c r="C373" s="185" t="s">
        <v>1040</v>
      </c>
      <c r="D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6">
        <f t="shared" si="784"/>
        <v>0</v>
      </c>
      <c r="G373" s="186"/>
      <c r="H373" s="186">
        <f t="shared" si="785"/>
        <v>0</v>
      </c>
      <c r="I373" s="186"/>
      <c r="J373" s="186">
        <f t="shared" si="786"/>
        <v>0</v>
      </c>
      <c r="K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6">
        <f t="shared" si="787"/>
        <v>0</v>
      </c>
      <c r="AD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6">
        <f t="shared" si="788"/>
        <v>0</v>
      </c>
      <c r="AH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6">
        <f t="shared" si="789"/>
        <v>0</v>
      </c>
      <c r="AL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6">
        <f t="shared" si="790"/>
        <v>0</v>
      </c>
      <c r="AP373" s="186">
        <f t="shared" si="791"/>
        <v>0</v>
      </c>
    </row>
    <row r="374" spans="2:42" x14ac:dyDescent="0.25">
      <c r="B374" s="184" t="s">
        <v>1041</v>
      </c>
      <c r="C374" s="185" t="s">
        <v>1042</v>
      </c>
      <c r="D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v>
      </c>
      <c r="F374" s="186">
        <f t="shared" si="784"/>
        <v>1200</v>
      </c>
      <c r="G374" s="186"/>
      <c r="H374" s="186">
        <f t="shared" si="785"/>
        <v>1200</v>
      </c>
      <c r="I374" s="186"/>
      <c r="J374" s="186">
        <f t="shared" si="786"/>
        <v>1200</v>
      </c>
      <c r="K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v>
      </c>
      <c r="U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v>
      </c>
      <c r="AB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6">
        <f t="shared" si="787"/>
        <v>1200</v>
      </c>
      <c r="AD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6">
        <f t="shared" si="788"/>
        <v>0</v>
      </c>
      <c r="AH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6">
        <f t="shared" si="789"/>
        <v>0</v>
      </c>
      <c r="AL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6">
        <f t="shared" si="790"/>
        <v>0</v>
      </c>
      <c r="AP374" s="186">
        <f t="shared" si="791"/>
        <v>1200</v>
      </c>
    </row>
    <row r="375" spans="2:42" x14ac:dyDescent="0.25">
      <c r="B375" s="184" t="s">
        <v>1043</v>
      </c>
      <c r="C375" s="185" t="s">
        <v>1044</v>
      </c>
      <c r="D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6">
        <f t="shared" si="784"/>
        <v>0</v>
      </c>
      <c r="G375" s="186"/>
      <c r="H375" s="186">
        <f t="shared" si="785"/>
        <v>0</v>
      </c>
      <c r="I375" s="186"/>
      <c r="J375" s="186">
        <f t="shared" si="786"/>
        <v>0</v>
      </c>
      <c r="K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6">
        <f t="shared" si="787"/>
        <v>0</v>
      </c>
      <c r="AD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6">
        <f t="shared" si="788"/>
        <v>0</v>
      </c>
      <c r="AH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6">
        <f t="shared" si="789"/>
        <v>0</v>
      </c>
      <c r="AL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6">
        <f t="shared" si="790"/>
        <v>0</v>
      </c>
      <c r="AP375" s="186">
        <f t="shared" si="791"/>
        <v>0</v>
      </c>
    </row>
    <row r="376" spans="2:42" x14ac:dyDescent="0.25">
      <c r="B376" s="184" t="s">
        <v>1045</v>
      </c>
      <c r="C376" s="185" t="s">
        <v>1046</v>
      </c>
      <c r="D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6">
        <f t="shared" si="784"/>
        <v>0</v>
      </c>
      <c r="G376" s="186"/>
      <c r="H376" s="186">
        <f t="shared" si="785"/>
        <v>0</v>
      </c>
      <c r="I376" s="186"/>
      <c r="J376" s="186">
        <f t="shared" si="786"/>
        <v>0</v>
      </c>
      <c r="K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6">
        <f t="shared" si="787"/>
        <v>0</v>
      </c>
      <c r="AD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6">
        <f t="shared" si="788"/>
        <v>0</v>
      </c>
      <c r="AH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6">
        <f t="shared" si="789"/>
        <v>0</v>
      </c>
      <c r="AL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6">
        <f t="shared" si="790"/>
        <v>0</v>
      </c>
      <c r="AP376" s="186">
        <f t="shared" si="791"/>
        <v>0</v>
      </c>
    </row>
    <row r="377" spans="2:42" x14ac:dyDescent="0.25">
      <c r="B377" s="184" t="s">
        <v>1047</v>
      </c>
      <c r="C377" s="185" t="s">
        <v>1048</v>
      </c>
      <c r="D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6">
        <f t="shared" si="784"/>
        <v>0</v>
      </c>
      <c r="G377" s="186"/>
      <c r="H377" s="186">
        <f t="shared" si="785"/>
        <v>0</v>
      </c>
      <c r="I377" s="186"/>
      <c r="J377" s="186">
        <f t="shared" si="786"/>
        <v>0</v>
      </c>
      <c r="K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6">
        <f t="shared" si="787"/>
        <v>0</v>
      </c>
      <c r="AD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6">
        <f t="shared" si="788"/>
        <v>0</v>
      </c>
      <c r="AH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6">
        <f t="shared" si="789"/>
        <v>0</v>
      </c>
      <c r="AL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6">
        <f t="shared" si="790"/>
        <v>0</v>
      </c>
      <c r="AP377" s="186">
        <f t="shared" si="791"/>
        <v>0</v>
      </c>
    </row>
    <row r="378" spans="2:42" x14ac:dyDescent="0.25">
      <c r="B378" s="184" t="s">
        <v>1049</v>
      </c>
      <c r="C378" s="185" t="s">
        <v>1050</v>
      </c>
      <c r="D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6">
        <f t="shared" si="784"/>
        <v>0</v>
      </c>
      <c r="G378" s="186"/>
      <c r="H378" s="186">
        <f t="shared" si="785"/>
        <v>0</v>
      </c>
      <c r="I378" s="186"/>
      <c r="J378" s="186">
        <f t="shared" si="786"/>
        <v>0</v>
      </c>
      <c r="K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6">
        <f t="shared" si="787"/>
        <v>0</v>
      </c>
      <c r="AD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6">
        <f t="shared" si="788"/>
        <v>0</v>
      </c>
      <c r="AH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6">
        <f t="shared" si="789"/>
        <v>0</v>
      </c>
      <c r="AL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6">
        <f t="shared" si="790"/>
        <v>0</v>
      </c>
      <c r="AP378" s="186">
        <f t="shared" si="791"/>
        <v>0</v>
      </c>
    </row>
    <row r="379" spans="2:42" x14ac:dyDescent="0.25">
      <c r="B379" s="184" t="s">
        <v>1051</v>
      </c>
      <c r="C379" s="185" t="s">
        <v>1052</v>
      </c>
      <c r="D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6">
        <f t="shared" si="594"/>
        <v>0</v>
      </c>
      <c r="G379" s="186"/>
      <c r="H379" s="186">
        <f t="shared" si="595"/>
        <v>0</v>
      </c>
      <c r="I379" s="186"/>
      <c r="J379" s="186">
        <f t="shared" si="596"/>
        <v>0</v>
      </c>
      <c r="K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6">
        <f t="shared" si="599"/>
        <v>0</v>
      </c>
      <c r="AD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6">
        <f t="shared" si="600"/>
        <v>0</v>
      </c>
      <c r="AH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6">
        <f t="shared" si="601"/>
        <v>0</v>
      </c>
      <c r="AL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6">
        <f t="shared" si="602"/>
        <v>0</v>
      </c>
      <c r="AP379" s="186">
        <f t="shared" si="603"/>
        <v>0</v>
      </c>
    </row>
    <row r="380" spans="2:42" x14ac:dyDescent="0.25">
      <c r="B380" s="184" t="s">
        <v>1053</v>
      </c>
      <c r="C380" s="185" t="s">
        <v>1054</v>
      </c>
      <c r="D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6">
        <f t="shared" si="594"/>
        <v>0</v>
      </c>
      <c r="G380" s="186"/>
      <c r="H380" s="186">
        <f t="shared" si="595"/>
        <v>0</v>
      </c>
      <c r="I380" s="186"/>
      <c r="J380" s="186">
        <f t="shared" si="596"/>
        <v>0</v>
      </c>
      <c r="K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6">
        <f t="shared" si="599"/>
        <v>0</v>
      </c>
      <c r="AD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6">
        <f t="shared" si="600"/>
        <v>0</v>
      </c>
      <c r="AH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6">
        <f t="shared" si="601"/>
        <v>0</v>
      </c>
      <c r="AL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6">
        <f t="shared" si="602"/>
        <v>0</v>
      </c>
      <c r="AP380" s="186">
        <f t="shared" si="603"/>
        <v>0</v>
      </c>
    </row>
    <row r="381" spans="2:42" x14ac:dyDescent="0.25">
      <c r="B381" s="184" t="s">
        <v>1055</v>
      </c>
      <c r="C381" s="185" t="s">
        <v>1054</v>
      </c>
      <c r="D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6">
        <f t="shared" si="594"/>
        <v>0</v>
      </c>
      <c r="G381" s="186"/>
      <c r="H381" s="186">
        <f t="shared" si="595"/>
        <v>0</v>
      </c>
      <c r="I381" s="186"/>
      <c r="J381" s="186">
        <f t="shared" si="596"/>
        <v>0</v>
      </c>
      <c r="K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6">
        <f t="shared" si="599"/>
        <v>0</v>
      </c>
      <c r="AD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6">
        <f t="shared" si="600"/>
        <v>0</v>
      </c>
      <c r="AH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6">
        <f t="shared" si="601"/>
        <v>0</v>
      </c>
      <c r="AL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6">
        <f t="shared" si="602"/>
        <v>0</v>
      </c>
      <c r="AP381" s="186">
        <f t="shared" si="603"/>
        <v>0</v>
      </c>
    </row>
    <row r="382" spans="2:42" x14ac:dyDescent="0.25">
      <c r="B382" s="184" t="s">
        <v>1056</v>
      </c>
      <c r="C382" s="185" t="s">
        <v>1057</v>
      </c>
      <c r="D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6">
        <f t="shared" si="594"/>
        <v>0</v>
      </c>
      <c r="G382" s="186"/>
      <c r="H382" s="186">
        <f t="shared" si="595"/>
        <v>0</v>
      </c>
      <c r="I382" s="186"/>
      <c r="J382" s="186">
        <f t="shared" si="596"/>
        <v>0</v>
      </c>
      <c r="K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6">
        <f t="shared" si="599"/>
        <v>0</v>
      </c>
      <c r="AD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6">
        <f t="shared" si="600"/>
        <v>0</v>
      </c>
      <c r="AH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6">
        <f t="shared" si="601"/>
        <v>0</v>
      </c>
      <c r="AL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6">
        <f t="shared" si="602"/>
        <v>0</v>
      </c>
      <c r="AP382" s="186">
        <f t="shared" si="603"/>
        <v>0</v>
      </c>
    </row>
    <row r="383" spans="2:42" x14ac:dyDescent="0.25">
      <c r="B383" s="193" t="s">
        <v>349</v>
      </c>
      <c r="C383" s="194" t="s">
        <v>217</v>
      </c>
      <c r="D383" s="195">
        <f>SUM(D384:D388)</f>
        <v>0</v>
      </c>
      <c r="E383" s="195">
        <f>SUM(E384:E388)</f>
        <v>100000</v>
      </c>
      <c r="F383" s="195">
        <f t="shared" ref="F383:F498" si="792">D383+E383</f>
        <v>100000</v>
      </c>
      <c r="G383" s="195">
        <f>SUM(G384:G388)</f>
        <v>0</v>
      </c>
      <c r="H383" s="195">
        <f t="shared" si="595"/>
        <v>100000</v>
      </c>
      <c r="I383" s="195">
        <f>SUM(I384:I388)</f>
        <v>0</v>
      </c>
      <c r="J383" s="195">
        <f t="shared" si="596"/>
        <v>100000</v>
      </c>
      <c r="K383" s="195">
        <f t="shared" ref="K383:AB383" si="793">SUM(K384:K388)</f>
        <v>0</v>
      </c>
      <c r="L383" s="195">
        <f t="shared" si="793"/>
        <v>0</v>
      </c>
      <c r="M383" s="195">
        <f t="shared" si="793"/>
        <v>0</v>
      </c>
      <c r="N383" s="195">
        <f t="shared" si="793"/>
        <v>0</v>
      </c>
      <c r="O383" s="195">
        <f t="shared" si="793"/>
        <v>0</v>
      </c>
      <c r="P383" s="195">
        <f t="shared" ref="P383:Q383" si="794">SUM(P384:P388)</f>
        <v>100000</v>
      </c>
      <c r="Q383" s="195">
        <f t="shared" si="794"/>
        <v>0</v>
      </c>
      <c r="R383" s="195">
        <f t="shared" si="793"/>
        <v>0</v>
      </c>
      <c r="S383" s="195">
        <f t="shared" si="793"/>
        <v>0</v>
      </c>
      <c r="T383" s="195">
        <f t="shared" ref="T383" si="795">SUM(T384:T388)</f>
        <v>0</v>
      </c>
      <c r="U383" s="195">
        <f t="shared" si="793"/>
        <v>0</v>
      </c>
      <c r="V383" s="195">
        <f t="shared" si="793"/>
        <v>0</v>
      </c>
      <c r="W383" s="195">
        <f t="shared" ref="W383" si="796">SUM(W384:W388)</f>
        <v>0</v>
      </c>
      <c r="X383" s="195">
        <f t="shared" si="793"/>
        <v>0</v>
      </c>
      <c r="Y383" s="195">
        <f t="shared" si="793"/>
        <v>0</v>
      </c>
      <c r="Z383" s="195">
        <f t="shared" si="793"/>
        <v>0</v>
      </c>
      <c r="AA383" s="195">
        <f t="shared" si="793"/>
        <v>0</v>
      </c>
      <c r="AB383" s="195">
        <f t="shared" si="793"/>
        <v>0</v>
      </c>
      <c r="AC383" s="195">
        <f t="shared" si="599"/>
        <v>0</v>
      </c>
      <c r="AD383" s="195">
        <f>SUM(AD384:AD388)</f>
        <v>0</v>
      </c>
      <c r="AE383" s="195">
        <f>SUM(AE384:AE388)</f>
        <v>0</v>
      </c>
      <c r="AF383" s="195">
        <f>SUM(AF384:AF388)</f>
        <v>0</v>
      </c>
      <c r="AG383" s="195">
        <f t="shared" si="600"/>
        <v>0</v>
      </c>
      <c r="AH383" s="195">
        <f>SUM(AH384:AH388)</f>
        <v>100000</v>
      </c>
      <c r="AI383" s="195">
        <f>SUM(AI384:AI388)</f>
        <v>0</v>
      </c>
      <c r="AJ383" s="195">
        <f>SUM(AJ384:AJ388)</f>
        <v>0</v>
      </c>
      <c r="AK383" s="195">
        <f t="shared" si="601"/>
        <v>100000</v>
      </c>
      <c r="AL383" s="195">
        <f>SUM(AL384:AL388)</f>
        <v>0</v>
      </c>
      <c r="AM383" s="195">
        <f>SUM(AM384:AM388)</f>
        <v>0</v>
      </c>
      <c r="AN383" s="195">
        <f>SUM(AN384:AN388)</f>
        <v>0</v>
      </c>
      <c r="AO383" s="195">
        <f t="shared" si="602"/>
        <v>0</v>
      </c>
      <c r="AP383" s="195">
        <f t="shared" si="603"/>
        <v>100000</v>
      </c>
    </row>
    <row r="384" spans="2:42" x14ac:dyDescent="0.25">
      <c r="B384" s="184" t="s">
        <v>350</v>
      </c>
      <c r="C384" s="185" t="s">
        <v>218</v>
      </c>
      <c r="D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6">
        <f t="shared" si="792"/>
        <v>0</v>
      </c>
      <c r="G384" s="186"/>
      <c r="H384" s="186">
        <f t="shared" si="595"/>
        <v>0</v>
      </c>
      <c r="I384" s="186"/>
      <c r="J384" s="186">
        <f t="shared" si="596"/>
        <v>0</v>
      </c>
      <c r="K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6">
        <f t="shared" si="599"/>
        <v>0</v>
      </c>
      <c r="AD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6">
        <f t="shared" si="600"/>
        <v>0</v>
      </c>
      <c r="AH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6">
        <f t="shared" si="601"/>
        <v>0</v>
      </c>
      <c r="AL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6">
        <f t="shared" si="602"/>
        <v>0</v>
      </c>
      <c r="AP384" s="186">
        <f t="shared" si="603"/>
        <v>0</v>
      </c>
    </row>
    <row r="385" spans="1:42" x14ac:dyDescent="0.25">
      <c r="B385" s="184" t="s">
        <v>1058</v>
      </c>
      <c r="C385" s="185" t="s">
        <v>1059</v>
      </c>
      <c r="D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385" s="186">
        <f t="shared" si="792"/>
        <v>100000</v>
      </c>
      <c r="G385" s="186"/>
      <c r="H385" s="186">
        <f t="shared" si="595"/>
        <v>100000</v>
      </c>
      <c r="I385" s="186"/>
      <c r="J385" s="186">
        <f t="shared" si="596"/>
        <v>100000</v>
      </c>
      <c r="K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Q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6">
        <f t="shared" si="599"/>
        <v>0</v>
      </c>
      <c r="AD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6">
        <f t="shared" si="600"/>
        <v>0</v>
      </c>
      <c r="AH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I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6">
        <f t="shared" si="601"/>
        <v>100000</v>
      </c>
      <c r="AL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6">
        <f t="shared" si="602"/>
        <v>0</v>
      </c>
      <c r="AP385" s="186">
        <f t="shared" si="603"/>
        <v>100000</v>
      </c>
    </row>
    <row r="386" spans="1:42" x14ac:dyDescent="0.25">
      <c r="B386" s="184" t="s">
        <v>1060</v>
      </c>
      <c r="C386" s="185" t="s">
        <v>1061</v>
      </c>
      <c r="D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6">
        <f t="shared" ref="F386" si="797">D386+E386</f>
        <v>0</v>
      </c>
      <c r="G386" s="186"/>
      <c r="H386" s="186">
        <f t="shared" ref="H386" si="798">F386-G386</f>
        <v>0</v>
      </c>
      <c r="I386" s="186"/>
      <c r="J386" s="186">
        <f t="shared" ref="J386" si="799">F386-I386</f>
        <v>0</v>
      </c>
      <c r="K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6">
        <f t="shared" ref="AC386" si="800">Z386+AA386+AB386</f>
        <v>0</v>
      </c>
      <c r="AD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6">
        <f t="shared" ref="AG386" si="801">AD386+AE386+AF386</f>
        <v>0</v>
      </c>
      <c r="AH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6">
        <f t="shared" ref="AK386" si="802">AH386+AI386+AJ386</f>
        <v>0</v>
      </c>
      <c r="AL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6">
        <f t="shared" ref="AO386" si="803">AL386+AM386+AN386</f>
        <v>0</v>
      </c>
      <c r="AP386" s="186">
        <f t="shared" ref="AP386" si="804">AC386+AG386+AK386+AO386</f>
        <v>0</v>
      </c>
    </row>
    <row r="387" spans="1:42" x14ac:dyDescent="0.25">
      <c r="A387" s="113"/>
      <c r="B387" s="184" t="s">
        <v>1062</v>
      </c>
      <c r="C387" s="185" t="s">
        <v>1384</v>
      </c>
      <c r="D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6">
        <f t="shared" ref="F387" si="805">D387+E387</f>
        <v>0</v>
      </c>
      <c r="G387" s="186"/>
      <c r="H387" s="186">
        <f t="shared" ref="H387" si="806">F387-G387</f>
        <v>0</v>
      </c>
      <c r="I387" s="186"/>
      <c r="J387" s="186">
        <f t="shared" ref="J387" si="807">F387-I387</f>
        <v>0</v>
      </c>
      <c r="K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6">
        <f t="shared" ref="AC387" si="808">Z387+AA387+AB387</f>
        <v>0</v>
      </c>
      <c r="AD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6">
        <f t="shared" ref="AG387" si="809">AD387+AE387+AF387</f>
        <v>0</v>
      </c>
      <c r="AH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6">
        <f t="shared" ref="AK387" si="810">AH387+AI387+AJ387</f>
        <v>0</v>
      </c>
      <c r="AL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6">
        <f t="shared" ref="AO387" si="811">AL387+AM387+AN387</f>
        <v>0</v>
      </c>
      <c r="AP387" s="186">
        <f t="shared" ref="AP387" si="812">AC387+AG387+AK387+AO387</f>
        <v>0</v>
      </c>
    </row>
    <row r="388" spans="1:42" x14ac:dyDescent="0.25">
      <c r="A388" s="113"/>
      <c r="B388" s="184" t="s">
        <v>1064</v>
      </c>
      <c r="C388" s="185" t="s">
        <v>1063</v>
      </c>
      <c r="D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6">
        <f t="shared" si="792"/>
        <v>0</v>
      </c>
      <c r="G388" s="186"/>
      <c r="H388" s="186">
        <f t="shared" si="595"/>
        <v>0</v>
      </c>
      <c r="I388" s="186"/>
      <c r="J388" s="186">
        <f t="shared" si="596"/>
        <v>0</v>
      </c>
      <c r="K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6">
        <f t="shared" si="599"/>
        <v>0</v>
      </c>
      <c r="AD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6">
        <f t="shared" si="600"/>
        <v>0</v>
      </c>
      <c r="AH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6">
        <f t="shared" si="601"/>
        <v>0</v>
      </c>
      <c r="AL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6">
        <f t="shared" si="602"/>
        <v>0</v>
      </c>
      <c r="AP388" s="186">
        <f t="shared" si="603"/>
        <v>0</v>
      </c>
    </row>
    <row r="389" spans="1:42" x14ac:dyDescent="0.25">
      <c r="B389" s="193" t="s">
        <v>351</v>
      </c>
      <c r="C389" s="194" t="s">
        <v>219</v>
      </c>
      <c r="D389" s="195">
        <f>SUM(D390:D396)</f>
        <v>0</v>
      </c>
      <c r="E389" s="195">
        <f>SUM(E390:E396)</f>
        <v>0</v>
      </c>
      <c r="F389" s="195">
        <f t="shared" si="792"/>
        <v>0</v>
      </c>
      <c r="G389" s="195">
        <f>SUM(G390:G396)</f>
        <v>0</v>
      </c>
      <c r="H389" s="195">
        <f t="shared" si="595"/>
        <v>0</v>
      </c>
      <c r="I389" s="195">
        <f>SUM(I390:I396)</f>
        <v>0</v>
      </c>
      <c r="J389" s="195">
        <f t="shared" si="596"/>
        <v>0</v>
      </c>
      <c r="K389" s="195">
        <f t="shared" ref="K389:AB389" si="813">SUM(K390:K396)</f>
        <v>0</v>
      </c>
      <c r="L389" s="195">
        <f t="shared" si="813"/>
        <v>0</v>
      </c>
      <c r="M389" s="195">
        <f t="shared" si="813"/>
        <v>0</v>
      </c>
      <c r="N389" s="195">
        <f t="shared" si="813"/>
        <v>0</v>
      </c>
      <c r="O389" s="195">
        <f t="shared" si="813"/>
        <v>0</v>
      </c>
      <c r="P389" s="195">
        <f t="shared" si="813"/>
        <v>0</v>
      </c>
      <c r="Q389" s="195">
        <f t="shared" si="813"/>
        <v>0</v>
      </c>
      <c r="R389" s="195">
        <f t="shared" si="813"/>
        <v>0</v>
      </c>
      <c r="S389" s="195">
        <f t="shared" si="813"/>
        <v>0</v>
      </c>
      <c r="T389" s="195">
        <f t="shared" ref="T389" si="814">SUM(T390:T396)</f>
        <v>0</v>
      </c>
      <c r="U389" s="195">
        <f t="shared" si="813"/>
        <v>0</v>
      </c>
      <c r="V389" s="195">
        <f t="shared" si="813"/>
        <v>0</v>
      </c>
      <c r="W389" s="195">
        <f t="shared" si="813"/>
        <v>0</v>
      </c>
      <c r="X389" s="195">
        <f t="shared" si="813"/>
        <v>0</v>
      </c>
      <c r="Y389" s="195">
        <f t="shared" si="813"/>
        <v>0</v>
      </c>
      <c r="Z389" s="195">
        <f t="shared" si="813"/>
        <v>0</v>
      </c>
      <c r="AA389" s="195">
        <f t="shared" si="813"/>
        <v>0</v>
      </c>
      <c r="AB389" s="195">
        <f t="shared" si="813"/>
        <v>0</v>
      </c>
      <c r="AC389" s="195">
        <f t="shared" si="599"/>
        <v>0</v>
      </c>
      <c r="AD389" s="195">
        <f>SUM(AD390:AD396)</f>
        <v>0</v>
      </c>
      <c r="AE389" s="195">
        <f>SUM(AE390:AE396)</f>
        <v>0</v>
      </c>
      <c r="AF389" s="195">
        <f>SUM(AF390:AF396)</f>
        <v>0</v>
      </c>
      <c r="AG389" s="195">
        <f t="shared" si="600"/>
        <v>0</v>
      </c>
      <c r="AH389" s="195">
        <f>SUM(AH390:AH396)</f>
        <v>0</v>
      </c>
      <c r="AI389" s="195">
        <f>SUM(AI390:AI396)</f>
        <v>0</v>
      </c>
      <c r="AJ389" s="195">
        <f>SUM(AJ390:AJ396)</f>
        <v>0</v>
      </c>
      <c r="AK389" s="195">
        <f t="shared" si="601"/>
        <v>0</v>
      </c>
      <c r="AL389" s="195">
        <f>SUM(AL390:AL396)</f>
        <v>0</v>
      </c>
      <c r="AM389" s="195">
        <f>SUM(AM390:AM396)</f>
        <v>0</v>
      </c>
      <c r="AN389" s="195">
        <f>SUM(AN390:AN396)</f>
        <v>0</v>
      </c>
      <c r="AO389" s="195">
        <f t="shared" si="602"/>
        <v>0</v>
      </c>
      <c r="AP389" s="195">
        <f t="shared" si="603"/>
        <v>0</v>
      </c>
    </row>
    <row r="390" spans="1:42" x14ac:dyDescent="0.25">
      <c r="B390" s="184" t="s">
        <v>352</v>
      </c>
      <c r="C390" s="185" t="s">
        <v>220</v>
      </c>
      <c r="D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6">
        <f t="shared" si="792"/>
        <v>0</v>
      </c>
      <c r="G390" s="186"/>
      <c r="H390" s="186">
        <f t="shared" si="595"/>
        <v>0</v>
      </c>
      <c r="I390" s="186"/>
      <c r="J390" s="186">
        <f t="shared" si="596"/>
        <v>0</v>
      </c>
      <c r="K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6">
        <f t="shared" si="599"/>
        <v>0</v>
      </c>
      <c r="AD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6">
        <f t="shared" si="600"/>
        <v>0</v>
      </c>
      <c r="AH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6">
        <f t="shared" si="601"/>
        <v>0</v>
      </c>
      <c r="AL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6">
        <f t="shared" si="602"/>
        <v>0</v>
      </c>
      <c r="AP390" s="186">
        <f t="shared" si="603"/>
        <v>0</v>
      </c>
    </row>
    <row r="391" spans="1:42" x14ac:dyDescent="0.25">
      <c r="B391" s="184" t="s">
        <v>1065</v>
      </c>
      <c r="C391" s="185" t="s">
        <v>1066</v>
      </c>
      <c r="D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6">
        <f t="shared" ref="F391:F394" si="815">D391+E391</f>
        <v>0</v>
      </c>
      <c r="G391" s="186"/>
      <c r="H391" s="186">
        <f t="shared" ref="H391:H394" si="816">F391-G391</f>
        <v>0</v>
      </c>
      <c r="I391" s="186"/>
      <c r="J391" s="186">
        <f t="shared" ref="J391:J394" si="817">F391-I391</f>
        <v>0</v>
      </c>
      <c r="K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6">
        <f t="shared" ref="AC391:AC394" si="818">Z391+AA391+AB391</f>
        <v>0</v>
      </c>
      <c r="AD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6">
        <f t="shared" ref="AG391:AG394" si="819">AD391+AE391+AF391</f>
        <v>0</v>
      </c>
      <c r="AH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6">
        <f t="shared" ref="AK391:AK394" si="820">AH391+AI391+AJ391</f>
        <v>0</v>
      </c>
      <c r="AL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6">
        <f t="shared" ref="AO391:AO394" si="821">AL391+AM391+AN391</f>
        <v>0</v>
      </c>
      <c r="AP391" s="186">
        <f t="shared" ref="AP391:AP394" si="822">AC391+AG391+AK391+AO391</f>
        <v>0</v>
      </c>
    </row>
    <row r="392" spans="1:42" x14ac:dyDescent="0.25">
      <c r="B392" s="184" t="s">
        <v>353</v>
      </c>
      <c r="C392" s="185" t="s">
        <v>221</v>
      </c>
      <c r="D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6">
        <f t="shared" si="815"/>
        <v>0</v>
      </c>
      <c r="G392" s="186"/>
      <c r="H392" s="186">
        <f t="shared" si="816"/>
        <v>0</v>
      </c>
      <c r="I392" s="186"/>
      <c r="J392" s="186">
        <f t="shared" si="817"/>
        <v>0</v>
      </c>
      <c r="K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6">
        <f t="shared" si="818"/>
        <v>0</v>
      </c>
      <c r="AD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6">
        <f t="shared" si="819"/>
        <v>0</v>
      </c>
      <c r="AH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6">
        <f t="shared" si="820"/>
        <v>0</v>
      </c>
      <c r="AL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6">
        <f t="shared" si="821"/>
        <v>0</v>
      </c>
      <c r="AP392" s="186">
        <f t="shared" si="822"/>
        <v>0</v>
      </c>
    </row>
    <row r="393" spans="1:42" x14ac:dyDescent="0.25">
      <c r="B393" s="184" t="s">
        <v>1067</v>
      </c>
      <c r="C393" s="185" t="s">
        <v>1068</v>
      </c>
      <c r="D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6">
        <f t="shared" si="815"/>
        <v>0</v>
      </c>
      <c r="G393" s="186"/>
      <c r="H393" s="186">
        <f t="shared" si="816"/>
        <v>0</v>
      </c>
      <c r="I393" s="186"/>
      <c r="J393" s="186">
        <f t="shared" si="817"/>
        <v>0</v>
      </c>
      <c r="K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6">
        <f t="shared" si="818"/>
        <v>0</v>
      </c>
      <c r="AD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6">
        <f t="shared" si="819"/>
        <v>0</v>
      </c>
      <c r="AH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6">
        <f t="shared" si="820"/>
        <v>0</v>
      </c>
      <c r="AL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6">
        <f t="shared" si="821"/>
        <v>0</v>
      </c>
      <c r="AP393" s="186">
        <f t="shared" si="822"/>
        <v>0</v>
      </c>
    </row>
    <row r="394" spans="1:42" x14ac:dyDescent="0.25">
      <c r="B394" s="184" t="s">
        <v>1069</v>
      </c>
      <c r="C394" s="185" t="s">
        <v>1070</v>
      </c>
      <c r="D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6">
        <f t="shared" si="815"/>
        <v>0</v>
      </c>
      <c r="G394" s="186"/>
      <c r="H394" s="186">
        <f t="shared" si="816"/>
        <v>0</v>
      </c>
      <c r="I394" s="186"/>
      <c r="J394" s="186">
        <f t="shared" si="817"/>
        <v>0</v>
      </c>
      <c r="K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6">
        <f t="shared" si="818"/>
        <v>0</v>
      </c>
      <c r="AD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6">
        <f t="shared" si="819"/>
        <v>0</v>
      </c>
      <c r="AH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6">
        <f t="shared" si="820"/>
        <v>0</v>
      </c>
      <c r="AL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6">
        <f t="shared" si="821"/>
        <v>0</v>
      </c>
      <c r="AP394" s="186">
        <f t="shared" si="822"/>
        <v>0</v>
      </c>
    </row>
    <row r="395" spans="1:42" x14ac:dyDescent="0.25">
      <c r="B395" s="184" t="s">
        <v>354</v>
      </c>
      <c r="C395" s="185" t="s">
        <v>222</v>
      </c>
      <c r="D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6">
        <f t="shared" si="792"/>
        <v>0</v>
      </c>
      <c r="G395" s="186"/>
      <c r="H395" s="186">
        <f t="shared" si="595"/>
        <v>0</v>
      </c>
      <c r="I395" s="186"/>
      <c r="J395" s="186">
        <f t="shared" si="596"/>
        <v>0</v>
      </c>
      <c r="K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6">
        <f t="shared" si="599"/>
        <v>0</v>
      </c>
      <c r="AD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6">
        <f t="shared" si="600"/>
        <v>0</v>
      </c>
      <c r="AH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6">
        <f t="shared" si="601"/>
        <v>0</v>
      </c>
      <c r="AL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6">
        <f t="shared" si="602"/>
        <v>0</v>
      </c>
      <c r="AP395" s="186">
        <f t="shared" si="603"/>
        <v>0</v>
      </c>
    </row>
    <row r="396" spans="1:42" x14ac:dyDescent="0.25">
      <c r="B396" s="184" t="s">
        <v>1071</v>
      </c>
      <c r="C396" s="185" t="s">
        <v>1072</v>
      </c>
      <c r="D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6">
        <f t="shared" ref="F396" si="823">D396+E396</f>
        <v>0</v>
      </c>
      <c r="G396" s="186"/>
      <c r="H396" s="186">
        <f t="shared" ref="H396" si="824">F396-G396</f>
        <v>0</v>
      </c>
      <c r="I396" s="186"/>
      <c r="J396" s="186">
        <f t="shared" ref="J396" si="825">F396-I396</f>
        <v>0</v>
      </c>
      <c r="K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6">
        <f t="shared" ref="AC396" si="826">Z396+AA396+AB396</f>
        <v>0</v>
      </c>
      <c r="AD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6">
        <f t="shared" ref="AG396" si="827">AD396+AE396+AF396</f>
        <v>0</v>
      </c>
      <c r="AH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6">
        <f t="shared" ref="AK396" si="828">AH396+AI396+AJ396</f>
        <v>0</v>
      </c>
      <c r="AL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6">
        <f t="shared" ref="AO396" si="829">AL396+AM396+AN396</f>
        <v>0</v>
      </c>
      <c r="AP396" s="186">
        <f t="shared" ref="AP396" si="830">AC396+AG396+AK396+AO396</f>
        <v>0</v>
      </c>
    </row>
    <row r="397" spans="1:42" x14ac:dyDescent="0.25">
      <c r="B397" s="181" t="s">
        <v>360</v>
      </c>
      <c r="C397" s="182" t="s">
        <v>228</v>
      </c>
      <c r="D397" s="183">
        <f>D398+D459+D467+D485+D489</f>
        <v>0</v>
      </c>
      <c r="E397" s="183">
        <f>E398+E459+E467+E485+E489</f>
        <v>0</v>
      </c>
      <c r="F397" s="183">
        <f t="shared" si="792"/>
        <v>0</v>
      </c>
      <c r="G397" s="183">
        <f>G398+G459+G467+G485+G489</f>
        <v>0</v>
      </c>
      <c r="H397" s="183">
        <f t="shared" si="595"/>
        <v>0</v>
      </c>
      <c r="I397" s="183">
        <f>I398+I459+I467+I485+I489</f>
        <v>0</v>
      </c>
      <c r="J397" s="183">
        <f t="shared" si="596"/>
        <v>0</v>
      </c>
      <c r="K397" s="183">
        <f t="shared" ref="K397:AB397" si="831">K398+K459+K467+K485+K489</f>
        <v>0</v>
      </c>
      <c r="L397" s="183">
        <f t="shared" si="831"/>
        <v>0</v>
      </c>
      <c r="M397" s="183">
        <f t="shared" si="831"/>
        <v>0</v>
      </c>
      <c r="N397" s="183">
        <f t="shared" si="831"/>
        <v>0</v>
      </c>
      <c r="O397" s="183">
        <f t="shared" si="831"/>
        <v>0</v>
      </c>
      <c r="P397" s="183">
        <f t="shared" si="831"/>
        <v>0</v>
      </c>
      <c r="Q397" s="183">
        <f t="shared" si="831"/>
        <v>0</v>
      </c>
      <c r="R397" s="183">
        <f t="shared" si="831"/>
        <v>0</v>
      </c>
      <c r="S397" s="183">
        <f t="shared" si="831"/>
        <v>0</v>
      </c>
      <c r="T397" s="183">
        <f t="shared" ref="T397" si="832">T398+T459+T467+T485+T489</f>
        <v>0</v>
      </c>
      <c r="U397" s="183">
        <f t="shared" si="831"/>
        <v>0</v>
      </c>
      <c r="V397" s="183">
        <f t="shared" si="831"/>
        <v>0</v>
      </c>
      <c r="W397" s="183">
        <f t="shared" si="831"/>
        <v>0</v>
      </c>
      <c r="X397" s="183">
        <f t="shared" si="831"/>
        <v>0</v>
      </c>
      <c r="Y397" s="183">
        <f t="shared" si="831"/>
        <v>0</v>
      </c>
      <c r="Z397" s="183">
        <f t="shared" si="831"/>
        <v>0</v>
      </c>
      <c r="AA397" s="183">
        <f t="shared" si="831"/>
        <v>0</v>
      </c>
      <c r="AB397" s="183">
        <f t="shared" si="831"/>
        <v>0</v>
      </c>
      <c r="AC397" s="183">
        <f t="shared" si="599"/>
        <v>0</v>
      </c>
      <c r="AD397" s="183">
        <f>AD398+AD459+AD467+AD485+AD489</f>
        <v>0</v>
      </c>
      <c r="AE397" s="183">
        <f>AE398+AE459+AE467+AE485+AE489</f>
        <v>0</v>
      </c>
      <c r="AF397" s="183">
        <f>AF398+AF459+AF467+AF485+AF489</f>
        <v>0</v>
      </c>
      <c r="AG397" s="183">
        <f t="shared" si="600"/>
        <v>0</v>
      </c>
      <c r="AH397" s="183">
        <f>AH398+AH459+AH467+AH485+AH489</f>
        <v>0</v>
      </c>
      <c r="AI397" s="183">
        <f>AI398+AI459+AI467+AI485+AI489</f>
        <v>0</v>
      </c>
      <c r="AJ397" s="183">
        <f>AJ398+AJ459+AJ467+AJ485+AJ489</f>
        <v>0</v>
      </c>
      <c r="AK397" s="183">
        <f t="shared" si="601"/>
        <v>0</v>
      </c>
      <c r="AL397" s="183">
        <f>AL398+AL459+AL467+AL485+AL489</f>
        <v>0</v>
      </c>
      <c r="AM397" s="183">
        <f>AM398+AM459+AM467+AM485+AM489</f>
        <v>0</v>
      </c>
      <c r="AN397" s="183">
        <f>AN398+AN459+AN467+AN485+AN489</f>
        <v>0</v>
      </c>
      <c r="AO397" s="183">
        <f t="shared" si="602"/>
        <v>0</v>
      </c>
      <c r="AP397" s="183">
        <f t="shared" si="603"/>
        <v>0</v>
      </c>
    </row>
    <row r="398" spans="1:42" x14ac:dyDescent="0.25">
      <c r="B398" s="193" t="s">
        <v>361</v>
      </c>
      <c r="C398" s="194" t="s">
        <v>229</v>
      </c>
      <c r="D398" s="195">
        <f>SUM(D399:D458)</f>
        <v>0</v>
      </c>
      <c r="E398" s="195">
        <f>SUM(E399:E458)</f>
        <v>0</v>
      </c>
      <c r="F398" s="195">
        <f t="shared" si="792"/>
        <v>0</v>
      </c>
      <c r="G398" s="195">
        <f t="shared" ref="G398:I398" si="833">SUM(G399:G458)</f>
        <v>0</v>
      </c>
      <c r="H398" s="195">
        <f t="shared" si="595"/>
        <v>0</v>
      </c>
      <c r="I398" s="195">
        <f t="shared" si="833"/>
        <v>0</v>
      </c>
      <c r="J398" s="195">
        <f t="shared" si="596"/>
        <v>0</v>
      </c>
      <c r="K398" s="195">
        <f t="shared" ref="K398:AN398" si="834">SUM(K399:K458)</f>
        <v>0</v>
      </c>
      <c r="L398" s="195">
        <f t="shared" si="834"/>
        <v>0</v>
      </c>
      <c r="M398" s="195">
        <f t="shared" si="834"/>
        <v>0</v>
      </c>
      <c r="N398" s="195">
        <f t="shared" si="834"/>
        <v>0</v>
      </c>
      <c r="O398" s="195">
        <f t="shared" si="834"/>
        <v>0</v>
      </c>
      <c r="P398" s="195">
        <f t="shared" ref="P398:Q398" si="835">SUM(P399:P458)</f>
        <v>0</v>
      </c>
      <c r="Q398" s="195">
        <f t="shared" si="835"/>
        <v>0</v>
      </c>
      <c r="R398" s="195">
        <f t="shared" si="834"/>
        <v>0</v>
      </c>
      <c r="S398" s="195">
        <f t="shared" si="834"/>
        <v>0</v>
      </c>
      <c r="T398" s="195">
        <f t="shared" ref="T398" si="836">SUM(T399:T458)</f>
        <v>0</v>
      </c>
      <c r="U398" s="195">
        <f t="shared" si="834"/>
        <v>0</v>
      </c>
      <c r="V398" s="195">
        <f t="shared" si="834"/>
        <v>0</v>
      </c>
      <c r="W398" s="195">
        <f t="shared" ref="W398" si="837">SUM(W399:W458)</f>
        <v>0</v>
      </c>
      <c r="X398" s="195">
        <f t="shared" si="834"/>
        <v>0</v>
      </c>
      <c r="Y398" s="195">
        <f t="shared" si="834"/>
        <v>0</v>
      </c>
      <c r="Z398" s="195">
        <f t="shared" si="834"/>
        <v>0</v>
      </c>
      <c r="AA398" s="195">
        <f t="shared" si="834"/>
        <v>0</v>
      </c>
      <c r="AB398" s="195">
        <f t="shared" si="834"/>
        <v>0</v>
      </c>
      <c r="AC398" s="195">
        <f t="shared" si="599"/>
        <v>0</v>
      </c>
      <c r="AD398" s="195">
        <f t="shared" si="834"/>
        <v>0</v>
      </c>
      <c r="AE398" s="195">
        <f t="shared" si="834"/>
        <v>0</v>
      </c>
      <c r="AF398" s="195">
        <f t="shared" si="834"/>
        <v>0</v>
      </c>
      <c r="AG398" s="195">
        <f t="shared" si="600"/>
        <v>0</v>
      </c>
      <c r="AH398" s="195">
        <f t="shared" si="834"/>
        <v>0</v>
      </c>
      <c r="AI398" s="195">
        <f t="shared" si="834"/>
        <v>0</v>
      </c>
      <c r="AJ398" s="195">
        <f t="shared" si="834"/>
        <v>0</v>
      </c>
      <c r="AK398" s="195">
        <f t="shared" si="601"/>
        <v>0</v>
      </c>
      <c r="AL398" s="195">
        <f t="shared" si="834"/>
        <v>0</v>
      </c>
      <c r="AM398" s="195">
        <f t="shared" si="834"/>
        <v>0</v>
      </c>
      <c r="AN398" s="195">
        <f t="shared" si="834"/>
        <v>0</v>
      </c>
      <c r="AO398" s="195">
        <f t="shared" si="602"/>
        <v>0</v>
      </c>
      <c r="AP398" s="195">
        <f t="shared" si="603"/>
        <v>0</v>
      </c>
    </row>
    <row r="399" spans="1:42" x14ac:dyDescent="0.25">
      <c r="B399" s="184" t="s">
        <v>362</v>
      </c>
      <c r="C399" s="185" t="s">
        <v>230</v>
      </c>
      <c r="D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6">
        <f t="shared" si="792"/>
        <v>0</v>
      </c>
      <c r="G399" s="186"/>
      <c r="H399" s="186">
        <f t="shared" si="595"/>
        <v>0</v>
      </c>
      <c r="I399" s="186"/>
      <c r="J399" s="186">
        <f t="shared" si="596"/>
        <v>0</v>
      </c>
      <c r="K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6">
        <f t="shared" si="599"/>
        <v>0</v>
      </c>
      <c r="AD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6">
        <f t="shared" si="600"/>
        <v>0</v>
      </c>
      <c r="AH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6">
        <f t="shared" si="601"/>
        <v>0</v>
      </c>
      <c r="AL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6">
        <f t="shared" si="602"/>
        <v>0</v>
      </c>
      <c r="AP399" s="186">
        <f t="shared" si="603"/>
        <v>0</v>
      </c>
    </row>
    <row r="400" spans="1:42" x14ac:dyDescent="0.25">
      <c r="B400" s="184" t="s">
        <v>1074</v>
      </c>
      <c r="C400" s="185" t="s">
        <v>1075</v>
      </c>
      <c r="D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6">
        <f t="shared" si="792"/>
        <v>0</v>
      </c>
      <c r="G400" s="186"/>
      <c r="H400" s="186">
        <f t="shared" si="595"/>
        <v>0</v>
      </c>
      <c r="I400" s="186"/>
      <c r="J400" s="186">
        <f t="shared" si="596"/>
        <v>0</v>
      </c>
      <c r="K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6">
        <f t="shared" si="599"/>
        <v>0</v>
      </c>
      <c r="AD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6">
        <f t="shared" si="600"/>
        <v>0</v>
      </c>
      <c r="AH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6">
        <f t="shared" si="601"/>
        <v>0</v>
      </c>
      <c r="AL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6">
        <f t="shared" si="602"/>
        <v>0</v>
      </c>
      <c r="AP400" s="186">
        <f t="shared" si="603"/>
        <v>0</v>
      </c>
    </row>
    <row r="401" spans="2:42" x14ac:dyDescent="0.25">
      <c r="B401" s="184" t="s">
        <v>1076</v>
      </c>
      <c r="C401" s="185" t="s">
        <v>1077</v>
      </c>
      <c r="D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6">
        <f t="shared" si="792"/>
        <v>0</v>
      </c>
      <c r="G401" s="186"/>
      <c r="H401" s="186">
        <f t="shared" si="595"/>
        <v>0</v>
      </c>
      <c r="I401" s="186"/>
      <c r="J401" s="186">
        <f t="shared" si="596"/>
        <v>0</v>
      </c>
      <c r="K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6">
        <f t="shared" si="599"/>
        <v>0</v>
      </c>
      <c r="AD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6">
        <f t="shared" si="600"/>
        <v>0</v>
      </c>
      <c r="AH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6">
        <f t="shared" si="601"/>
        <v>0</v>
      </c>
      <c r="AL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6">
        <f t="shared" si="602"/>
        <v>0</v>
      </c>
      <c r="AP401" s="186">
        <f t="shared" si="603"/>
        <v>0</v>
      </c>
    </row>
    <row r="402" spans="2:42" x14ac:dyDescent="0.25">
      <c r="B402" s="184" t="s">
        <v>363</v>
      </c>
      <c r="C402" s="185" t="s">
        <v>231</v>
      </c>
      <c r="D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6">
        <f t="shared" ref="F402:F453" si="838">D402+E402</f>
        <v>0</v>
      </c>
      <c r="G402" s="186"/>
      <c r="H402" s="186">
        <f t="shared" ref="H402:H453" si="839">F402-G402</f>
        <v>0</v>
      </c>
      <c r="I402" s="186"/>
      <c r="J402" s="186">
        <f t="shared" ref="J402:J453" si="840">F402-I402</f>
        <v>0</v>
      </c>
      <c r="K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6">
        <f t="shared" ref="AC402:AC453" si="841">Z402+AA402+AB402</f>
        <v>0</v>
      </c>
      <c r="AD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6">
        <f t="shared" ref="AG402:AG453" si="842">AD402+AE402+AF402</f>
        <v>0</v>
      </c>
      <c r="AH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6">
        <f t="shared" ref="AK402:AK453" si="843">AH402+AI402+AJ402</f>
        <v>0</v>
      </c>
      <c r="AL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6">
        <f t="shared" ref="AO402:AO453" si="844">AL402+AM402+AN402</f>
        <v>0</v>
      </c>
      <c r="AP402" s="186">
        <f t="shared" ref="AP402:AP453" si="845">AC402+AG402+AK402+AO402</f>
        <v>0</v>
      </c>
    </row>
    <row r="403" spans="2:42" x14ac:dyDescent="0.25">
      <c r="B403" s="184" t="s">
        <v>373</v>
      </c>
      <c r="C403" s="185" t="s">
        <v>240</v>
      </c>
      <c r="D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6">
        <f t="shared" ref="F403:F419" si="846">D403+E403</f>
        <v>0</v>
      </c>
      <c r="G403" s="186"/>
      <c r="H403" s="186">
        <f t="shared" ref="H403:H419" si="847">F403-G403</f>
        <v>0</v>
      </c>
      <c r="I403" s="186"/>
      <c r="J403" s="186">
        <f t="shared" ref="J403:J419" si="848">F403-I403</f>
        <v>0</v>
      </c>
      <c r="K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6">
        <f t="shared" ref="AC403:AC419" si="849">Z403+AA403+AB403</f>
        <v>0</v>
      </c>
      <c r="AD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6">
        <f t="shared" ref="AG403:AG419" si="850">AD403+AE403+AF403</f>
        <v>0</v>
      </c>
      <c r="AH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6">
        <f t="shared" ref="AK403:AK419" si="851">AH403+AI403+AJ403</f>
        <v>0</v>
      </c>
      <c r="AL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6">
        <f t="shared" ref="AO403:AO419" si="852">AL403+AM403+AN403</f>
        <v>0</v>
      </c>
      <c r="AP403" s="186">
        <f t="shared" ref="AP403:AP419" si="853">AC403+AG403+AK403+AO403</f>
        <v>0</v>
      </c>
    </row>
    <row r="404" spans="2:42" x14ac:dyDescent="0.25">
      <c r="B404" s="184" t="s">
        <v>1078</v>
      </c>
      <c r="C404" s="185" t="s">
        <v>1079</v>
      </c>
      <c r="D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6">
        <f t="shared" si="846"/>
        <v>0</v>
      </c>
      <c r="G404" s="186"/>
      <c r="H404" s="186">
        <f t="shared" si="847"/>
        <v>0</v>
      </c>
      <c r="I404" s="186"/>
      <c r="J404" s="186">
        <f t="shared" si="848"/>
        <v>0</v>
      </c>
      <c r="K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6">
        <f t="shared" si="849"/>
        <v>0</v>
      </c>
      <c r="AD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6">
        <f t="shared" si="850"/>
        <v>0</v>
      </c>
      <c r="AH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6">
        <f t="shared" si="851"/>
        <v>0</v>
      </c>
      <c r="AL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6">
        <f t="shared" si="852"/>
        <v>0</v>
      </c>
      <c r="AP404" s="186">
        <f t="shared" si="853"/>
        <v>0</v>
      </c>
    </row>
    <row r="405" spans="2:42" x14ac:dyDescent="0.25">
      <c r="B405" s="184" t="s">
        <v>1080</v>
      </c>
      <c r="C405" s="185" t="s">
        <v>1081</v>
      </c>
      <c r="D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6">
        <f t="shared" si="846"/>
        <v>0</v>
      </c>
      <c r="G405" s="186"/>
      <c r="H405" s="186">
        <f t="shared" si="847"/>
        <v>0</v>
      </c>
      <c r="I405" s="186"/>
      <c r="J405" s="186">
        <f t="shared" si="848"/>
        <v>0</v>
      </c>
      <c r="K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6">
        <f t="shared" si="849"/>
        <v>0</v>
      </c>
      <c r="AD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6">
        <f t="shared" si="850"/>
        <v>0</v>
      </c>
      <c r="AH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6">
        <f t="shared" si="851"/>
        <v>0</v>
      </c>
      <c r="AL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6">
        <f t="shared" si="852"/>
        <v>0</v>
      </c>
      <c r="AP405" s="186">
        <f t="shared" si="853"/>
        <v>0</v>
      </c>
    </row>
    <row r="406" spans="2:42" x14ac:dyDescent="0.25">
      <c r="B406" s="184" t="s">
        <v>1082</v>
      </c>
      <c r="C406" s="185" t="s">
        <v>1083</v>
      </c>
      <c r="D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6">
        <f t="shared" si="846"/>
        <v>0</v>
      </c>
      <c r="G406" s="186"/>
      <c r="H406" s="186">
        <f t="shared" si="847"/>
        <v>0</v>
      </c>
      <c r="I406" s="186"/>
      <c r="J406" s="186">
        <f t="shared" si="848"/>
        <v>0</v>
      </c>
      <c r="K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6">
        <f t="shared" si="849"/>
        <v>0</v>
      </c>
      <c r="AD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6">
        <f t="shared" si="850"/>
        <v>0</v>
      </c>
      <c r="AH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6">
        <f t="shared" si="851"/>
        <v>0</v>
      </c>
      <c r="AL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6">
        <f t="shared" si="852"/>
        <v>0</v>
      </c>
      <c r="AP406" s="186">
        <f t="shared" si="853"/>
        <v>0</v>
      </c>
    </row>
    <row r="407" spans="2:42" x14ac:dyDescent="0.25">
      <c r="B407" s="184" t="s">
        <v>1084</v>
      </c>
      <c r="C407" s="185" t="s">
        <v>1085</v>
      </c>
      <c r="D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6">
        <f t="shared" si="846"/>
        <v>0</v>
      </c>
      <c r="G407" s="186"/>
      <c r="H407" s="186">
        <f t="shared" si="847"/>
        <v>0</v>
      </c>
      <c r="I407" s="186"/>
      <c r="J407" s="186">
        <f t="shared" si="848"/>
        <v>0</v>
      </c>
      <c r="K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6">
        <f t="shared" si="849"/>
        <v>0</v>
      </c>
      <c r="AD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6">
        <f t="shared" si="850"/>
        <v>0</v>
      </c>
      <c r="AH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6">
        <f t="shared" si="851"/>
        <v>0</v>
      </c>
      <c r="AL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6">
        <f t="shared" si="852"/>
        <v>0</v>
      </c>
      <c r="AP407" s="186">
        <f t="shared" si="853"/>
        <v>0</v>
      </c>
    </row>
    <row r="408" spans="2:42" x14ac:dyDescent="0.25">
      <c r="B408" s="184" t="s">
        <v>1086</v>
      </c>
      <c r="C408" s="185" t="s">
        <v>1087</v>
      </c>
      <c r="D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6">
        <f t="shared" si="846"/>
        <v>0</v>
      </c>
      <c r="G408" s="186"/>
      <c r="H408" s="186">
        <f t="shared" si="847"/>
        <v>0</v>
      </c>
      <c r="I408" s="186"/>
      <c r="J408" s="186">
        <f t="shared" si="848"/>
        <v>0</v>
      </c>
      <c r="K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6">
        <f t="shared" si="849"/>
        <v>0</v>
      </c>
      <c r="AD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6">
        <f t="shared" si="850"/>
        <v>0</v>
      </c>
      <c r="AH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6">
        <f t="shared" si="851"/>
        <v>0</v>
      </c>
      <c r="AL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6">
        <f t="shared" si="852"/>
        <v>0</v>
      </c>
      <c r="AP408" s="186">
        <f t="shared" si="853"/>
        <v>0</v>
      </c>
    </row>
    <row r="409" spans="2:42" x14ac:dyDescent="0.25">
      <c r="B409" s="184" t="s">
        <v>1088</v>
      </c>
      <c r="C409" s="185" t="s">
        <v>1089</v>
      </c>
      <c r="D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6">
        <f t="shared" si="846"/>
        <v>0</v>
      </c>
      <c r="G409" s="186"/>
      <c r="H409" s="186">
        <f t="shared" si="847"/>
        <v>0</v>
      </c>
      <c r="I409" s="186"/>
      <c r="J409" s="186">
        <f t="shared" si="848"/>
        <v>0</v>
      </c>
      <c r="K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6">
        <f t="shared" si="849"/>
        <v>0</v>
      </c>
      <c r="AD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6">
        <f t="shared" si="850"/>
        <v>0</v>
      </c>
      <c r="AH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6">
        <f t="shared" si="851"/>
        <v>0</v>
      </c>
      <c r="AL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6">
        <f t="shared" si="852"/>
        <v>0</v>
      </c>
      <c r="AP409" s="186">
        <f t="shared" si="853"/>
        <v>0</v>
      </c>
    </row>
    <row r="410" spans="2:42" x14ac:dyDescent="0.25">
      <c r="B410" s="184" t="s">
        <v>1090</v>
      </c>
      <c r="C410" s="185" t="s">
        <v>1091</v>
      </c>
      <c r="D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6">
        <f t="shared" si="846"/>
        <v>0</v>
      </c>
      <c r="G410" s="186"/>
      <c r="H410" s="186">
        <f t="shared" si="847"/>
        <v>0</v>
      </c>
      <c r="I410" s="186"/>
      <c r="J410" s="186">
        <f t="shared" si="848"/>
        <v>0</v>
      </c>
      <c r="K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6">
        <f t="shared" si="849"/>
        <v>0</v>
      </c>
      <c r="AD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6">
        <f t="shared" si="850"/>
        <v>0</v>
      </c>
      <c r="AH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6">
        <f t="shared" si="851"/>
        <v>0</v>
      </c>
      <c r="AL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6">
        <f t="shared" si="852"/>
        <v>0</v>
      </c>
      <c r="AP410" s="186">
        <f t="shared" si="853"/>
        <v>0</v>
      </c>
    </row>
    <row r="411" spans="2:42" x14ac:dyDescent="0.25">
      <c r="B411" s="184" t="s">
        <v>1092</v>
      </c>
      <c r="C411" s="185" t="s">
        <v>1093</v>
      </c>
      <c r="D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6">
        <f t="shared" si="846"/>
        <v>0</v>
      </c>
      <c r="G411" s="186"/>
      <c r="H411" s="186">
        <f t="shared" si="847"/>
        <v>0</v>
      </c>
      <c r="I411" s="186"/>
      <c r="J411" s="186">
        <f t="shared" si="848"/>
        <v>0</v>
      </c>
      <c r="K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6">
        <f t="shared" si="849"/>
        <v>0</v>
      </c>
      <c r="AD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6">
        <f t="shared" si="850"/>
        <v>0</v>
      </c>
      <c r="AH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6">
        <f t="shared" si="851"/>
        <v>0</v>
      </c>
      <c r="AL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6">
        <f t="shared" si="852"/>
        <v>0</v>
      </c>
      <c r="AP411" s="186">
        <f t="shared" si="853"/>
        <v>0</v>
      </c>
    </row>
    <row r="412" spans="2:42" x14ac:dyDescent="0.25">
      <c r="B412" s="184" t="s">
        <v>1094</v>
      </c>
      <c r="C412" s="185" t="s">
        <v>1095</v>
      </c>
      <c r="D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6">
        <f t="shared" si="846"/>
        <v>0</v>
      </c>
      <c r="G412" s="186"/>
      <c r="H412" s="186">
        <f t="shared" si="847"/>
        <v>0</v>
      </c>
      <c r="I412" s="186"/>
      <c r="J412" s="186">
        <f t="shared" si="848"/>
        <v>0</v>
      </c>
      <c r="K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6">
        <f t="shared" si="849"/>
        <v>0</v>
      </c>
      <c r="AD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6">
        <f t="shared" si="850"/>
        <v>0</v>
      </c>
      <c r="AH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6">
        <f t="shared" si="851"/>
        <v>0</v>
      </c>
      <c r="AL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6">
        <f t="shared" si="852"/>
        <v>0</v>
      </c>
      <c r="AP412" s="186">
        <f t="shared" si="853"/>
        <v>0</v>
      </c>
    </row>
    <row r="413" spans="2:42" x14ac:dyDescent="0.25">
      <c r="B413" s="184" t="s">
        <v>1096</v>
      </c>
      <c r="C413" s="185" t="s">
        <v>1097</v>
      </c>
      <c r="D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6">
        <f t="shared" si="846"/>
        <v>0</v>
      </c>
      <c r="G413" s="186"/>
      <c r="H413" s="186">
        <f t="shared" si="847"/>
        <v>0</v>
      </c>
      <c r="I413" s="186"/>
      <c r="J413" s="186">
        <f t="shared" si="848"/>
        <v>0</v>
      </c>
      <c r="K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6">
        <f t="shared" si="849"/>
        <v>0</v>
      </c>
      <c r="AD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6">
        <f t="shared" si="850"/>
        <v>0</v>
      </c>
      <c r="AH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6">
        <f t="shared" si="851"/>
        <v>0</v>
      </c>
      <c r="AL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6">
        <f t="shared" si="852"/>
        <v>0</v>
      </c>
      <c r="AP413" s="186">
        <f t="shared" si="853"/>
        <v>0</v>
      </c>
    </row>
    <row r="414" spans="2:42" x14ac:dyDescent="0.25">
      <c r="B414" s="184" t="s">
        <v>1098</v>
      </c>
      <c r="C414" s="185" t="s">
        <v>1099</v>
      </c>
      <c r="D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6">
        <f t="shared" si="846"/>
        <v>0</v>
      </c>
      <c r="G414" s="186"/>
      <c r="H414" s="186">
        <f t="shared" si="847"/>
        <v>0</v>
      </c>
      <c r="I414" s="186"/>
      <c r="J414" s="186">
        <f t="shared" si="848"/>
        <v>0</v>
      </c>
      <c r="K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6">
        <f t="shared" si="849"/>
        <v>0</v>
      </c>
      <c r="AD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6">
        <f t="shared" si="850"/>
        <v>0</v>
      </c>
      <c r="AH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6">
        <f t="shared" si="851"/>
        <v>0</v>
      </c>
      <c r="AL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6">
        <f t="shared" si="852"/>
        <v>0</v>
      </c>
      <c r="AP414" s="186">
        <f t="shared" si="853"/>
        <v>0</v>
      </c>
    </row>
    <row r="415" spans="2:42" x14ac:dyDescent="0.25">
      <c r="B415" s="184" t="s">
        <v>1100</v>
      </c>
      <c r="C415" s="185" t="s">
        <v>1101</v>
      </c>
      <c r="D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6">
        <f t="shared" si="846"/>
        <v>0</v>
      </c>
      <c r="G415" s="186"/>
      <c r="H415" s="186">
        <f t="shared" si="847"/>
        <v>0</v>
      </c>
      <c r="I415" s="186"/>
      <c r="J415" s="186">
        <f t="shared" si="848"/>
        <v>0</v>
      </c>
      <c r="K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6">
        <f t="shared" si="849"/>
        <v>0</v>
      </c>
      <c r="AD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6">
        <f t="shared" si="850"/>
        <v>0</v>
      </c>
      <c r="AH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6">
        <f t="shared" si="851"/>
        <v>0</v>
      </c>
      <c r="AL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6">
        <f t="shared" si="852"/>
        <v>0</v>
      </c>
      <c r="AP415" s="186">
        <f t="shared" si="853"/>
        <v>0</v>
      </c>
    </row>
    <row r="416" spans="2:42" x14ac:dyDescent="0.25">
      <c r="B416" s="184" t="s">
        <v>1102</v>
      </c>
      <c r="C416" s="185" t="s">
        <v>1103</v>
      </c>
      <c r="D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6">
        <f t="shared" si="846"/>
        <v>0</v>
      </c>
      <c r="G416" s="186"/>
      <c r="H416" s="186">
        <f t="shared" si="847"/>
        <v>0</v>
      </c>
      <c r="I416" s="186"/>
      <c r="J416" s="186">
        <f t="shared" si="848"/>
        <v>0</v>
      </c>
      <c r="K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6">
        <f t="shared" si="849"/>
        <v>0</v>
      </c>
      <c r="AD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6">
        <f t="shared" si="850"/>
        <v>0</v>
      </c>
      <c r="AH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6">
        <f t="shared" si="851"/>
        <v>0</v>
      </c>
      <c r="AL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6">
        <f t="shared" si="852"/>
        <v>0</v>
      </c>
      <c r="AP416" s="186">
        <f t="shared" si="853"/>
        <v>0</v>
      </c>
    </row>
    <row r="417" spans="2:42" x14ac:dyDescent="0.25">
      <c r="B417" s="184" t="s">
        <v>1104</v>
      </c>
      <c r="C417" s="185" t="s">
        <v>1105</v>
      </c>
      <c r="D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6">
        <f t="shared" si="846"/>
        <v>0</v>
      </c>
      <c r="G417" s="186"/>
      <c r="H417" s="186">
        <f t="shared" si="847"/>
        <v>0</v>
      </c>
      <c r="I417" s="186"/>
      <c r="J417" s="186">
        <f t="shared" si="848"/>
        <v>0</v>
      </c>
      <c r="K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6">
        <f t="shared" si="849"/>
        <v>0</v>
      </c>
      <c r="AD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6">
        <f t="shared" si="850"/>
        <v>0</v>
      </c>
      <c r="AH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6">
        <f t="shared" si="851"/>
        <v>0</v>
      </c>
      <c r="AL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6">
        <f t="shared" si="852"/>
        <v>0</v>
      </c>
      <c r="AP417" s="186">
        <f t="shared" si="853"/>
        <v>0</v>
      </c>
    </row>
    <row r="418" spans="2:42" x14ac:dyDescent="0.25">
      <c r="B418" s="184" t="s">
        <v>1106</v>
      </c>
      <c r="C418" s="185" t="s">
        <v>1107</v>
      </c>
      <c r="D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6">
        <f t="shared" si="846"/>
        <v>0</v>
      </c>
      <c r="G418" s="186"/>
      <c r="H418" s="186">
        <f t="shared" si="847"/>
        <v>0</v>
      </c>
      <c r="I418" s="186"/>
      <c r="J418" s="186">
        <f t="shared" si="848"/>
        <v>0</v>
      </c>
      <c r="K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6">
        <f t="shared" si="849"/>
        <v>0</v>
      </c>
      <c r="AD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6">
        <f t="shared" si="850"/>
        <v>0</v>
      </c>
      <c r="AH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6">
        <f t="shared" si="851"/>
        <v>0</v>
      </c>
      <c r="AL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6">
        <f t="shared" si="852"/>
        <v>0</v>
      </c>
      <c r="AP418" s="186">
        <f t="shared" si="853"/>
        <v>0</v>
      </c>
    </row>
    <row r="419" spans="2:42" x14ac:dyDescent="0.25">
      <c r="B419" s="184" t="s">
        <v>1108</v>
      </c>
      <c r="C419" s="185" t="s">
        <v>1109</v>
      </c>
      <c r="D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6">
        <f t="shared" si="846"/>
        <v>0</v>
      </c>
      <c r="G419" s="186"/>
      <c r="H419" s="186">
        <f t="shared" si="847"/>
        <v>0</v>
      </c>
      <c r="I419" s="186"/>
      <c r="J419" s="186">
        <f t="shared" si="848"/>
        <v>0</v>
      </c>
      <c r="K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6">
        <f t="shared" si="849"/>
        <v>0</v>
      </c>
      <c r="AD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6">
        <f t="shared" si="850"/>
        <v>0</v>
      </c>
      <c r="AH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6">
        <f t="shared" si="851"/>
        <v>0</v>
      </c>
      <c r="AL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6">
        <f t="shared" si="852"/>
        <v>0</v>
      </c>
      <c r="AP419" s="186">
        <f t="shared" si="853"/>
        <v>0</v>
      </c>
    </row>
    <row r="420" spans="2:42" x14ac:dyDescent="0.25">
      <c r="B420" s="184" t="s">
        <v>1110</v>
      </c>
      <c r="C420" s="185" t="s">
        <v>1111</v>
      </c>
      <c r="D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6">
        <f t="shared" ref="F420:F428" si="854">D420+E420</f>
        <v>0</v>
      </c>
      <c r="G420" s="186"/>
      <c r="H420" s="186">
        <f t="shared" ref="H420:H428" si="855">F420-G420</f>
        <v>0</v>
      </c>
      <c r="I420" s="186"/>
      <c r="J420" s="186">
        <f t="shared" ref="J420:J428" si="856">F420-I420</f>
        <v>0</v>
      </c>
      <c r="K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6">
        <f t="shared" ref="AC420:AC428" si="857">Z420+AA420+AB420</f>
        <v>0</v>
      </c>
      <c r="AD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6">
        <f t="shared" ref="AG420:AG428" si="858">AD420+AE420+AF420</f>
        <v>0</v>
      </c>
      <c r="AH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6">
        <f t="shared" ref="AK420:AK428" si="859">AH420+AI420+AJ420</f>
        <v>0</v>
      </c>
      <c r="AL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6">
        <f t="shared" ref="AO420:AO428" si="860">AL420+AM420+AN420</f>
        <v>0</v>
      </c>
      <c r="AP420" s="186">
        <f t="shared" ref="AP420:AP428" si="861">AC420+AG420+AK420+AO420</f>
        <v>0</v>
      </c>
    </row>
    <row r="421" spans="2:42" x14ac:dyDescent="0.25">
      <c r="B421" s="184" t="s">
        <v>1112</v>
      </c>
      <c r="C421" s="185" t="s">
        <v>1113</v>
      </c>
      <c r="D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6">
        <f t="shared" si="854"/>
        <v>0</v>
      </c>
      <c r="G421" s="186"/>
      <c r="H421" s="186">
        <f t="shared" si="855"/>
        <v>0</v>
      </c>
      <c r="I421" s="186"/>
      <c r="J421" s="186">
        <f t="shared" si="856"/>
        <v>0</v>
      </c>
      <c r="K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6">
        <f t="shared" si="857"/>
        <v>0</v>
      </c>
      <c r="AD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6">
        <f t="shared" si="858"/>
        <v>0</v>
      </c>
      <c r="AH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6">
        <f t="shared" si="859"/>
        <v>0</v>
      </c>
      <c r="AL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6">
        <f t="shared" si="860"/>
        <v>0</v>
      </c>
      <c r="AP421" s="186">
        <f t="shared" si="861"/>
        <v>0</v>
      </c>
    </row>
    <row r="422" spans="2:42" x14ac:dyDescent="0.25">
      <c r="B422" s="184" t="s">
        <v>1114</v>
      </c>
      <c r="C422" s="185" t="s">
        <v>1115</v>
      </c>
      <c r="D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6">
        <f t="shared" si="854"/>
        <v>0</v>
      </c>
      <c r="G422" s="186"/>
      <c r="H422" s="186">
        <f t="shared" si="855"/>
        <v>0</v>
      </c>
      <c r="I422" s="186"/>
      <c r="J422" s="186">
        <f t="shared" si="856"/>
        <v>0</v>
      </c>
      <c r="K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6">
        <f t="shared" si="857"/>
        <v>0</v>
      </c>
      <c r="AD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6">
        <f t="shared" si="858"/>
        <v>0</v>
      </c>
      <c r="AH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6">
        <f t="shared" si="859"/>
        <v>0</v>
      </c>
      <c r="AL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6">
        <f t="shared" si="860"/>
        <v>0</v>
      </c>
      <c r="AP422" s="186">
        <f t="shared" si="861"/>
        <v>0</v>
      </c>
    </row>
    <row r="423" spans="2:42" x14ac:dyDescent="0.25">
      <c r="B423" s="184" t="s">
        <v>1116</v>
      </c>
      <c r="C423" s="185" t="s">
        <v>1117</v>
      </c>
      <c r="D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6">
        <f t="shared" si="854"/>
        <v>0</v>
      </c>
      <c r="G423" s="186"/>
      <c r="H423" s="186">
        <f t="shared" si="855"/>
        <v>0</v>
      </c>
      <c r="I423" s="186"/>
      <c r="J423" s="186">
        <f t="shared" si="856"/>
        <v>0</v>
      </c>
      <c r="K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6">
        <f t="shared" si="857"/>
        <v>0</v>
      </c>
      <c r="AD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6">
        <f t="shared" si="858"/>
        <v>0</v>
      </c>
      <c r="AH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6">
        <f t="shared" si="859"/>
        <v>0</v>
      </c>
      <c r="AL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6">
        <f t="shared" si="860"/>
        <v>0</v>
      </c>
      <c r="AP423" s="186">
        <f t="shared" si="861"/>
        <v>0</v>
      </c>
    </row>
    <row r="424" spans="2:42" x14ac:dyDescent="0.25">
      <c r="B424" s="184" t="s">
        <v>1118</v>
      </c>
      <c r="C424" s="185" t="s">
        <v>1119</v>
      </c>
      <c r="D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6">
        <f t="shared" si="854"/>
        <v>0</v>
      </c>
      <c r="G424" s="186"/>
      <c r="H424" s="186">
        <f t="shared" si="855"/>
        <v>0</v>
      </c>
      <c r="I424" s="186"/>
      <c r="J424" s="186">
        <f t="shared" si="856"/>
        <v>0</v>
      </c>
      <c r="K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6">
        <f t="shared" si="857"/>
        <v>0</v>
      </c>
      <c r="AD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6">
        <f t="shared" si="858"/>
        <v>0</v>
      </c>
      <c r="AH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6">
        <f t="shared" si="859"/>
        <v>0</v>
      </c>
      <c r="AL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6">
        <f t="shared" si="860"/>
        <v>0</v>
      </c>
      <c r="AP424" s="186">
        <f t="shared" si="861"/>
        <v>0</v>
      </c>
    </row>
    <row r="425" spans="2:42" x14ac:dyDescent="0.25">
      <c r="B425" s="184" t="s">
        <v>1120</v>
      </c>
      <c r="C425" s="185" t="s">
        <v>1121</v>
      </c>
      <c r="D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6">
        <f t="shared" si="854"/>
        <v>0</v>
      </c>
      <c r="G425" s="186"/>
      <c r="H425" s="186">
        <f t="shared" si="855"/>
        <v>0</v>
      </c>
      <c r="I425" s="186"/>
      <c r="J425" s="186">
        <f t="shared" si="856"/>
        <v>0</v>
      </c>
      <c r="K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6">
        <f t="shared" si="857"/>
        <v>0</v>
      </c>
      <c r="AD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6">
        <f t="shared" si="858"/>
        <v>0</v>
      </c>
      <c r="AH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6">
        <f t="shared" si="859"/>
        <v>0</v>
      </c>
      <c r="AL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6">
        <f t="shared" si="860"/>
        <v>0</v>
      </c>
      <c r="AP425" s="186">
        <f t="shared" si="861"/>
        <v>0</v>
      </c>
    </row>
    <row r="426" spans="2:42" x14ac:dyDescent="0.25">
      <c r="B426" s="184" t="s">
        <v>374</v>
      </c>
      <c r="C426" s="185" t="s">
        <v>1122</v>
      </c>
      <c r="D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6">
        <f t="shared" si="854"/>
        <v>0</v>
      </c>
      <c r="G426" s="186"/>
      <c r="H426" s="186">
        <f t="shared" si="855"/>
        <v>0</v>
      </c>
      <c r="I426" s="186"/>
      <c r="J426" s="186">
        <f t="shared" si="856"/>
        <v>0</v>
      </c>
      <c r="K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6">
        <f t="shared" si="857"/>
        <v>0</v>
      </c>
      <c r="AD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6">
        <f t="shared" si="858"/>
        <v>0</v>
      </c>
      <c r="AH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6">
        <f t="shared" si="859"/>
        <v>0</v>
      </c>
      <c r="AL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6">
        <f t="shared" si="860"/>
        <v>0</v>
      </c>
      <c r="AP426" s="186">
        <f t="shared" si="861"/>
        <v>0</v>
      </c>
    </row>
    <row r="427" spans="2:42" x14ac:dyDescent="0.25">
      <c r="B427" s="184" t="s">
        <v>1123</v>
      </c>
      <c r="C427" s="185" t="s">
        <v>1124</v>
      </c>
      <c r="D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6">
        <f t="shared" si="854"/>
        <v>0</v>
      </c>
      <c r="G427" s="186"/>
      <c r="H427" s="186">
        <f t="shared" si="855"/>
        <v>0</v>
      </c>
      <c r="I427" s="186"/>
      <c r="J427" s="186">
        <f t="shared" si="856"/>
        <v>0</v>
      </c>
      <c r="K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6">
        <f t="shared" si="857"/>
        <v>0</v>
      </c>
      <c r="AD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6">
        <f t="shared" si="858"/>
        <v>0</v>
      </c>
      <c r="AH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6">
        <f t="shared" si="859"/>
        <v>0</v>
      </c>
      <c r="AL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6">
        <f t="shared" si="860"/>
        <v>0</v>
      </c>
      <c r="AP427" s="186">
        <f t="shared" si="861"/>
        <v>0</v>
      </c>
    </row>
    <row r="428" spans="2:42" x14ac:dyDescent="0.25">
      <c r="B428" s="184" t="s">
        <v>1125</v>
      </c>
      <c r="C428" s="185" t="s">
        <v>1115</v>
      </c>
      <c r="D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6">
        <f t="shared" si="854"/>
        <v>0</v>
      </c>
      <c r="G428" s="186"/>
      <c r="H428" s="186">
        <f t="shared" si="855"/>
        <v>0</v>
      </c>
      <c r="I428" s="186"/>
      <c r="J428" s="186">
        <f t="shared" si="856"/>
        <v>0</v>
      </c>
      <c r="K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6">
        <f t="shared" si="857"/>
        <v>0</v>
      </c>
      <c r="AD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6">
        <f t="shared" si="858"/>
        <v>0</v>
      </c>
      <c r="AH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6">
        <f t="shared" si="859"/>
        <v>0</v>
      </c>
      <c r="AL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6">
        <f t="shared" si="860"/>
        <v>0</v>
      </c>
      <c r="AP428" s="186">
        <f t="shared" si="861"/>
        <v>0</v>
      </c>
    </row>
    <row r="429" spans="2:42" x14ac:dyDescent="0.25">
      <c r="B429" s="184" t="s">
        <v>1126</v>
      </c>
      <c r="C429" s="185" t="s">
        <v>1127</v>
      </c>
      <c r="D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6">
        <f t="shared" ref="F429:F444" si="862">D429+E429</f>
        <v>0</v>
      </c>
      <c r="G429" s="186"/>
      <c r="H429" s="186">
        <f t="shared" ref="H429:H444" si="863">F429-G429</f>
        <v>0</v>
      </c>
      <c r="I429" s="186"/>
      <c r="J429" s="186">
        <f t="shared" ref="J429:J444" si="864">F429-I429</f>
        <v>0</v>
      </c>
      <c r="K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6">
        <f t="shared" ref="AC429:AC444" si="865">Z429+AA429+AB429</f>
        <v>0</v>
      </c>
      <c r="AD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6">
        <f t="shared" ref="AG429:AG444" si="866">AD429+AE429+AF429</f>
        <v>0</v>
      </c>
      <c r="AH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6">
        <f t="shared" ref="AK429:AK444" si="867">AH429+AI429+AJ429</f>
        <v>0</v>
      </c>
      <c r="AL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6">
        <f t="shared" ref="AO429:AO444" si="868">AL429+AM429+AN429</f>
        <v>0</v>
      </c>
      <c r="AP429" s="186">
        <f t="shared" ref="AP429:AP444" si="869">AC429+AG429+AK429+AO429</f>
        <v>0</v>
      </c>
    </row>
    <row r="430" spans="2:42" x14ac:dyDescent="0.25">
      <c r="B430" s="184" t="s">
        <v>1128</v>
      </c>
      <c r="C430" s="185" t="s">
        <v>1129</v>
      </c>
      <c r="D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6">
        <f t="shared" si="862"/>
        <v>0</v>
      </c>
      <c r="G430" s="186"/>
      <c r="H430" s="186">
        <f t="shared" si="863"/>
        <v>0</v>
      </c>
      <c r="I430" s="186"/>
      <c r="J430" s="186">
        <f t="shared" si="864"/>
        <v>0</v>
      </c>
      <c r="K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6">
        <f t="shared" si="865"/>
        <v>0</v>
      </c>
      <c r="AD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6">
        <f t="shared" si="866"/>
        <v>0</v>
      </c>
      <c r="AH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6">
        <f t="shared" si="867"/>
        <v>0</v>
      </c>
      <c r="AL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6">
        <f t="shared" si="868"/>
        <v>0</v>
      </c>
      <c r="AP430" s="186">
        <f t="shared" si="869"/>
        <v>0</v>
      </c>
    </row>
    <row r="431" spans="2:42" x14ac:dyDescent="0.25">
      <c r="B431" s="184" t="s">
        <v>1130</v>
      </c>
      <c r="C431" s="185" t="s">
        <v>1131</v>
      </c>
      <c r="D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6">
        <f t="shared" si="862"/>
        <v>0</v>
      </c>
      <c r="G431" s="186"/>
      <c r="H431" s="186">
        <f t="shared" si="863"/>
        <v>0</v>
      </c>
      <c r="I431" s="186"/>
      <c r="J431" s="186">
        <f t="shared" si="864"/>
        <v>0</v>
      </c>
      <c r="K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6">
        <f t="shared" si="865"/>
        <v>0</v>
      </c>
      <c r="AD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6">
        <f t="shared" si="866"/>
        <v>0</v>
      </c>
      <c r="AH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6">
        <f t="shared" si="867"/>
        <v>0</v>
      </c>
      <c r="AL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6">
        <f t="shared" si="868"/>
        <v>0</v>
      </c>
      <c r="AP431" s="186">
        <f t="shared" si="869"/>
        <v>0</v>
      </c>
    </row>
    <row r="432" spans="2:42" x14ac:dyDescent="0.25">
      <c r="B432" s="184" t="s">
        <v>1132</v>
      </c>
      <c r="C432" s="185" t="s">
        <v>1133</v>
      </c>
      <c r="D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6">
        <f t="shared" si="862"/>
        <v>0</v>
      </c>
      <c r="G432" s="186"/>
      <c r="H432" s="186">
        <f t="shared" si="863"/>
        <v>0</v>
      </c>
      <c r="I432" s="186"/>
      <c r="J432" s="186">
        <f t="shared" si="864"/>
        <v>0</v>
      </c>
      <c r="K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6">
        <f t="shared" si="865"/>
        <v>0</v>
      </c>
      <c r="AD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6">
        <f t="shared" si="866"/>
        <v>0</v>
      </c>
      <c r="AH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6">
        <f t="shared" si="867"/>
        <v>0</v>
      </c>
      <c r="AL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6">
        <f t="shared" si="868"/>
        <v>0</v>
      </c>
      <c r="AP432" s="186">
        <f t="shared" si="869"/>
        <v>0</v>
      </c>
    </row>
    <row r="433" spans="2:42" x14ac:dyDescent="0.25">
      <c r="B433" s="184" t="s">
        <v>1134</v>
      </c>
      <c r="C433" s="185" t="s">
        <v>1135</v>
      </c>
      <c r="D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6">
        <f t="shared" si="862"/>
        <v>0</v>
      </c>
      <c r="G433" s="186"/>
      <c r="H433" s="186">
        <f t="shared" si="863"/>
        <v>0</v>
      </c>
      <c r="I433" s="186"/>
      <c r="J433" s="186">
        <f t="shared" si="864"/>
        <v>0</v>
      </c>
      <c r="K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6">
        <f t="shared" si="865"/>
        <v>0</v>
      </c>
      <c r="AD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6">
        <f t="shared" si="866"/>
        <v>0</v>
      </c>
      <c r="AH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6">
        <f t="shared" si="867"/>
        <v>0</v>
      </c>
      <c r="AL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6">
        <f t="shared" si="868"/>
        <v>0</v>
      </c>
      <c r="AP433" s="186">
        <f t="shared" si="869"/>
        <v>0</v>
      </c>
    </row>
    <row r="434" spans="2:42" x14ac:dyDescent="0.25">
      <c r="B434" s="184" t="s">
        <v>1136</v>
      </c>
      <c r="C434" s="185" t="s">
        <v>1137</v>
      </c>
      <c r="D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6">
        <f t="shared" si="862"/>
        <v>0</v>
      </c>
      <c r="G434" s="186"/>
      <c r="H434" s="186">
        <f t="shared" si="863"/>
        <v>0</v>
      </c>
      <c r="I434" s="186"/>
      <c r="J434" s="186">
        <f t="shared" si="864"/>
        <v>0</v>
      </c>
      <c r="K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6">
        <f t="shared" si="865"/>
        <v>0</v>
      </c>
      <c r="AD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6">
        <f t="shared" si="866"/>
        <v>0</v>
      </c>
      <c r="AH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6">
        <f t="shared" si="867"/>
        <v>0</v>
      </c>
      <c r="AL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6">
        <f t="shared" si="868"/>
        <v>0</v>
      </c>
      <c r="AP434" s="186">
        <f t="shared" si="869"/>
        <v>0</v>
      </c>
    </row>
    <row r="435" spans="2:42" x14ac:dyDescent="0.25">
      <c r="B435" s="184" t="s">
        <v>1138</v>
      </c>
      <c r="C435" s="185" t="s">
        <v>1139</v>
      </c>
      <c r="D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6">
        <f t="shared" si="862"/>
        <v>0</v>
      </c>
      <c r="G435" s="186"/>
      <c r="H435" s="186">
        <f t="shared" si="863"/>
        <v>0</v>
      </c>
      <c r="I435" s="186"/>
      <c r="J435" s="186">
        <f t="shared" si="864"/>
        <v>0</v>
      </c>
      <c r="K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6">
        <f t="shared" si="865"/>
        <v>0</v>
      </c>
      <c r="AD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6">
        <f t="shared" si="866"/>
        <v>0</v>
      </c>
      <c r="AH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6">
        <f t="shared" si="867"/>
        <v>0</v>
      </c>
      <c r="AL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6">
        <f t="shared" si="868"/>
        <v>0</v>
      </c>
      <c r="AP435" s="186">
        <f t="shared" si="869"/>
        <v>0</v>
      </c>
    </row>
    <row r="436" spans="2:42" x14ac:dyDescent="0.25">
      <c r="B436" s="184" t="s">
        <v>1140</v>
      </c>
      <c r="C436" s="185" t="s">
        <v>1141</v>
      </c>
      <c r="D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6">
        <f t="shared" si="862"/>
        <v>0</v>
      </c>
      <c r="G436" s="186"/>
      <c r="H436" s="186">
        <f t="shared" si="863"/>
        <v>0</v>
      </c>
      <c r="I436" s="186"/>
      <c r="J436" s="186">
        <f t="shared" si="864"/>
        <v>0</v>
      </c>
      <c r="K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6">
        <f t="shared" si="865"/>
        <v>0</v>
      </c>
      <c r="AD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6">
        <f t="shared" si="866"/>
        <v>0</v>
      </c>
      <c r="AH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6">
        <f t="shared" si="867"/>
        <v>0</v>
      </c>
      <c r="AL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6">
        <f t="shared" si="868"/>
        <v>0</v>
      </c>
      <c r="AP436" s="186">
        <f t="shared" si="869"/>
        <v>0</v>
      </c>
    </row>
    <row r="437" spans="2:42" x14ac:dyDescent="0.25">
      <c r="B437" s="184" t="s">
        <v>1142</v>
      </c>
      <c r="C437" s="185" t="s">
        <v>1143</v>
      </c>
      <c r="D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6">
        <f t="shared" si="862"/>
        <v>0</v>
      </c>
      <c r="G437" s="186"/>
      <c r="H437" s="186">
        <f t="shared" si="863"/>
        <v>0</v>
      </c>
      <c r="I437" s="186"/>
      <c r="J437" s="186">
        <f t="shared" si="864"/>
        <v>0</v>
      </c>
      <c r="K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6">
        <f t="shared" si="865"/>
        <v>0</v>
      </c>
      <c r="AD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6">
        <f t="shared" si="866"/>
        <v>0</v>
      </c>
      <c r="AH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6">
        <f t="shared" si="867"/>
        <v>0</v>
      </c>
      <c r="AL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6">
        <f t="shared" si="868"/>
        <v>0</v>
      </c>
      <c r="AP437" s="186">
        <f t="shared" si="869"/>
        <v>0</v>
      </c>
    </row>
    <row r="438" spans="2:42" x14ac:dyDescent="0.25">
      <c r="B438" s="184" t="s">
        <v>1144</v>
      </c>
      <c r="C438" s="185" t="s">
        <v>1145</v>
      </c>
      <c r="D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6">
        <f t="shared" si="862"/>
        <v>0</v>
      </c>
      <c r="G438" s="186"/>
      <c r="H438" s="186">
        <f t="shared" si="863"/>
        <v>0</v>
      </c>
      <c r="I438" s="186"/>
      <c r="J438" s="186">
        <f t="shared" si="864"/>
        <v>0</v>
      </c>
      <c r="K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6">
        <f t="shared" si="865"/>
        <v>0</v>
      </c>
      <c r="AD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6">
        <f t="shared" si="866"/>
        <v>0</v>
      </c>
      <c r="AH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6">
        <f t="shared" si="867"/>
        <v>0</v>
      </c>
      <c r="AL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6">
        <f t="shared" si="868"/>
        <v>0</v>
      </c>
      <c r="AP438" s="186">
        <f t="shared" si="869"/>
        <v>0</v>
      </c>
    </row>
    <row r="439" spans="2:42" x14ac:dyDescent="0.25">
      <c r="B439" s="184" t="s">
        <v>1146</v>
      </c>
      <c r="C439" s="185" t="s">
        <v>1147</v>
      </c>
      <c r="D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6">
        <f t="shared" si="862"/>
        <v>0</v>
      </c>
      <c r="G439" s="186"/>
      <c r="H439" s="186">
        <f t="shared" si="863"/>
        <v>0</v>
      </c>
      <c r="I439" s="186"/>
      <c r="J439" s="186">
        <f t="shared" si="864"/>
        <v>0</v>
      </c>
      <c r="K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6">
        <f t="shared" si="865"/>
        <v>0</v>
      </c>
      <c r="AD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6">
        <f t="shared" si="866"/>
        <v>0</v>
      </c>
      <c r="AH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6">
        <f t="shared" si="867"/>
        <v>0</v>
      </c>
      <c r="AL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6">
        <f t="shared" si="868"/>
        <v>0</v>
      </c>
      <c r="AP439" s="186">
        <f t="shared" si="869"/>
        <v>0</v>
      </c>
    </row>
    <row r="440" spans="2:42" x14ac:dyDescent="0.25">
      <c r="B440" s="184" t="s">
        <v>1148</v>
      </c>
      <c r="C440" s="185" t="s">
        <v>1149</v>
      </c>
      <c r="D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6">
        <f t="shared" si="862"/>
        <v>0</v>
      </c>
      <c r="G440" s="186"/>
      <c r="H440" s="186">
        <f t="shared" si="863"/>
        <v>0</v>
      </c>
      <c r="I440" s="186"/>
      <c r="J440" s="186">
        <f t="shared" si="864"/>
        <v>0</v>
      </c>
      <c r="K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6">
        <f t="shared" si="865"/>
        <v>0</v>
      </c>
      <c r="AD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6">
        <f t="shared" si="866"/>
        <v>0</v>
      </c>
      <c r="AH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6">
        <f t="shared" si="867"/>
        <v>0</v>
      </c>
      <c r="AL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6">
        <f t="shared" si="868"/>
        <v>0</v>
      </c>
      <c r="AP440" s="186">
        <f t="shared" si="869"/>
        <v>0</v>
      </c>
    </row>
    <row r="441" spans="2:42" x14ac:dyDescent="0.25">
      <c r="B441" s="184" t="s">
        <v>1150</v>
      </c>
      <c r="C441" s="185" t="s">
        <v>1151</v>
      </c>
      <c r="D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6">
        <f t="shared" si="862"/>
        <v>0</v>
      </c>
      <c r="G441" s="186"/>
      <c r="H441" s="186">
        <f t="shared" si="863"/>
        <v>0</v>
      </c>
      <c r="I441" s="186"/>
      <c r="J441" s="186">
        <f t="shared" si="864"/>
        <v>0</v>
      </c>
      <c r="K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6">
        <f t="shared" si="865"/>
        <v>0</v>
      </c>
      <c r="AD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6">
        <f t="shared" si="866"/>
        <v>0</v>
      </c>
      <c r="AH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6">
        <f t="shared" si="867"/>
        <v>0</v>
      </c>
      <c r="AL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6">
        <f t="shared" si="868"/>
        <v>0</v>
      </c>
      <c r="AP441" s="186">
        <f t="shared" si="869"/>
        <v>0</v>
      </c>
    </row>
    <row r="442" spans="2:42" x14ac:dyDescent="0.25">
      <c r="B442" s="184" t="s">
        <v>1152</v>
      </c>
      <c r="C442" s="185" t="s">
        <v>1153</v>
      </c>
      <c r="D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6">
        <f t="shared" si="862"/>
        <v>0</v>
      </c>
      <c r="G442" s="186"/>
      <c r="H442" s="186">
        <f t="shared" si="863"/>
        <v>0</v>
      </c>
      <c r="I442" s="186"/>
      <c r="J442" s="186">
        <f t="shared" si="864"/>
        <v>0</v>
      </c>
      <c r="K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6">
        <f t="shared" si="865"/>
        <v>0</v>
      </c>
      <c r="AD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6">
        <f t="shared" si="866"/>
        <v>0</v>
      </c>
      <c r="AH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6">
        <f t="shared" si="867"/>
        <v>0</v>
      </c>
      <c r="AL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6">
        <f t="shared" si="868"/>
        <v>0</v>
      </c>
      <c r="AP442" s="186">
        <f t="shared" si="869"/>
        <v>0</v>
      </c>
    </row>
    <row r="443" spans="2:42" x14ac:dyDescent="0.25">
      <c r="B443" s="184" t="s">
        <v>1154</v>
      </c>
      <c r="C443" s="185" t="s">
        <v>1155</v>
      </c>
      <c r="D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6">
        <f t="shared" si="862"/>
        <v>0</v>
      </c>
      <c r="G443" s="186"/>
      <c r="H443" s="186">
        <f t="shared" si="863"/>
        <v>0</v>
      </c>
      <c r="I443" s="186"/>
      <c r="J443" s="186">
        <f t="shared" si="864"/>
        <v>0</v>
      </c>
      <c r="K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6">
        <f t="shared" si="865"/>
        <v>0</v>
      </c>
      <c r="AD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6">
        <f t="shared" si="866"/>
        <v>0</v>
      </c>
      <c r="AH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6">
        <f t="shared" si="867"/>
        <v>0</v>
      </c>
      <c r="AL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6">
        <f t="shared" si="868"/>
        <v>0</v>
      </c>
      <c r="AP443" s="186">
        <f t="shared" si="869"/>
        <v>0</v>
      </c>
    </row>
    <row r="444" spans="2:42" x14ac:dyDescent="0.25">
      <c r="B444" s="184" t="s">
        <v>1156</v>
      </c>
      <c r="C444" s="185" t="s">
        <v>1157</v>
      </c>
      <c r="D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6">
        <f t="shared" si="862"/>
        <v>0</v>
      </c>
      <c r="G444" s="186"/>
      <c r="H444" s="186">
        <f t="shared" si="863"/>
        <v>0</v>
      </c>
      <c r="I444" s="186"/>
      <c r="J444" s="186">
        <f t="shared" si="864"/>
        <v>0</v>
      </c>
      <c r="K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6">
        <f t="shared" si="865"/>
        <v>0</v>
      </c>
      <c r="AD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6">
        <f t="shared" si="866"/>
        <v>0</v>
      </c>
      <c r="AH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6">
        <f t="shared" si="867"/>
        <v>0</v>
      </c>
      <c r="AL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6">
        <f t="shared" si="868"/>
        <v>0</v>
      </c>
      <c r="AP444" s="186">
        <f t="shared" si="869"/>
        <v>0</v>
      </c>
    </row>
    <row r="445" spans="2:42" x14ac:dyDescent="0.25">
      <c r="B445" s="184" t="s">
        <v>1158</v>
      </c>
      <c r="C445" s="185" t="s">
        <v>1159</v>
      </c>
      <c r="D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6">
        <f>D445+E445</f>
        <v>0</v>
      </c>
      <c r="G445" s="186"/>
      <c r="H445" s="186">
        <f>F445-G445</f>
        <v>0</v>
      </c>
      <c r="I445" s="186"/>
      <c r="J445" s="186">
        <f>F445-I445</f>
        <v>0</v>
      </c>
      <c r="K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6">
        <f>Z445+AA445+AB445</f>
        <v>0</v>
      </c>
      <c r="AD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6">
        <f>AD445+AE445+AF445</f>
        <v>0</v>
      </c>
      <c r="AH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6">
        <f>AH445+AI445+AJ445</f>
        <v>0</v>
      </c>
      <c r="AL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6">
        <f>AL445+AM445+AN445</f>
        <v>0</v>
      </c>
      <c r="AP445" s="186">
        <f>AC445+AG445+AK445+AO445</f>
        <v>0</v>
      </c>
    </row>
    <row r="446" spans="2:42" x14ac:dyDescent="0.25">
      <c r="B446" s="184" t="s">
        <v>1160</v>
      </c>
      <c r="C446" s="185" t="s">
        <v>1161</v>
      </c>
      <c r="D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6">
        <f>D446+E446</f>
        <v>0</v>
      </c>
      <c r="G446" s="186"/>
      <c r="H446" s="186">
        <f>F446-G446</f>
        <v>0</v>
      </c>
      <c r="I446" s="186"/>
      <c r="J446" s="186">
        <f>F446-I446</f>
        <v>0</v>
      </c>
      <c r="K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6">
        <f>Z446+AA446+AB446</f>
        <v>0</v>
      </c>
      <c r="AD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6">
        <f>AD446+AE446+AF446</f>
        <v>0</v>
      </c>
      <c r="AH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6">
        <f>AH446+AI446+AJ446</f>
        <v>0</v>
      </c>
      <c r="AL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6">
        <f>AL446+AM446+AN446</f>
        <v>0</v>
      </c>
      <c r="AP446" s="186">
        <f>AC446+AG446+AK446+AO446</f>
        <v>0</v>
      </c>
    </row>
    <row r="447" spans="2:42" x14ac:dyDescent="0.25">
      <c r="B447" s="184" t="s">
        <v>1162</v>
      </c>
      <c r="C447" s="185" t="s">
        <v>1163</v>
      </c>
      <c r="D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6">
        <f>D447+E447</f>
        <v>0</v>
      </c>
      <c r="G447" s="186"/>
      <c r="H447" s="186">
        <f>F447-G447</f>
        <v>0</v>
      </c>
      <c r="I447" s="186"/>
      <c r="J447" s="186">
        <f>F447-I447</f>
        <v>0</v>
      </c>
      <c r="K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6">
        <f>Z447+AA447+AB447</f>
        <v>0</v>
      </c>
      <c r="AD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6">
        <f>AD447+AE447+AF447</f>
        <v>0</v>
      </c>
      <c r="AH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6">
        <f>AH447+AI447+AJ447</f>
        <v>0</v>
      </c>
      <c r="AL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6">
        <f>AL447+AM447+AN447</f>
        <v>0</v>
      </c>
      <c r="AP447" s="186">
        <f>AC447+AG447+AK447+AO447</f>
        <v>0</v>
      </c>
    </row>
    <row r="448" spans="2:42" x14ac:dyDescent="0.25">
      <c r="B448" s="184" t="s">
        <v>1164</v>
      </c>
      <c r="C448" s="185" t="s">
        <v>1165</v>
      </c>
      <c r="D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6">
        <f>D448+E448</f>
        <v>0</v>
      </c>
      <c r="G448" s="186"/>
      <c r="H448" s="186">
        <f>F448-G448</f>
        <v>0</v>
      </c>
      <c r="I448" s="186"/>
      <c r="J448" s="186">
        <f>F448-I448</f>
        <v>0</v>
      </c>
      <c r="K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6">
        <f>Z448+AA448+AB448</f>
        <v>0</v>
      </c>
      <c r="AD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6">
        <f>AD448+AE448+AF448</f>
        <v>0</v>
      </c>
      <c r="AH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6">
        <f>AH448+AI448+AJ448</f>
        <v>0</v>
      </c>
      <c r="AL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6">
        <f>AL448+AM448+AN448</f>
        <v>0</v>
      </c>
      <c r="AP448" s="186">
        <f>AC448+AG448+AK448+AO448</f>
        <v>0</v>
      </c>
    </row>
    <row r="449" spans="2:42" x14ac:dyDescent="0.25">
      <c r="B449" s="184" t="s">
        <v>1166</v>
      </c>
      <c r="C449" s="185" t="s">
        <v>1167</v>
      </c>
      <c r="D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6">
        <f t="shared" ref="F449:F452" si="870">D449+E449</f>
        <v>0</v>
      </c>
      <c r="G449" s="186"/>
      <c r="H449" s="186">
        <f t="shared" ref="H449:H452" si="871">F449-G449</f>
        <v>0</v>
      </c>
      <c r="I449" s="186"/>
      <c r="J449" s="186">
        <f t="shared" ref="J449:J452" si="872">F449-I449</f>
        <v>0</v>
      </c>
      <c r="K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6">
        <f t="shared" ref="AC449:AC452" si="873">Z449+AA449+AB449</f>
        <v>0</v>
      </c>
      <c r="AD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6">
        <f t="shared" ref="AG449:AG452" si="874">AD449+AE449+AF449</f>
        <v>0</v>
      </c>
      <c r="AH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6">
        <f t="shared" ref="AK449:AK452" si="875">AH449+AI449+AJ449</f>
        <v>0</v>
      </c>
      <c r="AL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6">
        <f t="shared" ref="AO449:AO452" si="876">AL449+AM449+AN449</f>
        <v>0</v>
      </c>
      <c r="AP449" s="186">
        <f t="shared" ref="AP449:AP452" si="877">AC449+AG449+AK449+AO449</f>
        <v>0</v>
      </c>
    </row>
    <row r="450" spans="2:42" x14ac:dyDescent="0.25">
      <c r="B450" s="184" t="s">
        <v>1168</v>
      </c>
      <c r="C450" s="185" t="s">
        <v>1169</v>
      </c>
      <c r="D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6">
        <f t="shared" si="870"/>
        <v>0</v>
      </c>
      <c r="G450" s="186"/>
      <c r="H450" s="186">
        <f t="shared" si="871"/>
        <v>0</v>
      </c>
      <c r="I450" s="186"/>
      <c r="J450" s="186">
        <f t="shared" si="872"/>
        <v>0</v>
      </c>
      <c r="K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6">
        <f t="shared" si="873"/>
        <v>0</v>
      </c>
      <c r="AD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6">
        <f t="shared" si="874"/>
        <v>0</v>
      </c>
      <c r="AH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6">
        <f t="shared" si="875"/>
        <v>0</v>
      </c>
      <c r="AL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6">
        <f t="shared" si="876"/>
        <v>0</v>
      </c>
      <c r="AP450" s="186">
        <f t="shared" si="877"/>
        <v>0</v>
      </c>
    </row>
    <row r="451" spans="2:42" x14ac:dyDescent="0.25">
      <c r="B451" s="184" t="s">
        <v>1170</v>
      </c>
      <c r="C451" s="185" t="s">
        <v>1171</v>
      </c>
      <c r="D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6">
        <f t="shared" si="870"/>
        <v>0</v>
      </c>
      <c r="G451" s="186"/>
      <c r="H451" s="186">
        <f t="shared" si="871"/>
        <v>0</v>
      </c>
      <c r="I451" s="186"/>
      <c r="J451" s="186">
        <f t="shared" si="872"/>
        <v>0</v>
      </c>
      <c r="K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6">
        <f t="shared" si="873"/>
        <v>0</v>
      </c>
      <c r="AD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6">
        <f t="shared" si="874"/>
        <v>0</v>
      </c>
      <c r="AH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6">
        <f t="shared" si="875"/>
        <v>0</v>
      </c>
      <c r="AL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6">
        <f t="shared" si="876"/>
        <v>0</v>
      </c>
      <c r="AP451" s="186">
        <f t="shared" si="877"/>
        <v>0</v>
      </c>
    </row>
    <row r="452" spans="2:42" x14ac:dyDescent="0.25">
      <c r="B452" s="184" t="s">
        <v>1172</v>
      </c>
      <c r="C452" s="185" t="s">
        <v>1173</v>
      </c>
      <c r="D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6">
        <f t="shared" si="870"/>
        <v>0</v>
      </c>
      <c r="G452" s="186"/>
      <c r="H452" s="186">
        <f t="shared" si="871"/>
        <v>0</v>
      </c>
      <c r="I452" s="186"/>
      <c r="J452" s="186">
        <f t="shared" si="872"/>
        <v>0</v>
      </c>
      <c r="K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6">
        <f t="shared" si="873"/>
        <v>0</v>
      </c>
      <c r="AD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6">
        <f t="shared" si="874"/>
        <v>0</v>
      </c>
      <c r="AH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6">
        <f t="shared" si="875"/>
        <v>0</v>
      </c>
      <c r="AL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6">
        <f t="shared" si="876"/>
        <v>0</v>
      </c>
      <c r="AP452" s="186">
        <f t="shared" si="877"/>
        <v>0</v>
      </c>
    </row>
    <row r="453" spans="2:42" x14ac:dyDescent="0.25">
      <c r="B453" s="184" t="s">
        <v>364</v>
      </c>
      <c r="C453" s="185" t="s">
        <v>232</v>
      </c>
      <c r="D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6">
        <f t="shared" si="838"/>
        <v>0</v>
      </c>
      <c r="G453" s="186"/>
      <c r="H453" s="186">
        <f t="shared" si="839"/>
        <v>0</v>
      </c>
      <c r="I453" s="186"/>
      <c r="J453" s="186">
        <f t="shared" si="840"/>
        <v>0</v>
      </c>
      <c r="K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6">
        <f t="shared" si="841"/>
        <v>0</v>
      </c>
      <c r="AD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6">
        <f t="shared" si="842"/>
        <v>0</v>
      </c>
      <c r="AH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6">
        <f t="shared" si="843"/>
        <v>0</v>
      </c>
      <c r="AL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6">
        <f t="shared" si="844"/>
        <v>0</v>
      </c>
      <c r="AP453" s="186">
        <f t="shared" si="845"/>
        <v>0</v>
      </c>
    </row>
    <row r="454" spans="2:42" x14ac:dyDescent="0.25">
      <c r="B454" s="184" t="s">
        <v>1174</v>
      </c>
      <c r="C454" s="185" t="s">
        <v>1175</v>
      </c>
      <c r="D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6">
        <f t="shared" ref="F454:F456" si="878">D454+E454</f>
        <v>0</v>
      </c>
      <c r="G454" s="186"/>
      <c r="H454" s="186">
        <f t="shared" ref="H454:H456" si="879">F454-G454</f>
        <v>0</v>
      </c>
      <c r="I454" s="186"/>
      <c r="J454" s="186">
        <f t="shared" ref="J454:J456" si="880">F454-I454</f>
        <v>0</v>
      </c>
      <c r="K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6">
        <f t="shared" ref="AC454:AC456" si="881">Z454+AA454+AB454</f>
        <v>0</v>
      </c>
      <c r="AD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6">
        <f t="shared" ref="AG454:AG456" si="882">AD454+AE454+AF454</f>
        <v>0</v>
      </c>
      <c r="AH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6">
        <f t="shared" ref="AK454:AK456" si="883">AH454+AI454+AJ454</f>
        <v>0</v>
      </c>
      <c r="AL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6">
        <f t="shared" ref="AO454:AO456" si="884">AL454+AM454+AN454</f>
        <v>0</v>
      </c>
      <c r="AP454" s="186">
        <f t="shared" ref="AP454:AP456" si="885">AC454+AG454+AK454+AO454</f>
        <v>0</v>
      </c>
    </row>
    <row r="455" spans="2:42" x14ac:dyDescent="0.25">
      <c r="B455" s="184" t="s">
        <v>1176</v>
      </c>
      <c r="C455" s="185" t="s">
        <v>1177</v>
      </c>
      <c r="D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6">
        <f t="shared" si="878"/>
        <v>0</v>
      </c>
      <c r="G455" s="186"/>
      <c r="H455" s="186">
        <f t="shared" si="879"/>
        <v>0</v>
      </c>
      <c r="I455" s="186"/>
      <c r="J455" s="186">
        <f t="shared" si="880"/>
        <v>0</v>
      </c>
      <c r="K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6">
        <f t="shared" si="881"/>
        <v>0</v>
      </c>
      <c r="AD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6">
        <f t="shared" si="882"/>
        <v>0</v>
      </c>
      <c r="AH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6">
        <f t="shared" si="883"/>
        <v>0</v>
      </c>
      <c r="AL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6">
        <f t="shared" si="884"/>
        <v>0</v>
      </c>
      <c r="AP455" s="186">
        <f t="shared" si="885"/>
        <v>0</v>
      </c>
    </row>
    <row r="456" spans="2:42" x14ac:dyDescent="0.25">
      <c r="B456" s="184" t="s">
        <v>1178</v>
      </c>
      <c r="C456" s="185" t="s">
        <v>1179</v>
      </c>
      <c r="D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6">
        <f t="shared" si="878"/>
        <v>0</v>
      </c>
      <c r="G456" s="186"/>
      <c r="H456" s="186">
        <f t="shared" si="879"/>
        <v>0</v>
      </c>
      <c r="I456" s="186"/>
      <c r="J456" s="186">
        <f t="shared" si="880"/>
        <v>0</v>
      </c>
      <c r="K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6">
        <f t="shared" si="881"/>
        <v>0</v>
      </c>
      <c r="AD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6">
        <f t="shared" si="882"/>
        <v>0</v>
      </c>
      <c r="AH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6">
        <f t="shared" si="883"/>
        <v>0</v>
      </c>
      <c r="AL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6">
        <f t="shared" si="884"/>
        <v>0</v>
      </c>
      <c r="AP456" s="186">
        <f t="shared" si="885"/>
        <v>0</v>
      </c>
    </row>
    <row r="457" spans="2:42" x14ac:dyDescent="0.25">
      <c r="B457" s="184" t="s">
        <v>1180</v>
      </c>
      <c r="C457" s="185" t="s">
        <v>1181</v>
      </c>
      <c r="D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6">
        <f t="shared" si="792"/>
        <v>0</v>
      </c>
      <c r="G457" s="186"/>
      <c r="H457" s="186">
        <f t="shared" si="595"/>
        <v>0</v>
      </c>
      <c r="I457" s="186"/>
      <c r="J457" s="186">
        <f t="shared" si="596"/>
        <v>0</v>
      </c>
      <c r="K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6">
        <f t="shared" si="599"/>
        <v>0</v>
      </c>
      <c r="AD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6">
        <f t="shared" si="600"/>
        <v>0</v>
      </c>
      <c r="AH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6">
        <f t="shared" si="601"/>
        <v>0</v>
      </c>
      <c r="AL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6">
        <f t="shared" si="602"/>
        <v>0</v>
      </c>
      <c r="AP457" s="186">
        <f t="shared" si="603"/>
        <v>0</v>
      </c>
    </row>
    <row r="458" spans="2:42" x14ac:dyDescent="0.25">
      <c r="B458" s="184" t="s">
        <v>1182</v>
      </c>
      <c r="C458" s="185" t="s">
        <v>1183</v>
      </c>
      <c r="D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6">
        <f t="shared" si="792"/>
        <v>0</v>
      </c>
      <c r="G458" s="186"/>
      <c r="H458" s="186">
        <f t="shared" si="595"/>
        <v>0</v>
      </c>
      <c r="I458" s="186"/>
      <c r="J458" s="186">
        <f t="shared" si="596"/>
        <v>0</v>
      </c>
      <c r="K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6">
        <f t="shared" si="599"/>
        <v>0</v>
      </c>
      <c r="AD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6">
        <f t="shared" si="600"/>
        <v>0</v>
      </c>
      <c r="AH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6">
        <f t="shared" si="601"/>
        <v>0</v>
      </c>
      <c r="AL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6">
        <f t="shared" si="602"/>
        <v>0</v>
      </c>
      <c r="AP458" s="186">
        <f t="shared" si="603"/>
        <v>0</v>
      </c>
    </row>
    <row r="459" spans="2:42" x14ac:dyDescent="0.25">
      <c r="B459" s="193" t="s">
        <v>365</v>
      </c>
      <c r="C459" s="194" t="s">
        <v>233</v>
      </c>
      <c r="D459" s="195">
        <f>SUM(D460:D466)</f>
        <v>0</v>
      </c>
      <c r="E459" s="195">
        <f>SUM(E460:E466)</f>
        <v>0</v>
      </c>
      <c r="F459" s="195">
        <f t="shared" si="792"/>
        <v>0</v>
      </c>
      <c r="G459" s="195">
        <f>SUM(G460:G466)</f>
        <v>0</v>
      </c>
      <c r="H459" s="195">
        <f t="shared" si="595"/>
        <v>0</v>
      </c>
      <c r="I459" s="195">
        <f>SUM(I460:I466)</f>
        <v>0</v>
      </c>
      <c r="J459" s="195">
        <f t="shared" si="596"/>
        <v>0</v>
      </c>
      <c r="K459" s="195">
        <f t="shared" ref="K459:AB459" si="886">SUM(K460:K466)</f>
        <v>0</v>
      </c>
      <c r="L459" s="195">
        <f t="shared" si="886"/>
        <v>0</v>
      </c>
      <c r="M459" s="195">
        <f t="shared" si="886"/>
        <v>0</v>
      </c>
      <c r="N459" s="195">
        <f t="shared" si="886"/>
        <v>0</v>
      </c>
      <c r="O459" s="195">
        <f t="shared" si="886"/>
        <v>0</v>
      </c>
      <c r="P459" s="195">
        <f t="shared" ref="P459:Q459" si="887">SUM(P460:P466)</f>
        <v>0</v>
      </c>
      <c r="Q459" s="195">
        <f t="shared" si="887"/>
        <v>0</v>
      </c>
      <c r="R459" s="195">
        <f t="shared" si="886"/>
        <v>0</v>
      </c>
      <c r="S459" s="195">
        <f t="shared" si="886"/>
        <v>0</v>
      </c>
      <c r="T459" s="195">
        <f t="shared" ref="T459" si="888">SUM(T460:T466)</f>
        <v>0</v>
      </c>
      <c r="U459" s="195">
        <f t="shared" si="886"/>
        <v>0</v>
      </c>
      <c r="V459" s="195">
        <f t="shared" si="886"/>
        <v>0</v>
      </c>
      <c r="W459" s="195">
        <f t="shared" ref="W459" si="889">SUM(W460:W466)</f>
        <v>0</v>
      </c>
      <c r="X459" s="195">
        <f t="shared" si="886"/>
        <v>0</v>
      </c>
      <c r="Y459" s="195">
        <f t="shared" si="886"/>
        <v>0</v>
      </c>
      <c r="Z459" s="195">
        <f t="shared" si="886"/>
        <v>0</v>
      </c>
      <c r="AA459" s="195">
        <f t="shared" si="886"/>
        <v>0</v>
      </c>
      <c r="AB459" s="195">
        <f t="shared" si="886"/>
        <v>0</v>
      </c>
      <c r="AC459" s="195">
        <f t="shared" si="599"/>
        <v>0</v>
      </c>
      <c r="AD459" s="195">
        <f>SUM(AD460:AD466)</f>
        <v>0</v>
      </c>
      <c r="AE459" s="195">
        <f>SUM(AE460:AE466)</f>
        <v>0</v>
      </c>
      <c r="AF459" s="195">
        <f>SUM(AF460:AF466)</f>
        <v>0</v>
      </c>
      <c r="AG459" s="195">
        <f t="shared" si="600"/>
        <v>0</v>
      </c>
      <c r="AH459" s="195">
        <f>SUM(AH460:AH466)</f>
        <v>0</v>
      </c>
      <c r="AI459" s="195">
        <f>SUM(AI460:AI466)</f>
        <v>0</v>
      </c>
      <c r="AJ459" s="195">
        <f>SUM(AJ460:AJ466)</f>
        <v>0</v>
      </c>
      <c r="AK459" s="195">
        <f t="shared" si="601"/>
        <v>0</v>
      </c>
      <c r="AL459" s="195">
        <f>SUM(AL460:AL466)</f>
        <v>0</v>
      </c>
      <c r="AM459" s="195">
        <f>SUM(AM460:AM466)</f>
        <v>0</v>
      </c>
      <c r="AN459" s="195">
        <f>SUM(AN460:AN466)</f>
        <v>0</v>
      </c>
      <c r="AO459" s="195">
        <f t="shared" si="602"/>
        <v>0</v>
      </c>
      <c r="AP459" s="195">
        <f t="shared" si="603"/>
        <v>0</v>
      </c>
    </row>
    <row r="460" spans="2:42" x14ac:dyDescent="0.25">
      <c r="B460" s="184" t="s">
        <v>366</v>
      </c>
      <c r="C460" s="185" t="s">
        <v>234</v>
      </c>
      <c r="D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6">
        <f t="shared" ref="F460:F462" si="890">D460+E460</f>
        <v>0</v>
      </c>
      <c r="G460" s="186"/>
      <c r="H460" s="186">
        <f t="shared" ref="H460:H462" si="891">F460-G460</f>
        <v>0</v>
      </c>
      <c r="I460" s="186"/>
      <c r="J460" s="186">
        <f t="shared" ref="J460:J462" si="892">F460-I460</f>
        <v>0</v>
      </c>
      <c r="K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6">
        <f t="shared" ref="AC460:AC462" si="893">Z460+AA460+AB460</f>
        <v>0</v>
      </c>
      <c r="AD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6">
        <f t="shared" ref="AG460:AG462" si="894">AD460+AE460+AF460</f>
        <v>0</v>
      </c>
      <c r="AH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6">
        <f t="shared" ref="AK460:AK462" si="895">AH460+AI460+AJ460</f>
        <v>0</v>
      </c>
      <c r="AL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6">
        <f t="shared" ref="AO460:AO462" si="896">AL460+AM460+AN460</f>
        <v>0</v>
      </c>
      <c r="AP460" s="186">
        <f t="shared" ref="AP460:AP462" si="897">AC460+AG460+AK460+AO460</f>
        <v>0</v>
      </c>
    </row>
    <row r="461" spans="2:42" x14ac:dyDescent="0.25">
      <c r="B461" s="184" t="s">
        <v>1184</v>
      </c>
      <c r="C461" s="185" t="s">
        <v>1185</v>
      </c>
      <c r="D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6">
        <f t="shared" si="890"/>
        <v>0</v>
      </c>
      <c r="G461" s="186"/>
      <c r="H461" s="186">
        <f t="shared" si="891"/>
        <v>0</v>
      </c>
      <c r="I461" s="186"/>
      <c r="J461" s="186">
        <f t="shared" si="892"/>
        <v>0</v>
      </c>
      <c r="K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6">
        <f t="shared" si="893"/>
        <v>0</v>
      </c>
      <c r="AD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6">
        <f t="shared" si="894"/>
        <v>0</v>
      </c>
      <c r="AH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6">
        <f t="shared" si="895"/>
        <v>0</v>
      </c>
      <c r="AL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6">
        <f t="shared" si="896"/>
        <v>0</v>
      </c>
      <c r="AP461" s="186">
        <f t="shared" si="897"/>
        <v>0</v>
      </c>
    </row>
    <row r="462" spans="2:42" x14ac:dyDescent="0.25">
      <c r="B462" s="184" t="s">
        <v>1186</v>
      </c>
      <c r="C462" s="185" t="s">
        <v>1187</v>
      </c>
      <c r="D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6">
        <f t="shared" si="890"/>
        <v>0</v>
      </c>
      <c r="G462" s="186"/>
      <c r="H462" s="186">
        <f t="shared" si="891"/>
        <v>0</v>
      </c>
      <c r="I462" s="186"/>
      <c r="J462" s="186">
        <f t="shared" si="892"/>
        <v>0</v>
      </c>
      <c r="K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6">
        <f t="shared" si="893"/>
        <v>0</v>
      </c>
      <c r="AD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6">
        <f t="shared" si="894"/>
        <v>0</v>
      </c>
      <c r="AH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6">
        <f t="shared" si="895"/>
        <v>0</v>
      </c>
      <c r="AL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6">
        <f t="shared" si="896"/>
        <v>0</v>
      </c>
      <c r="AP462" s="186">
        <f t="shared" si="897"/>
        <v>0</v>
      </c>
    </row>
    <row r="463" spans="2:42" x14ac:dyDescent="0.25">
      <c r="B463" s="184" t="s">
        <v>1188</v>
      </c>
      <c r="C463" s="185" t="s">
        <v>1189</v>
      </c>
      <c r="D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6">
        <f t="shared" si="792"/>
        <v>0</v>
      </c>
      <c r="G463" s="186"/>
      <c r="H463" s="186">
        <f t="shared" si="595"/>
        <v>0</v>
      </c>
      <c r="I463" s="186"/>
      <c r="J463" s="186">
        <f t="shared" si="596"/>
        <v>0</v>
      </c>
      <c r="K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6">
        <f t="shared" si="599"/>
        <v>0</v>
      </c>
      <c r="AD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6">
        <f t="shared" si="600"/>
        <v>0</v>
      </c>
      <c r="AH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6">
        <f t="shared" si="601"/>
        <v>0</v>
      </c>
      <c r="AL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6">
        <f t="shared" si="602"/>
        <v>0</v>
      </c>
      <c r="AP463" s="186">
        <f t="shared" si="603"/>
        <v>0</v>
      </c>
    </row>
    <row r="464" spans="2:42" x14ac:dyDescent="0.25">
      <c r="B464" s="184" t="s">
        <v>1190</v>
      </c>
      <c r="C464" s="185" t="s">
        <v>1191</v>
      </c>
      <c r="D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6">
        <f t="shared" ref="F464" si="898">D464+E464</f>
        <v>0</v>
      </c>
      <c r="G464" s="186"/>
      <c r="H464" s="186">
        <f t="shared" ref="H464" si="899">F464-G464</f>
        <v>0</v>
      </c>
      <c r="I464" s="186"/>
      <c r="J464" s="186">
        <f t="shared" ref="J464" si="900">F464-I464</f>
        <v>0</v>
      </c>
      <c r="K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6">
        <f t="shared" ref="AC464" si="901">Z464+AA464+AB464</f>
        <v>0</v>
      </c>
      <c r="AD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6">
        <f t="shared" ref="AG464" si="902">AD464+AE464+AF464</f>
        <v>0</v>
      </c>
      <c r="AH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6">
        <f t="shared" ref="AK464" si="903">AH464+AI464+AJ464</f>
        <v>0</v>
      </c>
      <c r="AL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6">
        <f t="shared" ref="AO464" si="904">AL464+AM464+AN464</f>
        <v>0</v>
      </c>
      <c r="AP464" s="186">
        <f t="shared" ref="AP464" si="905">AC464+AG464+AK464+AO464</f>
        <v>0</v>
      </c>
    </row>
    <row r="465" spans="2:42" x14ac:dyDescent="0.25">
      <c r="B465" s="184" t="s">
        <v>1192</v>
      </c>
      <c r="C465" s="185" t="s">
        <v>1193</v>
      </c>
      <c r="D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6">
        <f t="shared" ref="F465" si="906">D465+E465</f>
        <v>0</v>
      </c>
      <c r="G465" s="186"/>
      <c r="H465" s="186">
        <f t="shared" ref="H465" si="907">F465-G465</f>
        <v>0</v>
      </c>
      <c r="I465" s="186"/>
      <c r="J465" s="186">
        <f t="shared" ref="J465" si="908">F465-I465</f>
        <v>0</v>
      </c>
      <c r="K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6">
        <f t="shared" ref="AC465" si="909">Z465+AA465+AB465</f>
        <v>0</v>
      </c>
      <c r="AD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6">
        <f t="shared" ref="AG465" si="910">AD465+AE465+AF465</f>
        <v>0</v>
      </c>
      <c r="AH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6">
        <f t="shared" ref="AK465" si="911">AH465+AI465+AJ465</f>
        <v>0</v>
      </c>
      <c r="AL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6">
        <f t="shared" ref="AO465" si="912">AL465+AM465+AN465</f>
        <v>0</v>
      </c>
      <c r="AP465" s="186">
        <f t="shared" ref="AP465" si="913">AC465+AG465+AK465+AO465</f>
        <v>0</v>
      </c>
    </row>
    <row r="466" spans="2:42" x14ac:dyDescent="0.25">
      <c r="B466" s="184" t="s">
        <v>1194</v>
      </c>
      <c r="C466" s="185" t="s">
        <v>1195</v>
      </c>
      <c r="D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6">
        <f t="shared" si="792"/>
        <v>0</v>
      </c>
      <c r="G466" s="186"/>
      <c r="H466" s="186">
        <f t="shared" si="595"/>
        <v>0</v>
      </c>
      <c r="I466" s="186"/>
      <c r="J466" s="186">
        <f t="shared" si="596"/>
        <v>0</v>
      </c>
      <c r="K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6">
        <f t="shared" si="599"/>
        <v>0</v>
      </c>
      <c r="AD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6">
        <f t="shared" si="600"/>
        <v>0</v>
      </c>
      <c r="AH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6">
        <f t="shared" si="601"/>
        <v>0</v>
      </c>
      <c r="AL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6">
        <f t="shared" si="602"/>
        <v>0</v>
      </c>
      <c r="AP466" s="186">
        <f t="shared" si="603"/>
        <v>0</v>
      </c>
    </row>
    <row r="467" spans="2:42" x14ac:dyDescent="0.25">
      <c r="B467" s="193" t="s">
        <v>367</v>
      </c>
      <c r="C467" s="194" t="s">
        <v>235</v>
      </c>
      <c r="D467" s="195">
        <f>SUM(D468:D484)</f>
        <v>0</v>
      </c>
      <c r="E467" s="195">
        <f>SUM(E468:E484)</f>
        <v>0</v>
      </c>
      <c r="F467" s="195">
        <f t="shared" si="792"/>
        <v>0</v>
      </c>
      <c r="G467" s="195">
        <f>SUM(G468:G484)</f>
        <v>0</v>
      </c>
      <c r="H467" s="195">
        <f t="shared" si="595"/>
        <v>0</v>
      </c>
      <c r="I467" s="195">
        <f>SUM(I468:I484)</f>
        <v>0</v>
      </c>
      <c r="J467" s="195">
        <f t="shared" si="596"/>
        <v>0</v>
      </c>
      <c r="K467" s="195">
        <f t="shared" ref="K467:AB467" si="914">SUM(K468:K484)</f>
        <v>0</v>
      </c>
      <c r="L467" s="195">
        <f t="shared" si="914"/>
        <v>0</v>
      </c>
      <c r="M467" s="195">
        <f t="shared" si="914"/>
        <v>0</v>
      </c>
      <c r="N467" s="195">
        <f t="shared" si="914"/>
        <v>0</v>
      </c>
      <c r="O467" s="195">
        <f t="shared" si="914"/>
        <v>0</v>
      </c>
      <c r="P467" s="195">
        <f t="shared" si="914"/>
        <v>0</v>
      </c>
      <c r="Q467" s="195">
        <f t="shared" si="914"/>
        <v>0</v>
      </c>
      <c r="R467" s="195">
        <f t="shared" si="914"/>
        <v>0</v>
      </c>
      <c r="S467" s="195">
        <f t="shared" si="914"/>
        <v>0</v>
      </c>
      <c r="T467" s="195">
        <f t="shared" ref="T467" si="915">SUM(T468:T484)</f>
        <v>0</v>
      </c>
      <c r="U467" s="195">
        <f t="shared" si="914"/>
        <v>0</v>
      </c>
      <c r="V467" s="195">
        <f t="shared" si="914"/>
        <v>0</v>
      </c>
      <c r="W467" s="195">
        <f t="shared" si="914"/>
        <v>0</v>
      </c>
      <c r="X467" s="195">
        <f t="shared" si="914"/>
        <v>0</v>
      </c>
      <c r="Y467" s="195">
        <f t="shared" si="914"/>
        <v>0</v>
      </c>
      <c r="Z467" s="195">
        <f t="shared" si="914"/>
        <v>0</v>
      </c>
      <c r="AA467" s="195">
        <f t="shared" si="914"/>
        <v>0</v>
      </c>
      <c r="AB467" s="195">
        <f t="shared" si="914"/>
        <v>0</v>
      </c>
      <c r="AC467" s="195">
        <f t="shared" si="599"/>
        <v>0</v>
      </c>
      <c r="AD467" s="195">
        <f>SUM(AD468:AD484)</f>
        <v>0</v>
      </c>
      <c r="AE467" s="195">
        <f>SUM(AE468:AE484)</f>
        <v>0</v>
      </c>
      <c r="AF467" s="195">
        <f>SUM(AF468:AF484)</f>
        <v>0</v>
      </c>
      <c r="AG467" s="195">
        <f t="shared" si="600"/>
        <v>0</v>
      </c>
      <c r="AH467" s="195">
        <f>SUM(AH468:AH484)</f>
        <v>0</v>
      </c>
      <c r="AI467" s="195">
        <f>SUM(AI468:AI484)</f>
        <v>0</v>
      </c>
      <c r="AJ467" s="195">
        <f>SUM(AJ468:AJ484)</f>
        <v>0</v>
      </c>
      <c r="AK467" s="195">
        <f t="shared" si="601"/>
        <v>0</v>
      </c>
      <c r="AL467" s="195">
        <f>SUM(AL468:AL484)</f>
        <v>0</v>
      </c>
      <c r="AM467" s="195">
        <f>SUM(AM468:AM484)</f>
        <v>0</v>
      </c>
      <c r="AN467" s="195">
        <f>SUM(AN468:AN484)</f>
        <v>0</v>
      </c>
      <c r="AO467" s="195">
        <f t="shared" si="602"/>
        <v>0</v>
      </c>
      <c r="AP467" s="195">
        <f t="shared" si="603"/>
        <v>0</v>
      </c>
    </row>
    <row r="468" spans="2:42" x14ac:dyDescent="0.25">
      <c r="B468" s="184" t="s">
        <v>1196</v>
      </c>
      <c r="C468" s="185" t="s">
        <v>1197</v>
      </c>
      <c r="D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6">
        <f t="shared" ref="F468" si="916">D468+E468</f>
        <v>0</v>
      </c>
      <c r="G468" s="186"/>
      <c r="H468" s="186">
        <f t="shared" ref="H468" si="917">F468-G468</f>
        <v>0</v>
      </c>
      <c r="I468" s="186"/>
      <c r="J468" s="186">
        <f t="shared" ref="J468" si="918">F468-I468</f>
        <v>0</v>
      </c>
      <c r="K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6">
        <f t="shared" ref="AC468" si="919">Z468+AA468+AB468</f>
        <v>0</v>
      </c>
      <c r="AD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6">
        <f t="shared" ref="AG468" si="920">AD468+AE468+AF468</f>
        <v>0</v>
      </c>
      <c r="AH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6">
        <f t="shared" ref="AK468" si="921">AH468+AI468+AJ468</f>
        <v>0</v>
      </c>
      <c r="AL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6">
        <f t="shared" ref="AO468" si="922">AL468+AM468+AN468</f>
        <v>0</v>
      </c>
      <c r="AP468" s="186">
        <f t="shared" ref="AP468" si="923">AC468+AG468+AK468+AO468</f>
        <v>0</v>
      </c>
    </row>
    <row r="469" spans="2:42" x14ac:dyDescent="0.25">
      <c r="B469" s="184" t="s">
        <v>368</v>
      </c>
      <c r="C469" s="185" t="s">
        <v>236</v>
      </c>
      <c r="D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6">
        <f>D469+E469</f>
        <v>0</v>
      </c>
      <c r="G469" s="186"/>
      <c r="H469" s="186">
        <f>F469-G469</f>
        <v>0</v>
      </c>
      <c r="I469" s="186"/>
      <c r="J469" s="186">
        <f>F469-I469</f>
        <v>0</v>
      </c>
      <c r="K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6">
        <f>Z469+AA469+AB469</f>
        <v>0</v>
      </c>
      <c r="AD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6">
        <f>AD469+AE469+AF469</f>
        <v>0</v>
      </c>
      <c r="AH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6">
        <f>AH469+AI469+AJ469</f>
        <v>0</v>
      </c>
      <c r="AL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6">
        <f>AL469+AM469+AN469</f>
        <v>0</v>
      </c>
      <c r="AP469" s="186">
        <f>AC469+AG469+AK469+AO469</f>
        <v>0</v>
      </c>
    </row>
    <row r="470" spans="2:42" x14ac:dyDescent="0.25">
      <c r="B470" s="184" t="s">
        <v>375</v>
      </c>
      <c r="C470" s="185" t="s">
        <v>241</v>
      </c>
      <c r="D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6">
        <f>D470+E470</f>
        <v>0</v>
      </c>
      <c r="G470" s="186"/>
      <c r="H470" s="186">
        <f>F470-G470</f>
        <v>0</v>
      </c>
      <c r="I470" s="186"/>
      <c r="J470" s="186">
        <f>F470-I470</f>
        <v>0</v>
      </c>
      <c r="K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6">
        <f>Z470+AA470+AB470</f>
        <v>0</v>
      </c>
      <c r="AD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6">
        <f>AD470+AE470+AF470</f>
        <v>0</v>
      </c>
      <c r="AH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6">
        <f>AH470+AI470+AJ470</f>
        <v>0</v>
      </c>
      <c r="AL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6">
        <f>AL470+AM470+AN470</f>
        <v>0</v>
      </c>
      <c r="AP470" s="186">
        <f>AC470+AG470+AK470+AO470</f>
        <v>0</v>
      </c>
    </row>
    <row r="471" spans="2:42" x14ac:dyDescent="0.25">
      <c r="B471" s="184" t="s">
        <v>1198</v>
      </c>
      <c r="C471" s="185" t="s">
        <v>1199</v>
      </c>
      <c r="D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6">
        <f>D471+E471</f>
        <v>0</v>
      </c>
      <c r="G471" s="186"/>
      <c r="H471" s="186">
        <f>F471-G471</f>
        <v>0</v>
      </c>
      <c r="I471" s="186"/>
      <c r="J471" s="186">
        <f>F471-I471</f>
        <v>0</v>
      </c>
      <c r="K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6">
        <f>Z471+AA471+AB471</f>
        <v>0</v>
      </c>
      <c r="AD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6">
        <f>AD471+AE471+AF471</f>
        <v>0</v>
      </c>
      <c r="AH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6">
        <f>AH471+AI471+AJ471</f>
        <v>0</v>
      </c>
      <c r="AL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6">
        <f>AL471+AM471+AN471</f>
        <v>0</v>
      </c>
      <c r="AP471" s="186">
        <f>AC471+AG471+AK471+AO471</f>
        <v>0</v>
      </c>
    </row>
    <row r="472" spans="2:42" x14ac:dyDescent="0.25">
      <c r="B472" s="184" t="s">
        <v>1200</v>
      </c>
      <c r="C472" s="185" t="s">
        <v>1201</v>
      </c>
      <c r="D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6">
        <f>D472+E472</f>
        <v>0</v>
      </c>
      <c r="G472" s="186"/>
      <c r="H472" s="186">
        <f>F472-G472</f>
        <v>0</v>
      </c>
      <c r="I472" s="186"/>
      <c r="J472" s="186">
        <f>F472-I472</f>
        <v>0</v>
      </c>
      <c r="K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6">
        <f>Z472+AA472+AB472</f>
        <v>0</v>
      </c>
      <c r="AD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6">
        <f>AD472+AE472+AF472</f>
        <v>0</v>
      </c>
      <c r="AH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6">
        <f>AH472+AI472+AJ472</f>
        <v>0</v>
      </c>
      <c r="AL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6">
        <f>AL472+AM472+AN472</f>
        <v>0</v>
      </c>
      <c r="AP472" s="186">
        <f>AC472+AG472+AK472+AO472</f>
        <v>0</v>
      </c>
    </row>
    <row r="473" spans="2:42" x14ac:dyDescent="0.25">
      <c r="B473" s="184" t="s">
        <v>1202</v>
      </c>
      <c r="C473" s="185" t="s">
        <v>1203</v>
      </c>
      <c r="D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6">
        <f>D473+E473</f>
        <v>0</v>
      </c>
      <c r="G473" s="186"/>
      <c r="H473" s="186">
        <f>F473-G473</f>
        <v>0</v>
      </c>
      <c r="I473" s="186"/>
      <c r="J473" s="186">
        <f>F473-I473</f>
        <v>0</v>
      </c>
      <c r="K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6">
        <f>Z473+AA473+AB473</f>
        <v>0</v>
      </c>
      <c r="AD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6">
        <f>AD473+AE473+AF473</f>
        <v>0</v>
      </c>
      <c r="AH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6">
        <f>AH473+AI473+AJ473</f>
        <v>0</v>
      </c>
      <c r="AL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6">
        <f>AL473+AM473+AN473</f>
        <v>0</v>
      </c>
      <c r="AP473" s="186">
        <f>AC473+AG473+AK473+AO473</f>
        <v>0</v>
      </c>
    </row>
    <row r="474" spans="2:42" x14ac:dyDescent="0.25">
      <c r="B474" s="184" t="s">
        <v>1204</v>
      </c>
      <c r="C474" s="185" t="s">
        <v>1205</v>
      </c>
      <c r="D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6">
        <f t="shared" ref="F474:F477" si="924">D474+E474</f>
        <v>0</v>
      </c>
      <c r="G474" s="186"/>
      <c r="H474" s="186">
        <f t="shared" ref="H474:H477" si="925">F474-G474</f>
        <v>0</v>
      </c>
      <c r="I474" s="186"/>
      <c r="J474" s="186">
        <f t="shared" ref="J474:J477" si="926">F474-I474</f>
        <v>0</v>
      </c>
      <c r="K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6">
        <f t="shared" ref="AC474:AC477" si="927">Z474+AA474+AB474</f>
        <v>0</v>
      </c>
      <c r="AD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6">
        <f t="shared" ref="AG474:AG477" si="928">AD474+AE474+AF474</f>
        <v>0</v>
      </c>
      <c r="AH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6">
        <f t="shared" ref="AK474:AK477" si="929">AH474+AI474+AJ474</f>
        <v>0</v>
      </c>
      <c r="AL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6">
        <f t="shared" ref="AO474:AO477" si="930">AL474+AM474+AN474</f>
        <v>0</v>
      </c>
      <c r="AP474" s="186">
        <f t="shared" ref="AP474:AP477" si="931">AC474+AG474+AK474+AO474</f>
        <v>0</v>
      </c>
    </row>
    <row r="475" spans="2:42" x14ac:dyDescent="0.25">
      <c r="B475" s="184" t="s">
        <v>1206</v>
      </c>
      <c r="C475" s="185" t="s">
        <v>1207</v>
      </c>
      <c r="D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6">
        <f t="shared" si="924"/>
        <v>0</v>
      </c>
      <c r="G475" s="186"/>
      <c r="H475" s="186">
        <f t="shared" si="925"/>
        <v>0</v>
      </c>
      <c r="I475" s="186"/>
      <c r="J475" s="186">
        <f t="shared" si="926"/>
        <v>0</v>
      </c>
      <c r="K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6">
        <f t="shared" si="927"/>
        <v>0</v>
      </c>
      <c r="AD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6">
        <f t="shared" si="928"/>
        <v>0</v>
      </c>
      <c r="AH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6">
        <f t="shared" si="929"/>
        <v>0</v>
      </c>
      <c r="AL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6">
        <f t="shared" si="930"/>
        <v>0</v>
      </c>
      <c r="AP475" s="186">
        <f t="shared" si="931"/>
        <v>0</v>
      </c>
    </row>
    <row r="476" spans="2:42" x14ac:dyDescent="0.25">
      <c r="B476" s="184" t="s">
        <v>1208</v>
      </c>
      <c r="C476" s="185" t="s">
        <v>1209</v>
      </c>
      <c r="D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6">
        <f t="shared" si="924"/>
        <v>0</v>
      </c>
      <c r="G476" s="186"/>
      <c r="H476" s="186">
        <f t="shared" si="925"/>
        <v>0</v>
      </c>
      <c r="I476" s="186"/>
      <c r="J476" s="186">
        <f t="shared" si="926"/>
        <v>0</v>
      </c>
      <c r="K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6">
        <f t="shared" si="927"/>
        <v>0</v>
      </c>
      <c r="AD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6">
        <f t="shared" si="928"/>
        <v>0</v>
      </c>
      <c r="AH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6">
        <f t="shared" si="929"/>
        <v>0</v>
      </c>
      <c r="AL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6">
        <f t="shared" si="930"/>
        <v>0</v>
      </c>
      <c r="AP476" s="186">
        <f t="shared" si="931"/>
        <v>0</v>
      </c>
    </row>
    <row r="477" spans="2:42" x14ac:dyDescent="0.25">
      <c r="B477" s="184" t="s">
        <v>1210</v>
      </c>
      <c r="C477" s="185" t="s">
        <v>1211</v>
      </c>
      <c r="D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6">
        <f t="shared" si="924"/>
        <v>0</v>
      </c>
      <c r="G477" s="186"/>
      <c r="H477" s="186">
        <f t="shared" si="925"/>
        <v>0</v>
      </c>
      <c r="I477" s="186"/>
      <c r="J477" s="186">
        <f t="shared" si="926"/>
        <v>0</v>
      </c>
      <c r="K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6">
        <f t="shared" si="927"/>
        <v>0</v>
      </c>
      <c r="AD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6">
        <f t="shared" si="928"/>
        <v>0</v>
      </c>
      <c r="AH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6">
        <f t="shared" si="929"/>
        <v>0</v>
      </c>
      <c r="AL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6">
        <f t="shared" si="930"/>
        <v>0</v>
      </c>
      <c r="AP477" s="186">
        <f t="shared" si="931"/>
        <v>0</v>
      </c>
    </row>
    <row r="478" spans="2:42" x14ac:dyDescent="0.25">
      <c r="B478" s="184" t="s">
        <v>1212</v>
      </c>
      <c r="C478" s="185" t="s">
        <v>1213</v>
      </c>
      <c r="D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6">
        <f t="shared" ref="F478:F481" si="932">D478+E478</f>
        <v>0</v>
      </c>
      <c r="G478" s="186"/>
      <c r="H478" s="186">
        <f t="shared" ref="H478:H481" si="933">F478-G478</f>
        <v>0</v>
      </c>
      <c r="I478" s="186"/>
      <c r="J478" s="186">
        <f t="shared" ref="J478:J481" si="934">F478-I478</f>
        <v>0</v>
      </c>
      <c r="K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6">
        <f t="shared" ref="AC478:AC481" si="935">Z478+AA478+AB478</f>
        <v>0</v>
      </c>
      <c r="AD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6">
        <f t="shared" ref="AG478:AG481" si="936">AD478+AE478+AF478</f>
        <v>0</v>
      </c>
      <c r="AH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6">
        <f t="shared" ref="AK478:AK481" si="937">AH478+AI478+AJ478</f>
        <v>0</v>
      </c>
      <c r="AL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6">
        <f t="shared" ref="AO478:AO481" si="938">AL478+AM478+AN478</f>
        <v>0</v>
      </c>
      <c r="AP478" s="186">
        <f t="shared" ref="AP478:AP481" si="939">AC478+AG478+AK478+AO478</f>
        <v>0</v>
      </c>
    </row>
    <row r="479" spans="2:42" x14ac:dyDescent="0.25">
      <c r="B479" s="184" t="s">
        <v>1214</v>
      </c>
      <c r="C479" s="185" t="s">
        <v>1215</v>
      </c>
      <c r="D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6">
        <f t="shared" si="932"/>
        <v>0</v>
      </c>
      <c r="G479" s="186"/>
      <c r="H479" s="186">
        <f t="shared" si="933"/>
        <v>0</v>
      </c>
      <c r="I479" s="186"/>
      <c r="J479" s="186">
        <f t="shared" si="934"/>
        <v>0</v>
      </c>
      <c r="K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6">
        <f t="shared" si="935"/>
        <v>0</v>
      </c>
      <c r="AD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6">
        <f t="shared" si="936"/>
        <v>0</v>
      </c>
      <c r="AH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6">
        <f t="shared" si="937"/>
        <v>0</v>
      </c>
      <c r="AL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6">
        <f t="shared" si="938"/>
        <v>0</v>
      </c>
      <c r="AP479" s="186">
        <f t="shared" si="939"/>
        <v>0</v>
      </c>
    </row>
    <row r="480" spans="2:42" x14ac:dyDescent="0.25">
      <c r="B480" s="184" t="s">
        <v>1216</v>
      </c>
      <c r="C480" s="185" t="s">
        <v>1217</v>
      </c>
      <c r="D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6">
        <f t="shared" si="932"/>
        <v>0</v>
      </c>
      <c r="G480" s="186"/>
      <c r="H480" s="186">
        <f t="shared" si="933"/>
        <v>0</v>
      </c>
      <c r="I480" s="186"/>
      <c r="J480" s="186">
        <f t="shared" si="934"/>
        <v>0</v>
      </c>
      <c r="K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6">
        <f t="shared" si="935"/>
        <v>0</v>
      </c>
      <c r="AD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6">
        <f t="shared" si="936"/>
        <v>0</v>
      </c>
      <c r="AH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6">
        <f t="shared" si="937"/>
        <v>0</v>
      </c>
      <c r="AL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6">
        <f t="shared" si="938"/>
        <v>0</v>
      </c>
      <c r="AP480" s="186">
        <f t="shared" si="939"/>
        <v>0</v>
      </c>
    </row>
    <row r="481" spans="2:42" x14ac:dyDescent="0.25">
      <c r="B481" s="184" t="s">
        <v>1218</v>
      </c>
      <c r="C481" s="185" t="s">
        <v>1219</v>
      </c>
      <c r="D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6">
        <f t="shared" si="932"/>
        <v>0</v>
      </c>
      <c r="G481" s="186"/>
      <c r="H481" s="186">
        <f t="shared" si="933"/>
        <v>0</v>
      </c>
      <c r="I481" s="186"/>
      <c r="J481" s="186">
        <f t="shared" si="934"/>
        <v>0</v>
      </c>
      <c r="K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6">
        <f t="shared" si="935"/>
        <v>0</v>
      </c>
      <c r="AD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6">
        <f t="shared" si="936"/>
        <v>0</v>
      </c>
      <c r="AH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6">
        <f t="shared" si="937"/>
        <v>0</v>
      </c>
      <c r="AL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6">
        <f t="shared" si="938"/>
        <v>0</v>
      </c>
      <c r="AP481" s="186">
        <f t="shared" si="939"/>
        <v>0</v>
      </c>
    </row>
    <row r="482" spans="2:42" x14ac:dyDescent="0.25">
      <c r="B482" s="184" t="s">
        <v>1220</v>
      </c>
      <c r="C482" s="185" t="s">
        <v>1221</v>
      </c>
      <c r="D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6">
        <f>D482+E482</f>
        <v>0</v>
      </c>
      <c r="G482" s="186"/>
      <c r="H482" s="186">
        <f>F482-G482</f>
        <v>0</v>
      </c>
      <c r="I482" s="186"/>
      <c r="J482" s="186">
        <f>F482-I482</f>
        <v>0</v>
      </c>
      <c r="K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6">
        <f>Z482+AA482+AB482</f>
        <v>0</v>
      </c>
      <c r="AD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6">
        <f>AD482+AE482+AF482</f>
        <v>0</v>
      </c>
      <c r="AH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6">
        <f>AH482+AI482+AJ482</f>
        <v>0</v>
      </c>
      <c r="AL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6">
        <f>AL482+AM482+AN482</f>
        <v>0</v>
      </c>
      <c r="AP482" s="186">
        <f>AC482+AG482+AK482+AO482</f>
        <v>0</v>
      </c>
    </row>
    <row r="483" spans="2:42" x14ac:dyDescent="0.25">
      <c r="B483" s="184" t="s">
        <v>1222</v>
      </c>
      <c r="C483" s="185" t="s">
        <v>1223</v>
      </c>
      <c r="D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6">
        <f t="shared" ref="F483" si="940">D483+E483</f>
        <v>0</v>
      </c>
      <c r="G483" s="186"/>
      <c r="H483" s="186">
        <f t="shared" ref="H483" si="941">F483-G483</f>
        <v>0</v>
      </c>
      <c r="I483" s="186"/>
      <c r="J483" s="186">
        <f t="shared" ref="J483" si="942">F483-I483</f>
        <v>0</v>
      </c>
      <c r="K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6">
        <f t="shared" ref="AC483" si="943">Z483+AA483+AB483</f>
        <v>0</v>
      </c>
      <c r="AD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6">
        <f t="shared" ref="AG483" si="944">AD483+AE483+AF483</f>
        <v>0</v>
      </c>
      <c r="AH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6">
        <f t="shared" ref="AK483" si="945">AH483+AI483+AJ483</f>
        <v>0</v>
      </c>
      <c r="AL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6">
        <f t="shared" ref="AO483" si="946">AL483+AM483+AN483</f>
        <v>0</v>
      </c>
      <c r="AP483" s="186">
        <f t="shared" ref="AP483" si="947">AC483+AG483+AK483+AO483</f>
        <v>0</v>
      </c>
    </row>
    <row r="484" spans="2:42" x14ac:dyDescent="0.25">
      <c r="B484" s="184" t="s">
        <v>1224</v>
      </c>
      <c r="C484" s="185" t="s">
        <v>1225</v>
      </c>
      <c r="D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6">
        <f t="shared" ref="F484" si="948">D484+E484</f>
        <v>0</v>
      </c>
      <c r="G484" s="186"/>
      <c r="H484" s="186">
        <f t="shared" ref="H484" si="949">F484-G484</f>
        <v>0</v>
      </c>
      <c r="I484" s="186"/>
      <c r="J484" s="186">
        <f t="shared" ref="J484" si="950">F484-I484</f>
        <v>0</v>
      </c>
      <c r="K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6">
        <f t="shared" ref="AC484" si="951">Z484+AA484+AB484</f>
        <v>0</v>
      </c>
      <c r="AD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6">
        <f t="shared" ref="AG484" si="952">AD484+AE484+AF484</f>
        <v>0</v>
      </c>
      <c r="AH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6">
        <f t="shared" ref="AK484" si="953">AH484+AI484+AJ484</f>
        <v>0</v>
      </c>
      <c r="AL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6">
        <f t="shared" ref="AO484" si="954">AL484+AM484+AN484</f>
        <v>0</v>
      </c>
      <c r="AP484" s="186">
        <f t="shared" ref="AP484" si="955">AC484+AG484+AK484+AO484</f>
        <v>0</v>
      </c>
    </row>
    <row r="485" spans="2:42" x14ac:dyDescent="0.25">
      <c r="B485" s="193" t="s">
        <v>369</v>
      </c>
      <c r="C485" s="194" t="s">
        <v>237</v>
      </c>
      <c r="D485" s="195">
        <f>SUM(D486:D488)</f>
        <v>0</v>
      </c>
      <c r="E485" s="195">
        <f>SUM(E486:E488)</f>
        <v>0</v>
      </c>
      <c r="F485" s="195">
        <f t="shared" si="792"/>
        <v>0</v>
      </c>
      <c r="G485" s="195">
        <f>SUM(G486:G488)</f>
        <v>0</v>
      </c>
      <c r="H485" s="195">
        <f t="shared" si="595"/>
        <v>0</v>
      </c>
      <c r="I485" s="195">
        <f>SUM(I486:I488)</f>
        <v>0</v>
      </c>
      <c r="J485" s="195">
        <f t="shared" si="596"/>
        <v>0</v>
      </c>
      <c r="K485" s="195">
        <f t="shared" ref="K485:AB485" si="956">SUM(K486:K488)</f>
        <v>0</v>
      </c>
      <c r="L485" s="195">
        <f t="shared" si="956"/>
        <v>0</v>
      </c>
      <c r="M485" s="195">
        <f t="shared" si="956"/>
        <v>0</v>
      </c>
      <c r="N485" s="195">
        <f t="shared" si="956"/>
        <v>0</v>
      </c>
      <c r="O485" s="195">
        <f t="shared" si="956"/>
        <v>0</v>
      </c>
      <c r="P485" s="195">
        <f t="shared" ref="P485:Q485" si="957">SUM(P486:P488)</f>
        <v>0</v>
      </c>
      <c r="Q485" s="195">
        <f t="shared" si="957"/>
        <v>0</v>
      </c>
      <c r="R485" s="195">
        <f t="shared" si="956"/>
        <v>0</v>
      </c>
      <c r="S485" s="195">
        <f t="shared" si="956"/>
        <v>0</v>
      </c>
      <c r="T485" s="195">
        <f t="shared" ref="T485" si="958">SUM(T486:T488)</f>
        <v>0</v>
      </c>
      <c r="U485" s="195">
        <f t="shared" si="956"/>
        <v>0</v>
      </c>
      <c r="V485" s="195">
        <f t="shared" si="956"/>
        <v>0</v>
      </c>
      <c r="W485" s="195">
        <f t="shared" ref="W485" si="959">SUM(W486:W488)</f>
        <v>0</v>
      </c>
      <c r="X485" s="195">
        <f t="shared" si="956"/>
        <v>0</v>
      </c>
      <c r="Y485" s="195">
        <f t="shared" si="956"/>
        <v>0</v>
      </c>
      <c r="Z485" s="195">
        <f t="shared" si="956"/>
        <v>0</v>
      </c>
      <c r="AA485" s="195">
        <f t="shared" si="956"/>
        <v>0</v>
      </c>
      <c r="AB485" s="195">
        <f t="shared" si="956"/>
        <v>0</v>
      </c>
      <c r="AC485" s="195">
        <f t="shared" si="599"/>
        <v>0</v>
      </c>
      <c r="AD485" s="195">
        <f>SUM(AD486:AD488)</f>
        <v>0</v>
      </c>
      <c r="AE485" s="195">
        <f>SUM(AE486:AE488)</f>
        <v>0</v>
      </c>
      <c r="AF485" s="195">
        <f>SUM(AF486:AF488)</f>
        <v>0</v>
      </c>
      <c r="AG485" s="195">
        <f t="shared" si="600"/>
        <v>0</v>
      </c>
      <c r="AH485" s="195">
        <f>SUM(AH486:AH488)</f>
        <v>0</v>
      </c>
      <c r="AI485" s="195">
        <f>SUM(AI486:AI488)</f>
        <v>0</v>
      </c>
      <c r="AJ485" s="195">
        <f>SUM(AJ486:AJ488)</f>
        <v>0</v>
      </c>
      <c r="AK485" s="195">
        <f t="shared" si="601"/>
        <v>0</v>
      </c>
      <c r="AL485" s="195">
        <f>SUM(AL486:AL488)</f>
        <v>0</v>
      </c>
      <c r="AM485" s="195">
        <f>SUM(AM486:AM488)</f>
        <v>0</v>
      </c>
      <c r="AN485" s="195">
        <f>SUM(AN486:AN488)</f>
        <v>0</v>
      </c>
      <c r="AO485" s="195">
        <f t="shared" si="602"/>
        <v>0</v>
      </c>
      <c r="AP485" s="195">
        <f t="shared" si="603"/>
        <v>0</v>
      </c>
    </row>
    <row r="486" spans="2:42" x14ac:dyDescent="0.25">
      <c r="B486" s="184" t="s">
        <v>370</v>
      </c>
      <c r="C486" s="185" t="s">
        <v>238</v>
      </c>
      <c r="D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6">
        <f t="shared" si="792"/>
        <v>0</v>
      </c>
      <c r="G486" s="186"/>
      <c r="H486" s="186">
        <f t="shared" si="595"/>
        <v>0</v>
      </c>
      <c r="I486" s="186"/>
      <c r="J486" s="186">
        <f t="shared" si="596"/>
        <v>0</v>
      </c>
      <c r="K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6">
        <f t="shared" si="599"/>
        <v>0</v>
      </c>
      <c r="AD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6">
        <f t="shared" si="600"/>
        <v>0</v>
      </c>
      <c r="AH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6">
        <f t="shared" si="601"/>
        <v>0</v>
      </c>
      <c r="AL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6">
        <f t="shared" si="602"/>
        <v>0</v>
      </c>
      <c r="AP486" s="186">
        <f t="shared" si="603"/>
        <v>0</v>
      </c>
    </row>
    <row r="487" spans="2:42" x14ac:dyDescent="0.25">
      <c r="B487" s="184" t="s">
        <v>1226</v>
      </c>
      <c r="C487" s="185" t="s">
        <v>1227</v>
      </c>
      <c r="D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6">
        <f t="shared" ref="F487" si="960">D487+E487</f>
        <v>0</v>
      </c>
      <c r="G487" s="186"/>
      <c r="H487" s="186">
        <f t="shared" ref="H487" si="961">F487-G487</f>
        <v>0</v>
      </c>
      <c r="I487" s="186"/>
      <c r="J487" s="186">
        <f t="shared" ref="J487" si="962">F487-I487</f>
        <v>0</v>
      </c>
      <c r="K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6">
        <f t="shared" ref="AC487" si="963">Z487+AA487+AB487</f>
        <v>0</v>
      </c>
      <c r="AD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6">
        <f t="shared" ref="AG487" si="964">AD487+AE487+AF487</f>
        <v>0</v>
      </c>
      <c r="AH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6">
        <f t="shared" ref="AK487" si="965">AH487+AI487+AJ487</f>
        <v>0</v>
      </c>
      <c r="AL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6">
        <f t="shared" ref="AO487" si="966">AL487+AM487+AN487</f>
        <v>0</v>
      </c>
      <c r="AP487" s="186">
        <f t="shared" ref="AP487" si="967">AC487+AG487+AK487+AO487</f>
        <v>0</v>
      </c>
    </row>
    <row r="488" spans="2:42" x14ac:dyDescent="0.25">
      <c r="B488" s="184" t="s">
        <v>1228</v>
      </c>
      <c r="C488" s="185" t="s">
        <v>1229</v>
      </c>
      <c r="D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6">
        <f t="shared" si="792"/>
        <v>0</v>
      </c>
      <c r="G488" s="186"/>
      <c r="H488" s="186">
        <f t="shared" si="595"/>
        <v>0</v>
      </c>
      <c r="I488" s="186"/>
      <c r="J488" s="186">
        <f t="shared" si="596"/>
        <v>0</v>
      </c>
      <c r="K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6">
        <f t="shared" si="599"/>
        <v>0</v>
      </c>
      <c r="AD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6">
        <f t="shared" si="600"/>
        <v>0</v>
      </c>
      <c r="AH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6">
        <f t="shared" si="601"/>
        <v>0</v>
      </c>
      <c r="AL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6">
        <f t="shared" si="602"/>
        <v>0</v>
      </c>
      <c r="AP488" s="186">
        <f t="shared" si="603"/>
        <v>0</v>
      </c>
    </row>
    <row r="489" spans="2:42" x14ac:dyDescent="0.25">
      <c r="B489" s="193" t="s">
        <v>371</v>
      </c>
      <c r="C489" s="194" t="s">
        <v>239</v>
      </c>
      <c r="D489" s="195">
        <f>SUM(D490:D498)</f>
        <v>0</v>
      </c>
      <c r="E489" s="195">
        <f>SUM(E490:E498)</f>
        <v>0</v>
      </c>
      <c r="F489" s="195">
        <f t="shared" si="792"/>
        <v>0</v>
      </c>
      <c r="G489" s="195">
        <f>SUM(G490:G498)</f>
        <v>0</v>
      </c>
      <c r="H489" s="195">
        <f t="shared" si="595"/>
        <v>0</v>
      </c>
      <c r="I489" s="195">
        <f>SUM(I490:I498)</f>
        <v>0</v>
      </c>
      <c r="J489" s="195">
        <f t="shared" si="596"/>
        <v>0</v>
      </c>
      <c r="K489" s="195">
        <f t="shared" ref="K489:AB489" si="968">SUM(K490:K498)</f>
        <v>0</v>
      </c>
      <c r="L489" s="195">
        <f t="shared" si="968"/>
        <v>0</v>
      </c>
      <c r="M489" s="195">
        <f t="shared" si="968"/>
        <v>0</v>
      </c>
      <c r="N489" s="195">
        <f t="shared" si="968"/>
        <v>0</v>
      </c>
      <c r="O489" s="195">
        <f t="shared" si="968"/>
        <v>0</v>
      </c>
      <c r="P489" s="195">
        <f t="shared" ref="P489:Q489" si="969">SUM(P490:P498)</f>
        <v>0</v>
      </c>
      <c r="Q489" s="195">
        <f t="shared" si="969"/>
        <v>0</v>
      </c>
      <c r="R489" s="195">
        <f t="shared" si="968"/>
        <v>0</v>
      </c>
      <c r="S489" s="195">
        <f t="shared" si="968"/>
        <v>0</v>
      </c>
      <c r="T489" s="195">
        <f t="shared" ref="T489" si="970">SUM(T490:T498)</f>
        <v>0</v>
      </c>
      <c r="U489" s="195">
        <f t="shared" si="968"/>
        <v>0</v>
      </c>
      <c r="V489" s="195">
        <f t="shared" si="968"/>
        <v>0</v>
      </c>
      <c r="W489" s="195">
        <f t="shared" ref="W489" si="971">SUM(W490:W498)</f>
        <v>0</v>
      </c>
      <c r="X489" s="195">
        <f t="shared" si="968"/>
        <v>0</v>
      </c>
      <c r="Y489" s="195">
        <f t="shared" si="968"/>
        <v>0</v>
      </c>
      <c r="Z489" s="195">
        <f t="shared" si="968"/>
        <v>0</v>
      </c>
      <c r="AA489" s="195">
        <f t="shared" si="968"/>
        <v>0</v>
      </c>
      <c r="AB489" s="195">
        <f t="shared" si="968"/>
        <v>0</v>
      </c>
      <c r="AC489" s="195">
        <f t="shared" si="599"/>
        <v>0</v>
      </c>
      <c r="AD489" s="195">
        <f>SUM(AD490:AD498)</f>
        <v>0</v>
      </c>
      <c r="AE489" s="195">
        <f>SUM(AE490:AE498)</f>
        <v>0</v>
      </c>
      <c r="AF489" s="195">
        <f>SUM(AF490:AF498)</f>
        <v>0</v>
      </c>
      <c r="AG489" s="195">
        <f t="shared" si="600"/>
        <v>0</v>
      </c>
      <c r="AH489" s="195">
        <f>SUM(AH490:AH498)</f>
        <v>0</v>
      </c>
      <c r="AI489" s="195">
        <f>SUM(AI490:AI498)</f>
        <v>0</v>
      </c>
      <c r="AJ489" s="195">
        <f>SUM(AJ490:AJ498)</f>
        <v>0</v>
      </c>
      <c r="AK489" s="195">
        <f t="shared" si="601"/>
        <v>0</v>
      </c>
      <c r="AL489" s="195">
        <f>SUM(AL490:AL498)</f>
        <v>0</v>
      </c>
      <c r="AM489" s="195">
        <f>SUM(AM490:AM498)</f>
        <v>0</v>
      </c>
      <c r="AN489" s="195">
        <f>SUM(AN490:AN498)</f>
        <v>0</v>
      </c>
      <c r="AO489" s="195">
        <f t="shared" si="602"/>
        <v>0</v>
      </c>
      <c r="AP489" s="195">
        <f t="shared" si="603"/>
        <v>0</v>
      </c>
    </row>
    <row r="490" spans="2:42" x14ac:dyDescent="0.25">
      <c r="B490" s="184" t="s">
        <v>372</v>
      </c>
      <c r="C490" s="185" t="s">
        <v>234</v>
      </c>
      <c r="D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6">
        <f t="shared" ref="F490:F494" si="972">D490+E490</f>
        <v>0</v>
      </c>
      <c r="G490" s="186"/>
      <c r="H490" s="186">
        <f t="shared" ref="H490:H494" si="973">F490-G490</f>
        <v>0</v>
      </c>
      <c r="I490" s="186"/>
      <c r="J490" s="186">
        <f t="shared" ref="J490:J494" si="974">F490-I490</f>
        <v>0</v>
      </c>
      <c r="K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6">
        <f t="shared" ref="AC490:AC494" si="975">Z490+AA490+AB490</f>
        <v>0</v>
      </c>
      <c r="AD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6">
        <f t="shared" ref="AG490:AG494" si="976">AD490+AE490+AF490</f>
        <v>0</v>
      </c>
      <c r="AH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6">
        <f t="shared" ref="AK490:AK494" si="977">AH490+AI490+AJ490</f>
        <v>0</v>
      </c>
      <c r="AL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6">
        <f t="shared" ref="AO490:AO494" si="978">AL490+AM490+AN490</f>
        <v>0</v>
      </c>
      <c r="AP490" s="186">
        <f t="shared" ref="AP490:AP494" si="979">AC490+AG490+AK490+AO490</f>
        <v>0</v>
      </c>
    </row>
    <row r="491" spans="2:42" x14ac:dyDescent="0.25">
      <c r="B491" s="184" t="s">
        <v>1230</v>
      </c>
      <c r="C491" s="185" t="s">
        <v>1185</v>
      </c>
      <c r="D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6">
        <f t="shared" ref="F491" si="980">D491+E491</f>
        <v>0</v>
      </c>
      <c r="G491" s="186"/>
      <c r="H491" s="186">
        <f t="shared" ref="H491" si="981">F491-G491</f>
        <v>0</v>
      </c>
      <c r="I491" s="186"/>
      <c r="J491" s="186">
        <f t="shared" ref="J491" si="982">F491-I491</f>
        <v>0</v>
      </c>
      <c r="K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6">
        <f t="shared" ref="AC491" si="983">Z491+AA491+AB491</f>
        <v>0</v>
      </c>
      <c r="AD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6">
        <f t="shared" ref="AG491" si="984">AD491+AE491+AF491</f>
        <v>0</v>
      </c>
      <c r="AH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6">
        <f t="shared" ref="AK491" si="985">AH491+AI491+AJ491</f>
        <v>0</v>
      </c>
      <c r="AL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6">
        <f t="shared" ref="AO491" si="986">AL491+AM491+AN491</f>
        <v>0</v>
      </c>
      <c r="AP491" s="186">
        <f t="shared" ref="AP491" si="987">AC491+AG491+AK491+AO491</f>
        <v>0</v>
      </c>
    </row>
    <row r="492" spans="2:42" x14ac:dyDescent="0.25">
      <c r="B492" s="184" t="s">
        <v>1231</v>
      </c>
      <c r="C492" s="185" t="s">
        <v>1187</v>
      </c>
      <c r="D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6">
        <f t="shared" si="972"/>
        <v>0</v>
      </c>
      <c r="G492" s="186"/>
      <c r="H492" s="186">
        <f t="shared" si="973"/>
        <v>0</v>
      </c>
      <c r="I492" s="186"/>
      <c r="J492" s="186">
        <f t="shared" si="974"/>
        <v>0</v>
      </c>
      <c r="K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6">
        <f t="shared" si="975"/>
        <v>0</v>
      </c>
      <c r="AD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6">
        <f t="shared" si="976"/>
        <v>0</v>
      </c>
      <c r="AH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6">
        <f t="shared" si="977"/>
        <v>0</v>
      </c>
      <c r="AL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6">
        <f t="shared" si="978"/>
        <v>0</v>
      </c>
      <c r="AP492" s="186">
        <f t="shared" si="979"/>
        <v>0</v>
      </c>
    </row>
    <row r="493" spans="2:42" x14ac:dyDescent="0.25">
      <c r="B493" s="184" t="s">
        <v>1232</v>
      </c>
      <c r="C493" s="185" t="s">
        <v>1191</v>
      </c>
      <c r="D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6">
        <f t="shared" si="972"/>
        <v>0</v>
      </c>
      <c r="G493" s="186"/>
      <c r="H493" s="186">
        <f t="shared" si="973"/>
        <v>0</v>
      </c>
      <c r="I493" s="186"/>
      <c r="J493" s="186">
        <f t="shared" si="974"/>
        <v>0</v>
      </c>
      <c r="K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6">
        <f t="shared" si="975"/>
        <v>0</v>
      </c>
      <c r="AD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6">
        <f t="shared" si="976"/>
        <v>0</v>
      </c>
      <c r="AH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6">
        <f t="shared" si="977"/>
        <v>0</v>
      </c>
      <c r="AL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6">
        <f t="shared" si="978"/>
        <v>0</v>
      </c>
      <c r="AP493" s="186">
        <f t="shared" si="979"/>
        <v>0</v>
      </c>
    </row>
    <row r="494" spans="2:42" x14ac:dyDescent="0.25">
      <c r="B494" s="184" t="s">
        <v>1233</v>
      </c>
      <c r="C494" s="185" t="s">
        <v>1234</v>
      </c>
      <c r="D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6">
        <f t="shared" si="972"/>
        <v>0</v>
      </c>
      <c r="G494" s="186"/>
      <c r="H494" s="186">
        <f t="shared" si="973"/>
        <v>0</v>
      </c>
      <c r="I494" s="186"/>
      <c r="J494" s="186">
        <f t="shared" si="974"/>
        <v>0</v>
      </c>
      <c r="K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6">
        <f t="shared" si="975"/>
        <v>0</v>
      </c>
      <c r="AD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6">
        <f t="shared" si="976"/>
        <v>0</v>
      </c>
      <c r="AH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6">
        <f t="shared" si="977"/>
        <v>0</v>
      </c>
      <c r="AL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6">
        <f t="shared" si="978"/>
        <v>0</v>
      </c>
      <c r="AP494" s="186">
        <f t="shared" si="979"/>
        <v>0</v>
      </c>
    </row>
    <row r="495" spans="2:42" x14ac:dyDescent="0.25">
      <c r="B495" s="184" t="s">
        <v>1235</v>
      </c>
      <c r="C495" s="185" t="s">
        <v>1195</v>
      </c>
      <c r="D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6">
        <f t="shared" si="792"/>
        <v>0</v>
      </c>
      <c r="G495" s="186"/>
      <c r="H495" s="186">
        <f t="shared" si="595"/>
        <v>0</v>
      </c>
      <c r="I495" s="186"/>
      <c r="J495" s="186">
        <f t="shared" si="596"/>
        <v>0</v>
      </c>
      <c r="K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6">
        <f t="shared" si="599"/>
        <v>0</v>
      </c>
      <c r="AD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6">
        <f t="shared" si="600"/>
        <v>0</v>
      </c>
      <c r="AH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6">
        <f t="shared" si="601"/>
        <v>0</v>
      </c>
      <c r="AL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6">
        <f t="shared" si="602"/>
        <v>0</v>
      </c>
      <c r="AP495" s="186">
        <f t="shared" si="603"/>
        <v>0</v>
      </c>
    </row>
    <row r="496" spans="2:42" x14ac:dyDescent="0.25">
      <c r="B496" s="184" t="s">
        <v>1236</v>
      </c>
      <c r="C496" s="185" t="s">
        <v>1237</v>
      </c>
      <c r="D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6">
        <f t="shared" ref="F496" si="988">D496+E496</f>
        <v>0</v>
      </c>
      <c r="G496" s="186"/>
      <c r="H496" s="186">
        <f t="shared" ref="H496" si="989">F496-G496</f>
        <v>0</v>
      </c>
      <c r="I496" s="186"/>
      <c r="J496" s="186">
        <f t="shared" ref="J496" si="990">F496-I496</f>
        <v>0</v>
      </c>
      <c r="K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6">
        <f t="shared" ref="AC496" si="991">Z496+AA496+AB496</f>
        <v>0</v>
      </c>
      <c r="AD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6">
        <f t="shared" ref="AG496" si="992">AD496+AE496+AF496</f>
        <v>0</v>
      </c>
      <c r="AH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6">
        <f t="shared" ref="AK496" si="993">AH496+AI496+AJ496</f>
        <v>0</v>
      </c>
      <c r="AL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6">
        <f t="shared" ref="AO496" si="994">AL496+AM496+AN496</f>
        <v>0</v>
      </c>
      <c r="AP496" s="186">
        <f t="shared" ref="AP496" si="995">AC496+AG496+AK496+AO496</f>
        <v>0</v>
      </c>
    </row>
    <row r="497" spans="2:42" x14ac:dyDescent="0.25">
      <c r="B497" s="184" t="s">
        <v>1238</v>
      </c>
      <c r="C497" s="185" t="s">
        <v>1197</v>
      </c>
      <c r="D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6">
        <f t="shared" ref="F497" si="996">D497+E497</f>
        <v>0</v>
      </c>
      <c r="G497" s="186"/>
      <c r="H497" s="186">
        <f t="shared" ref="H497" si="997">F497-G497</f>
        <v>0</v>
      </c>
      <c r="I497" s="186"/>
      <c r="J497" s="186">
        <f t="shared" ref="J497" si="998">F497-I497</f>
        <v>0</v>
      </c>
      <c r="K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6">
        <f t="shared" ref="AC497" si="999">Z497+AA497+AB497</f>
        <v>0</v>
      </c>
      <c r="AD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6">
        <f t="shared" ref="AG497" si="1000">AD497+AE497+AF497</f>
        <v>0</v>
      </c>
      <c r="AH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6">
        <f t="shared" ref="AK497" si="1001">AH497+AI497+AJ497</f>
        <v>0</v>
      </c>
      <c r="AL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6">
        <f t="shared" ref="AO497" si="1002">AL497+AM497+AN497</f>
        <v>0</v>
      </c>
      <c r="AP497" s="186">
        <f t="shared" ref="AP497" si="1003">AC497+AG497+AK497+AO497</f>
        <v>0</v>
      </c>
    </row>
    <row r="498" spans="2:42" x14ac:dyDescent="0.25">
      <c r="B498" s="184" t="s">
        <v>1239</v>
      </c>
      <c r="C498" s="185" t="s">
        <v>1240</v>
      </c>
      <c r="D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6">
        <f t="shared" si="792"/>
        <v>0</v>
      </c>
      <c r="G498" s="186"/>
      <c r="H498" s="186">
        <f t="shared" si="595"/>
        <v>0</v>
      </c>
      <c r="I498" s="186"/>
      <c r="J498" s="186">
        <f t="shared" si="596"/>
        <v>0</v>
      </c>
      <c r="K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6">
        <f t="shared" si="599"/>
        <v>0</v>
      </c>
      <c r="AD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6">
        <f t="shared" si="600"/>
        <v>0</v>
      </c>
      <c r="AH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6">
        <f t="shared" si="601"/>
        <v>0</v>
      </c>
      <c r="AL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6">
        <f t="shared" si="602"/>
        <v>0</v>
      </c>
      <c r="AP498" s="186">
        <f t="shared" si="603"/>
        <v>0</v>
      </c>
    </row>
    <row r="499" spans="2:42" x14ac:dyDescent="0.25">
      <c r="B499" s="181" t="s">
        <v>376</v>
      </c>
      <c r="C499" s="182" t="s">
        <v>242</v>
      </c>
      <c r="D499" s="183">
        <f>D500+D509</f>
        <v>0</v>
      </c>
      <c r="E499" s="183">
        <f>E500+E509</f>
        <v>0</v>
      </c>
      <c r="F499" s="183">
        <f t="shared" ref="F499:F566" si="1004">D499+E499</f>
        <v>0</v>
      </c>
      <c r="G499" s="183">
        <f t="shared" ref="G499:I499" si="1005">G500+G509</f>
        <v>0</v>
      </c>
      <c r="H499" s="183">
        <f t="shared" ref="H499:H566" si="1006">F499-G499</f>
        <v>0</v>
      </c>
      <c r="I499" s="183">
        <f t="shared" si="1005"/>
        <v>0</v>
      </c>
      <c r="J499" s="183">
        <f t="shared" ref="J499:J566" si="1007">F499-I499</f>
        <v>0</v>
      </c>
      <c r="K499" s="183">
        <f t="shared" ref="K499:AN499" si="1008">K500+K509</f>
        <v>0</v>
      </c>
      <c r="L499" s="183">
        <f t="shared" si="1008"/>
        <v>0</v>
      </c>
      <c r="M499" s="183">
        <f t="shared" si="1008"/>
        <v>0</v>
      </c>
      <c r="N499" s="183">
        <f t="shared" si="1008"/>
        <v>0</v>
      </c>
      <c r="O499" s="183">
        <f t="shared" si="1008"/>
        <v>0</v>
      </c>
      <c r="P499" s="183">
        <f t="shared" ref="P499:Q499" si="1009">P500+P509</f>
        <v>0</v>
      </c>
      <c r="Q499" s="183">
        <f t="shared" si="1009"/>
        <v>0</v>
      </c>
      <c r="R499" s="183">
        <f t="shared" si="1008"/>
        <v>0</v>
      </c>
      <c r="S499" s="183">
        <f t="shared" si="1008"/>
        <v>0</v>
      </c>
      <c r="T499" s="183">
        <f t="shared" ref="T499" si="1010">T500+T509</f>
        <v>0</v>
      </c>
      <c r="U499" s="183">
        <f t="shared" si="1008"/>
        <v>0</v>
      </c>
      <c r="V499" s="183">
        <f t="shared" si="1008"/>
        <v>0</v>
      </c>
      <c r="W499" s="183">
        <f t="shared" ref="W499" si="1011">W500+W509</f>
        <v>0</v>
      </c>
      <c r="X499" s="183">
        <f t="shared" si="1008"/>
        <v>0</v>
      </c>
      <c r="Y499" s="183">
        <f t="shared" si="1008"/>
        <v>0</v>
      </c>
      <c r="Z499" s="183">
        <f t="shared" si="1008"/>
        <v>0</v>
      </c>
      <c r="AA499" s="183">
        <f t="shared" si="1008"/>
        <v>0</v>
      </c>
      <c r="AB499" s="183">
        <f t="shared" si="1008"/>
        <v>0</v>
      </c>
      <c r="AC499" s="183">
        <f t="shared" ref="AC499:AC566" si="1012">Z499+AA499+AB499</f>
        <v>0</v>
      </c>
      <c r="AD499" s="183">
        <f t="shared" si="1008"/>
        <v>0</v>
      </c>
      <c r="AE499" s="183">
        <f t="shared" si="1008"/>
        <v>0</v>
      </c>
      <c r="AF499" s="183">
        <f t="shared" si="1008"/>
        <v>0</v>
      </c>
      <c r="AG499" s="183">
        <f t="shared" ref="AG499:AG566" si="1013">AD499+AE499+AF499</f>
        <v>0</v>
      </c>
      <c r="AH499" s="183">
        <f t="shared" si="1008"/>
        <v>0</v>
      </c>
      <c r="AI499" s="183">
        <f t="shared" si="1008"/>
        <v>0</v>
      </c>
      <c r="AJ499" s="183">
        <f t="shared" si="1008"/>
        <v>0</v>
      </c>
      <c r="AK499" s="183">
        <f t="shared" ref="AK499:AK566" si="1014">AH499+AI499+AJ499</f>
        <v>0</v>
      </c>
      <c r="AL499" s="183">
        <f t="shared" si="1008"/>
        <v>0</v>
      </c>
      <c r="AM499" s="183">
        <f t="shared" si="1008"/>
        <v>0</v>
      </c>
      <c r="AN499" s="183">
        <f t="shared" si="1008"/>
        <v>0</v>
      </c>
      <c r="AO499" s="183">
        <f t="shared" ref="AO499:AO566" si="1015">AL499+AM499+AN499</f>
        <v>0</v>
      </c>
      <c r="AP499" s="183">
        <f t="shared" ref="AP499:AP566" si="1016">AC499+AG499+AK499+AO499</f>
        <v>0</v>
      </c>
    </row>
    <row r="500" spans="2:42" x14ac:dyDescent="0.25">
      <c r="B500" s="193" t="s">
        <v>377</v>
      </c>
      <c r="C500" s="194" t="s">
        <v>243</v>
      </c>
      <c r="D500" s="195">
        <f>SUM(D501:D508)</f>
        <v>0</v>
      </c>
      <c r="E500" s="195">
        <f>SUM(E501:E508)</f>
        <v>0</v>
      </c>
      <c r="F500" s="195">
        <f t="shared" si="1004"/>
        <v>0</v>
      </c>
      <c r="G500" s="195">
        <f t="shared" ref="G500:I500" si="1017">SUM(G501:G508)</f>
        <v>0</v>
      </c>
      <c r="H500" s="195">
        <f t="shared" si="1006"/>
        <v>0</v>
      </c>
      <c r="I500" s="195">
        <f t="shared" si="1017"/>
        <v>0</v>
      </c>
      <c r="J500" s="195">
        <f t="shared" si="1007"/>
        <v>0</v>
      </c>
      <c r="K500" s="195">
        <f t="shared" ref="K500:AN500" si="1018">SUM(K501:K508)</f>
        <v>0</v>
      </c>
      <c r="L500" s="195">
        <f t="shared" si="1018"/>
        <v>0</v>
      </c>
      <c r="M500" s="195">
        <f t="shared" si="1018"/>
        <v>0</v>
      </c>
      <c r="N500" s="195">
        <f t="shared" si="1018"/>
        <v>0</v>
      </c>
      <c r="O500" s="195">
        <f t="shared" si="1018"/>
        <v>0</v>
      </c>
      <c r="P500" s="195">
        <f t="shared" ref="P500:Q500" si="1019">SUM(P501:P508)</f>
        <v>0</v>
      </c>
      <c r="Q500" s="195">
        <f t="shared" si="1019"/>
        <v>0</v>
      </c>
      <c r="R500" s="195">
        <f t="shared" si="1018"/>
        <v>0</v>
      </c>
      <c r="S500" s="195">
        <f t="shared" si="1018"/>
        <v>0</v>
      </c>
      <c r="T500" s="195">
        <f t="shared" ref="T500" si="1020">SUM(T501:T508)</f>
        <v>0</v>
      </c>
      <c r="U500" s="195">
        <f t="shared" si="1018"/>
        <v>0</v>
      </c>
      <c r="V500" s="195">
        <f t="shared" si="1018"/>
        <v>0</v>
      </c>
      <c r="W500" s="195">
        <f t="shared" ref="W500" si="1021">SUM(W501:W508)</f>
        <v>0</v>
      </c>
      <c r="X500" s="195">
        <f t="shared" si="1018"/>
        <v>0</v>
      </c>
      <c r="Y500" s="195">
        <f t="shared" si="1018"/>
        <v>0</v>
      </c>
      <c r="Z500" s="195">
        <f t="shared" si="1018"/>
        <v>0</v>
      </c>
      <c r="AA500" s="195">
        <f t="shared" si="1018"/>
        <v>0</v>
      </c>
      <c r="AB500" s="195">
        <f t="shared" si="1018"/>
        <v>0</v>
      </c>
      <c r="AC500" s="195">
        <f t="shared" si="1012"/>
        <v>0</v>
      </c>
      <c r="AD500" s="195">
        <f t="shared" si="1018"/>
        <v>0</v>
      </c>
      <c r="AE500" s="195">
        <f t="shared" si="1018"/>
        <v>0</v>
      </c>
      <c r="AF500" s="195">
        <f t="shared" si="1018"/>
        <v>0</v>
      </c>
      <c r="AG500" s="195">
        <f t="shared" si="1013"/>
        <v>0</v>
      </c>
      <c r="AH500" s="195">
        <f t="shared" si="1018"/>
        <v>0</v>
      </c>
      <c r="AI500" s="195">
        <f t="shared" si="1018"/>
        <v>0</v>
      </c>
      <c r="AJ500" s="195">
        <f t="shared" si="1018"/>
        <v>0</v>
      </c>
      <c r="AK500" s="195">
        <f t="shared" si="1014"/>
        <v>0</v>
      </c>
      <c r="AL500" s="195">
        <f t="shared" si="1018"/>
        <v>0</v>
      </c>
      <c r="AM500" s="195">
        <f t="shared" si="1018"/>
        <v>0</v>
      </c>
      <c r="AN500" s="195">
        <f t="shared" si="1018"/>
        <v>0</v>
      </c>
      <c r="AO500" s="195">
        <f t="shared" si="1015"/>
        <v>0</v>
      </c>
      <c r="AP500" s="195">
        <f t="shared" si="1016"/>
        <v>0</v>
      </c>
    </row>
    <row r="501" spans="2:42" x14ac:dyDescent="0.25">
      <c r="B501" s="184" t="s">
        <v>378</v>
      </c>
      <c r="C501" s="185" t="s">
        <v>244</v>
      </c>
      <c r="D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6">
        <f t="shared" si="1004"/>
        <v>0</v>
      </c>
      <c r="G501" s="186"/>
      <c r="H501" s="186">
        <f t="shared" si="1006"/>
        <v>0</v>
      </c>
      <c r="I501" s="186"/>
      <c r="J501" s="186">
        <f t="shared" si="1007"/>
        <v>0</v>
      </c>
      <c r="K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6">
        <f t="shared" si="1012"/>
        <v>0</v>
      </c>
      <c r="AD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6">
        <f t="shared" si="1013"/>
        <v>0</v>
      </c>
      <c r="AH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6">
        <f t="shared" si="1014"/>
        <v>0</v>
      </c>
      <c r="AL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6">
        <f t="shared" si="1015"/>
        <v>0</v>
      </c>
      <c r="AP501" s="186">
        <f t="shared" si="1016"/>
        <v>0</v>
      </c>
    </row>
    <row r="502" spans="2:42" x14ac:dyDescent="0.25">
      <c r="B502" s="184" t="s">
        <v>1241</v>
      </c>
      <c r="C502" s="185" t="s">
        <v>1242</v>
      </c>
      <c r="D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6">
        <f t="shared" si="1004"/>
        <v>0</v>
      </c>
      <c r="G502" s="186"/>
      <c r="H502" s="186">
        <f t="shared" si="1006"/>
        <v>0</v>
      </c>
      <c r="I502" s="186"/>
      <c r="J502" s="186">
        <f t="shared" si="1007"/>
        <v>0</v>
      </c>
      <c r="K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6">
        <f t="shared" si="1012"/>
        <v>0</v>
      </c>
      <c r="AD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6">
        <f t="shared" si="1013"/>
        <v>0</v>
      </c>
      <c r="AH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6">
        <f t="shared" si="1014"/>
        <v>0</v>
      </c>
      <c r="AL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6">
        <f t="shared" si="1015"/>
        <v>0</v>
      </c>
      <c r="AP502" s="186">
        <f t="shared" si="1016"/>
        <v>0</v>
      </c>
    </row>
    <row r="503" spans="2:42" x14ac:dyDescent="0.25">
      <c r="B503" s="184" t="s">
        <v>1243</v>
      </c>
      <c r="C503" s="185" t="s">
        <v>1244</v>
      </c>
      <c r="D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6">
        <f t="shared" ref="F503:F506" si="1022">D503+E503</f>
        <v>0</v>
      </c>
      <c r="G503" s="186"/>
      <c r="H503" s="186">
        <f t="shared" ref="H503:H506" si="1023">F503-G503</f>
        <v>0</v>
      </c>
      <c r="I503" s="186"/>
      <c r="J503" s="186">
        <f t="shared" ref="J503:J506" si="1024">F503-I503</f>
        <v>0</v>
      </c>
      <c r="K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6">
        <f t="shared" ref="AC503:AC506" si="1025">Z503+AA503+AB503</f>
        <v>0</v>
      </c>
      <c r="AD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6">
        <f t="shared" ref="AG503:AG506" si="1026">AD503+AE503+AF503</f>
        <v>0</v>
      </c>
      <c r="AH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6">
        <f t="shared" ref="AK503:AK506" si="1027">AH503+AI503+AJ503</f>
        <v>0</v>
      </c>
      <c r="AL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6">
        <f t="shared" ref="AO503:AO506" si="1028">AL503+AM503+AN503</f>
        <v>0</v>
      </c>
      <c r="AP503" s="186">
        <f t="shared" ref="AP503:AP506" si="1029">AC503+AG503+AK503+AO503</f>
        <v>0</v>
      </c>
    </row>
    <row r="504" spans="2:42" x14ac:dyDescent="0.25">
      <c r="B504" s="184" t="s">
        <v>379</v>
      </c>
      <c r="C504" s="185" t="s">
        <v>245</v>
      </c>
      <c r="D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6">
        <f t="shared" si="1022"/>
        <v>0</v>
      </c>
      <c r="G504" s="186"/>
      <c r="H504" s="186">
        <f t="shared" si="1023"/>
        <v>0</v>
      </c>
      <c r="I504" s="186"/>
      <c r="J504" s="186">
        <f t="shared" si="1024"/>
        <v>0</v>
      </c>
      <c r="K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6">
        <f t="shared" si="1025"/>
        <v>0</v>
      </c>
      <c r="AD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6">
        <f t="shared" si="1026"/>
        <v>0</v>
      </c>
      <c r="AH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6">
        <f t="shared" si="1027"/>
        <v>0</v>
      </c>
      <c r="AL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6">
        <f t="shared" si="1028"/>
        <v>0</v>
      </c>
      <c r="AP504" s="186">
        <f t="shared" si="1029"/>
        <v>0</v>
      </c>
    </row>
    <row r="505" spans="2:42" x14ac:dyDescent="0.25">
      <c r="B505" s="184" t="s">
        <v>1245</v>
      </c>
      <c r="C505" s="185" t="s">
        <v>1246</v>
      </c>
      <c r="D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6">
        <f t="shared" ref="F505" si="1030">D505+E505</f>
        <v>0</v>
      </c>
      <c r="G505" s="186"/>
      <c r="H505" s="186">
        <f t="shared" ref="H505" si="1031">F505-G505</f>
        <v>0</v>
      </c>
      <c r="I505" s="186"/>
      <c r="J505" s="186">
        <f t="shared" ref="J505" si="1032">F505-I505</f>
        <v>0</v>
      </c>
      <c r="K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6">
        <f t="shared" ref="AC505" si="1033">Z505+AA505+AB505</f>
        <v>0</v>
      </c>
      <c r="AD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6">
        <f t="shared" ref="AG505" si="1034">AD505+AE505+AF505</f>
        <v>0</v>
      </c>
      <c r="AH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6">
        <f t="shared" ref="AK505" si="1035">AH505+AI505+AJ505</f>
        <v>0</v>
      </c>
      <c r="AL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6">
        <f t="shared" ref="AO505" si="1036">AL505+AM505+AN505</f>
        <v>0</v>
      </c>
      <c r="AP505" s="186">
        <f t="shared" ref="AP505" si="1037">AC505+AG505+AK505+AO505</f>
        <v>0</v>
      </c>
    </row>
    <row r="506" spans="2:42" x14ac:dyDescent="0.25">
      <c r="B506" s="184" t="s">
        <v>1247</v>
      </c>
      <c r="C506" s="185" t="s">
        <v>1248</v>
      </c>
      <c r="D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6">
        <f t="shared" si="1022"/>
        <v>0</v>
      </c>
      <c r="G506" s="186"/>
      <c r="H506" s="186">
        <f t="shared" si="1023"/>
        <v>0</v>
      </c>
      <c r="I506" s="186"/>
      <c r="J506" s="186">
        <f t="shared" si="1024"/>
        <v>0</v>
      </c>
      <c r="K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6">
        <f t="shared" si="1025"/>
        <v>0</v>
      </c>
      <c r="AD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6">
        <f t="shared" si="1026"/>
        <v>0</v>
      </c>
      <c r="AH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6">
        <f t="shared" si="1027"/>
        <v>0</v>
      </c>
      <c r="AL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6">
        <f t="shared" si="1028"/>
        <v>0</v>
      </c>
      <c r="AP506" s="186">
        <f t="shared" si="1029"/>
        <v>0</v>
      </c>
    </row>
    <row r="507" spans="2:42" x14ac:dyDescent="0.25">
      <c r="B507" s="184" t="s">
        <v>1249</v>
      </c>
      <c r="C507" s="185" t="s">
        <v>1250</v>
      </c>
      <c r="D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6">
        <f t="shared" ref="F507" si="1038">D507+E507</f>
        <v>0</v>
      </c>
      <c r="G507" s="186"/>
      <c r="H507" s="186">
        <f t="shared" ref="H507" si="1039">F507-G507</f>
        <v>0</v>
      </c>
      <c r="I507" s="186"/>
      <c r="J507" s="186">
        <f t="shared" ref="J507" si="1040">F507-I507</f>
        <v>0</v>
      </c>
      <c r="K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6">
        <f t="shared" ref="AC507" si="1041">Z507+AA507+AB507</f>
        <v>0</v>
      </c>
      <c r="AD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6">
        <f t="shared" ref="AG507" si="1042">AD507+AE507+AF507</f>
        <v>0</v>
      </c>
      <c r="AH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6">
        <f t="shared" ref="AK507" si="1043">AH507+AI507+AJ507</f>
        <v>0</v>
      </c>
      <c r="AL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6">
        <f t="shared" ref="AO507" si="1044">AL507+AM507+AN507</f>
        <v>0</v>
      </c>
      <c r="AP507" s="186">
        <f t="shared" ref="AP507" si="1045">AC507+AG507+AK507+AO507</f>
        <v>0</v>
      </c>
    </row>
    <row r="508" spans="2:42" x14ac:dyDescent="0.25">
      <c r="B508" s="184" t="s">
        <v>1251</v>
      </c>
      <c r="C508" s="185" t="s">
        <v>1252</v>
      </c>
      <c r="D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6">
        <f t="shared" si="1004"/>
        <v>0</v>
      </c>
      <c r="G508" s="186"/>
      <c r="H508" s="186">
        <f t="shared" si="1006"/>
        <v>0</v>
      </c>
      <c r="I508" s="186"/>
      <c r="J508" s="186">
        <f t="shared" si="1007"/>
        <v>0</v>
      </c>
      <c r="K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6">
        <f t="shared" si="1012"/>
        <v>0</v>
      </c>
      <c r="AD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6">
        <f t="shared" si="1013"/>
        <v>0</v>
      </c>
      <c r="AH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6">
        <f t="shared" si="1014"/>
        <v>0</v>
      </c>
      <c r="AL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6">
        <f t="shared" si="1015"/>
        <v>0</v>
      </c>
      <c r="AP508" s="186">
        <f t="shared" si="1016"/>
        <v>0</v>
      </c>
    </row>
    <row r="509" spans="2:42" x14ac:dyDescent="0.25">
      <c r="B509" s="193" t="s">
        <v>380</v>
      </c>
      <c r="C509" s="194" t="s">
        <v>246</v>
      </c>
      <c r="D509" s="195">
        <f>SUM(D510:D525)</f>
        <v>0</v>
      </c>
      <c r="E509" s="195">
        <f>SUM(E510:E525)</f>
        <v>0</v>
      </c>
      <c r="F509" s="195">
        <f t="shared" si="1004"/>
        <v>0</v>
      </c>
      <c r="G509" s="195">
        <f>SUM(G510:G525)</f>
        <v>0</v>
      </c>
      <c r="H509" s="195">
        <f t="shared" si="1006"/>
        <v>0</v>
      </c>
      <c r="I509" s="195">
        <f>SUM(I510:I525)</f>
        <v>0</v>
      </c>
      <c r="J509" s="195">
        <f t="shared" si="1007"/>
        <v>0</v>
      </c>
      <c r="K509" s="195">
        <f t="shared" ref="K509:AB509" si="1046">SUM(K510:K525)</f>
        <v>0</v>
      </c>
      <c r="L509" s="195">
        <f t="shared" si="1046"/>
        <v>0</v>
      </c>
      <c r="M509" s="195">
        <f t="shared" si="1046"/>
        <v>0</v>
      </c>
      <c r="N509" s="195">
        <f t="shared" si="1046"/>
        <v>0</v>
      </c>
      <c r="O509" s="195">
        <f t="shared" si="1046"/>
        <v>0</v>
      </c>
      <c r="P509" s="195">
        <f t="shared" ref="P509:Q509" si="1047">SUM(P510:P525)</f>
        <v>0</v>
      </c>
      <c r="Q509" s="195">
        <f t="shared" si="1047"/>
        <v>0</v>
      </c>
      <c r="R509" s="195">
        <f t="shared" si="1046"/>
        <v>0</v>
      </c>
      <c r="S509" s="195">
        <f t="shared" si="1046"/>
        <v>0</v>
      </c>
      <c r="T509" s="195">
        <f t="shared" ref="T509" si="1048">SUM(T510:T525)</f>
        <v>0</v>
      </c>
      <c r="U509" s="195">
        <f t="shared" si="1046"/>
        <v>0</v>
      </c>
      <c r="V509" s="195">
        <f t="shared" si="1046"/>
        <v>0</v>
      </c>
      <c r="W509" s="195">
        <f t="shared" ref="W509" si="1049">SUM(W510:W525)</f>
        <v>0</v>
      </c>
      <c r="X509" s="195">
        <f t="shared" si="1046"/>
        <v>0</v>
      </c>
      <c r="Y509" s="195">
        <f t="shared" si="1046"/>
        <v>0</v>
      </c>
      <c r="Z509" s="195">
        <f t="shared" si="1046"/>
        <v>0</v>
      </c>
      <c r="AA509" s="195">
        <f t="shared" si="1046"/>
        <v>0</v>
      </c>
      <c r="AB509" s="195">
        <f t="shared" si="1046"/>
        <v>0</v>
      </c>
      <c r="AC509" s="195">
        <f t="shared" si="1012"/>
        <v>0</v>
      </c>
      <c r="AD509" s="195">
        <f>SUM(AD510:AD525)</f>
        <v>0</v>
      </c>
      <c r="AE509" s="195">
        <f>SUM(AE510:AE525)</f>
        <v>0</v>
      </c>
      <c r="AF509" s="195">
        <f>SUM(AF510:AF525)</f>
        <v>0</v>
      </c>
      <c r="AG509" s="195">
        <f t="shared" si="1013"/>
        <v>0</v>
      </c>
      <c r="AH509" s="195">
        <f>SUM(AH510:AH525)</f>
        <v>0</v>
      </c>
      <c r="AI509" s="195">
        <f>SUM(AI510:AI525)</f>
        <v>0</v>
      </c>
      <c r="AJ509" s="195">
        <f>SUM(AJ510:AJ525)</f>
        <v>0</v>
      </c>
      <c r="AK509" s="195">
        <f t="shared" si="1014"/>
        <v>0</v>
      </c>
      <c r="AL509" s="195">
        <f>SUM(AL510:AL525)</f>
        <v>0</v>
      </c>
      <c r="AM509" s="195">
        <f>SUM(AM510:AM525)</f>
        <v>0</v>
      </c>
      <c r="AN509" s="195">
        <f>SUM(AN510:AN525)</f>
        <v>0</v>
      </c>
      <c r="AO509" s="195">
        <f t="shared" si="1015"/>
        <v>0</v>
      </c>
      <c r="AP509" s="195">
        <f t="shared" si="1016"/>
        <v>0</v>
      </c>
    </row>
    <row r="510" spans="2:42" x14ac:dyDescent="0.25">
      <c r="B510" s="184" t="s">
        <v>381</v>
      </c>
      <c r="C510" s="185" t="s">
        <v>247</v>
      </c>
      <c r="D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6">
        <f t="shared" si="1004"/>
        <v>0</v>
      </c>
      <c r="G510" s="186"/>
      <c r="H510" s="186">
        <f t="shared" si="1006"/>
        <v>0</v>
      </c>
      <c r="I510" s="186"/>
      <c r="J510" s="186">
        <f t="shared" si="1007"/>
        <v>0</v>
      </c>
      <c r="K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6">
        <f t="shared" si="1012"/>
        <v>0</v>
      </c>
      <c r="AD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6">
        <f t="shared" si="1013"/>
        <v>0</v>
      </c>
      <c r="AH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6">
        <f t="shared" si="1014"/>
        <v>0</v>
      </c>
      <c r="AL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6">
        <f t="shared" si="1015"/>
        <v>0</v>
      </c>
      <c r="AP510" s="186">
        <f t="shared" si="1016"/>
        <v>0</v>
      </c>
    </row>
    <row r="511" spans="2:42" x14ac:dyDescent="0.25">
      <c r="B511" s="184" t="s">
        <v>1253</v>
      </c>
      <c r="C511" s="185" t="s">
        <v>1254</v>
      </c>
      <c r="D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6">
        <f t="shared" ref="F511:F518" si="1050">D511+E511</f>
        <v>0</v>
      </c>
      <c r="G511" s="186"/>
      <c r="H511" s="186">
        <f t="shared" ref="H511:H518" si="1051">F511-G511</f>
        <v>0</v>
      </c>
      <c r="I511" s="186"/>
      <c r="J511" s="186">
        <f t="shared" ref="J511:J518" si="1052">F511-I511</f>
        <v>0</v>
      </c>
      <c r="K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6">
        <f t="shared" ref="AC511:AC518" si="1053">Z511+AA511+AB511</f>
        <v>0</v>
      </c>
      <c r="AD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6">
        <f t="shared" ref="AG511:AG518" si="1054">AD511+AE511+AF511</f>
        <v>0</v>
      </c>
      <c r="AH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6">
        <f t="shared" ref="AK511:AK518" si="1055">AH511+AI511+AJ511</f>
        <v>0</v>
      </c>
      <c r="AL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6">
        <f t="shared" ref="AO511:AO518" si="1056">AL511+AM511+AN511</f>
        <v>0</v>
      </c>
      <c r="AP511" s="186">
        <f t="shared" ref="AP511:AP518" si="1057">AC511+AG511+AK511+AO511</f>
        <v>0</v>
      </c>
    </row>
    <row r="512" spans="2:42" x14ac:dyDescent="0.25">
      <c r="B512" s="184" t="s">
        <v>1255</v>
      </c>
      <c r="C512" s="185" t="s">
        <v>1256</v>
      </c>
      <c r="D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6">
        <f t="shared" si="1050"/>
        <v>0</v>
      </c>
      <c r="G512" s="186"/>
      <c r="H512" s="186">
        <f t="shared" si="1051"/>
        <v>0</v>
      </c>
      <c r="I512" s="186"/>
      <c r="J512" s="186">
        <f t="shared" si="1052"/>
        <v>0</v>
      </c>
      <c r="K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6">
        <f t="shared" si="1053"/>
        <v>0</v>
      </c>
      <c r="AD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6">
        <f t="shared" si="1054"/>
        <v>0</v>
      </c>
      <c r="AH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6">
        <f t="shared" si="1055"/>
        <v>0</v>
      </c>
      <c r="AL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6">
        <f t="shared" si="1056"/>
        <v>0</v>
      </c>
      <c r="AP512" s="186">
        <f t="shared" si="1057"/>
        <v>0</v>
      </c>
    </row>
    <row r="513" spans="2:42" x14ac:dyDescent="0.25">
      <c r="B513" s="184" t="s">
        <v>1257</v>
      </c>
      <c r="C513" s="185" t="s">
        <v>1258</v>
      </c>
      <c r="D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6">
        <f t="shared" si="1050"/>
        <v>0</v>
      </c>
      <c r="G513" s="186"/>
      <c r="H513" s="186">
        <f t="shared" si="1051"/>
        <v>0</v>
      </c>
      <c r="I513" s="186"/>
      <c r="J513" s="186">
        <f t="shared" si="1052"/>
        <v>0</v>
      </c>
      <c r="K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6">
        <f t="shared" si="1053"/>
        <v>0</v>
      </c>
      <c r="AD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6">
        <f t="shared" si="1054"/>
        <v>0</v>
      </c>
      <c r="AH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6">
        <f t="shared" si="1055"/>
        <v>0</v>
      </c>
      <c r="AL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6">
        <f t="shared" si="1056"/>
        <v>0</v>
      </c>
      <c r="AP513" s="186">
        <f t="shared" si="1057"/>
        <v>0</v>
      </c>
    </row>
    <row r="514" spans="2:42" x14ac:dyDescent="0.25">
      <c r="B514" s="184" t="s">
        <v>1259</v>
      </c>
      <c r="C514" s="185" t="s">
        <v>1260</v>
      </c>
      <c r="D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6">
        <f t="shared" si="1050"/>
        <v>0</v>
      </c>
      <c r="G514" s="186"/>
      <c r="H514" s="186">
        <f t="shared" si="1051"/>
        <v>0</v>
      </c>
      <c r="I514" s="186"/>
      <c r="J514" s="186">
        <f t="shared" si="1052"/>
        <v>0</v>
      </c>
      <c r="K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6">
        <f t="shared" si="1053"/>
        <v>0</v>
      </c>
      <c r="AD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6">
        <f t="shared" si="1054"/>
        <v>0</v>
      </c>
      <c r="AH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6">
        <f t="shared" si="1055"/>
        <v>0</v>
      </c>
      <c r="AL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6">
        <f t="shared" si="1056"/>
        <v>0</v>
      </c>
      <c r="AP514" s="186">
        <f t="shared" si="1057"/>
        <v>0</v>
      </c>
    </row>
    <row r="515" spans="2:42" x14ac:dyDescent="0.25">
      <c r="B515" s="184" t="s">
        <v>1261</v>
      </c>
      <c r="C515" s="185" t="s">
        <v>1262</v>
      </c>
      <c r="D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6">
        <f t="shared" si="1050"/>
        <v>0</v>
      </c>
      <c r="G515" s="186"/>
      <c r="H515" s="186">
        <f t="shared" si="1051"/>
        <v>0</v>
      </c>
      <c r="I515" s="186"/>
      <c r="J515" s="186">
        <f t="shared" si="1052"/>
        <v>0</v>
      </c>
      <c r="K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6">
        <f t="shared" si="1053"/>
        <v>0</v>
      </c>
      <c r="AD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6">
        <f t="shared" si="1054"/>
        <v>0</v>
      </c>
      <c r="AH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6">
        <f t="shared" si="1055"/>
        <v>0</v>
      </c>
      <c r="AL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6">
        <f t="shared" si="1056"/>
        <v>0</v>
      </c>
      <c r="AP515" s="186">
        <f t="shared" si="1057"/>
        <v>0</v>
      </c>
    </row>
    <row r="516" spans="2:42" x14ac:dyDescent="0.25">
      <c r="B516" s="184" t="s">
        <v>1263</v>
      </c>
      <c r="C516" s="185" t="s">
        <v>1264</v>
      </c>
      <c r="D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6">
        <f t="shared" si="1050"/>
        <v>0</v>
      </c>
      <c r="G516" s="186"/>
      <c r="H516" s="186">
        <f t="shared" si="1051"/>
        <v>0</v>
      </c>
      <c r="I516" s="186"/>
      <c r="J516" s="186">
        <f t="shared" si="1052"/>
        <v>0</v>
      </c>
      <c r="K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6">
        <f t="shared" si="1053"/>
        <v>0</v>
      </c>
      <c r="AD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6">
        <f t="shared" si="1054"/>
        <v>0</v>
      </c>
      <c r="AH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6">
        <f t="shared" si="1055"/>
        <v>0</v>
      </c>
      <c r="AL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6">
        <f t="shared" si="1056"/>
        <v>0</v>
      </c>
      <c r="AP516" s="186">
        <f t="shared" si="1057"/>
        <v>0</v>
      </c>
    </row>
    <row r="517" spans="2:42" x14ac:dyDescent="0.25">
      <c r="B517" s="184" t="s">
        <v>1265</v>
      </c>
      <c r="C517" s="185" t="s">
        <v>1266</v>
      </c>
      <c r="D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6">
        <f t="shared" si="1050"/>
        <v>0</v>
      </c>
      <c r="G517" s="186"/>
      <c r="H517" s="186">
        <f t="shared" si="1051"/>
        <v>0</v>
      </c>
      <c r="I517" s="186"/>
      <c r="J517" s="186">
        <f t="shared" si="1052"/>
        <v>0</v>
      </c>
      <c r="K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6">
        <f t="shared" si="1053"/>
        <v>0</v>
      </c>
      <c r="AD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6">
        <f t="shared" si="1054"/>
        <v>0</v>
      </c>
      <c r="AH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6">
        <f t="shared" si="1055"/>
        <v>0</v>
      </c>
      <c r="AL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6">
        <f t="shared" si="1056"/>
        <v>0</v>
      </c>
      <c r="AP517" s="186">
        <f t="shared" si="1057"/>
        <v>0</v>
      </c>
    </row>
    <row r="518" spans="2:42" x14ac:dyDescent="0.25">
      <c r="B518" s="184" t="s">
        <v>1267</v>
      </c>
      <c r="C518" s="185" t="s">
        <v>1268</v>
      </c>
      <c r="D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6">
        <f t="shared" si="1050"/>
        <v>0</v>
      </c>
      <c r="G518" s="186"/>
      <c r="H518" s="186">
        <f t="shared" si="1051"/>
        <v>0</v>
      </c>
      <c r="I518" s="186"/>
      <c r="J518" s="186">
        <f t="shared" si="1052"/>
        <v>0</v>
      </c>
      <c r="K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6">
        <f t="shared" si="1053"/>
        <v>0</v>
      </c>
      <c r="AD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6">
        <f t="shared" si="1054"/>
        <v>0</v>
      </c>
      <c r="AH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6">
        <f t="shared" si="1055"/>
        <v>0</v>
      </c>
      <c r="AL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6">
        <f t="shared" si="1056"/>
        <v>0</v>
      </c>
      <c r="AP518" s="186">
        <f t="shared" si="1057"/>
        <v>0</v>
      </c>
    </row>
    <row r="519" spans="2:42" x14ac:dyDescent="0.25">
      <c r="B519" s="184" t="s">
        <v>1269</v>
      </c>
      <c r="C519" s="185" t="s">
        <v>1270</v>
      </c>
      <c r="D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6">
        <f t="shared" si="1004"/>
        <v>0</v>
      </c>
      <c r="G519" s="186"/>
      <c r="H519" s="186">
        <f t="shared" si="1006"/>
        <v>0</v>
      </c>
      <c r="I519" s="186"/>
      <c r="J519" s="186">
        <f t="shared" si="1007"/>
        <v>0</v>
      </c>
      <c r="K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6">
        <f t="shared" si="1012"/>
        <v>0</v>
      </c>
      <c r="AD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6">
        <f t="shared" si="1013"/>
        <v>0</v>
      </c>
      <c r="AH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6">
        <f t="shared" si="1014"/>
        <v>0</v>
      </c>
      <c r="AL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6">
        <f t="shared" si="1015"/>
        <v>0</v>
      </c>
      <c r="AP519" s="186">
        <f t="shared" si="1016"/>
        <v>0</v>
      </c>
    </row>
    <row r="520" spans="2:42" x14ac:dyDescent="0.25">
      <c r="B520" s="184" t="s">
        <v>1271</v>
      </c>
      <c r="C520" s="185" t="s">
        <v>1272</v>
      </c>
      <c r="D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6">
        <f t="shared" si="1004"/>
        <v>0</v>
      </c>
      <c r="G520" s="186"/>
      <c r="H520" s="186">
        <f t="shared" si="1006"/>
        <v>0</v>
      </c>
      <c r="I520" s="186"/>
      <c r="J520" s="186">
        <f t="shared" si="1007"/>
        <v>0</v>
      </c>
      <c r="K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6">
        <f t="shared" si="1012"/>
        <v>0</v>
      </c>
      <c r="AD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6">
        <f t="shared" si="1013"/>
        <v>0</v>
      </c>
      <c r="AH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6">
        <f t="shared" si="1014"/>
        <v>0</v>
      </c>
      <c r="AL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6">
        <f t="shared" si="1015"/>
        <v>0</v>
      </c>
      <c r="AP520" s="186">
        <f t="shared" si="1016"/>
        <v>0</v>
      </c>
    </row>
    <row r="521" spans="2:42" x14ac:dyDescent="0.25">
      <c r="B521" s="184" t="s">
        <v>1273</v>
      </c>
      <c r="C521" s="185" t="s">
        <v>1274</v>
      </c>
      <c r="D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6">
        <f t="shared" ref="F521:F522" si="1058">D521+E521</f>
        <v>0</v>
      </c>
      <c r="G521" s="186"/>
      <c r="H521" s="186">
        <f t="shared" ref="H521:H522" si="1059">F521-G521</f>
        <v>0</v>
      </c>
      <c r="I521" s="186"/>
      <c r="J521" s="186">
        <f t="shared" ref="J521:J522" si="1060">F521-I521</f>
        <v>0</v>
      </c>
      <c r="K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6">
        <f t="shared" ref="AC521:AC522" si="1061">Z521+AA521+AB521</f>
        <v>0</v>
      </c>
      <c r="AD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6">
        <f t="shared" ref="AG521:AG522" si="1062">AD521+AE521+AF521</f>
        <v>0</v>
      </c>
      <c r="AH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6">
        <f t="shared" ref="AK521:AK522" si="1063">AH521+AI521+AJ521</f>
        <v>0</v>
      </c>
      <c r="AL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6">
        <f t="shared" ref="AO521:AO522" si="1064">AL521+AM521+AN521</f>
        <v>0</v>
      </c>
      <c r="AP521" s="186">
        <f t="shared" ref="AP521:AP522" si="1065">AC521+AG521+AK521+AO521</f>
        <v>0</v>
      </c>
    </row>
    <row r="522" spans="2:42" x14ac:dyDescent="0.25">
      <c r="B522" s="184" t="s">
        <v>1275</v>
      </c>
      <c r="C522" s="185" t="s">
        <v>1276</v>
      </c>
      <c r="D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6">
        <f t="shared" si="1058"/>
        <v>0</v>
      </c>
      <c r="G522" s="186"/>
      <c r="H522" s="186">
        <f t="shared" si="1059"/>
        <v>0</v>
      </c>
      <c r="I522" s="186"/>
      <c r="J522" s="186">
        <f t="shared" si="1060"/>
        <v>0</v>
      </c>
      <c r="K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6">
        <f t="shared" si="1061"/>
        <v>0</v>
      </c>
      <c r="AD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6">
        <f t="shared" si="1062"/>
        <v>0</v>
      </c>
      <c r="AH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6">
        <f t="shared" si="1063"/>
        <v>0</v>
      </c>
      <c r="AL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6">
        <f t="shared" si="1064"/>
        <v>0</v>
      </c>
      <c r="AP522" s="186">
        <f t="shared" si="1065"/>
        <v>0</v>
      </c>
    </row>
    <row r="523" spans="2:42" x14ac:dyDescent="0.25">
      <c r="B523" s="184" t="s">
        <v>1277</v>
      </c>
      <c r="C523" s="185" t="s">
        <v>1278</v>
      </c>
      <c r="D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6">
        <f t="shared" ref="F523:F524" si="1066">D523+E523</f>
        <v>0</v>
      </c>
      <c r="G523" s="186"/>
      <c r="H523" s="186">
        <f t="shared" ref="H523:H524" si="1067">F523-G523</f>
        <v>0</v>
      </c>
      <c r="I523" s="186"/>
      <c r="J523" s="186">
        <f t="shared" ref="J523:J524" si="1068">F523-I523</f>
        <v>0</v>
      </c>
      <c r="K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6">
        <f t="shared" ref="AC523:AC524" si="1069">Z523+AA523+AB523</f>
        <v>0</v>
      </c>
      <c r="AD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6">
        <f t="shared" ref="AG523:AG524" si="1070">AD523+AE523+AF523</f>
        <v>0</v>
      </c>
      <c r="AH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6">
        <f t="shared" ref="AK523:AK524" si="1071">AH523+AI523+AJ523</f>
        <v>0</v>
      </c>
      <c r="AL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6">
        <f t="shared" ref="AO523:AO524" si="1072">AL523+AM523+AN523</f>
        <v>0</v>
      </c>
      <c r="AP523" s="186">
        <f t="shared" ref="AP523:AP524" si="1073">AC523+AG523+AK523+AO523</f>
        <v>0</v>
      </c>
    </row>
    <row r="524" spans="2:42" x14ac:dyDescent="0.25">
      <c r="B524" s="184" t="s">
        <v>1279</v>
      </c>
      <c r="C524" s="185" t="s">
        <v>1280</v>
      </c>
      <c r="D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6">
        <f t="shared" si="1066"/>
        <v>0</v>
      </c>
      <c r="G524" s="186"/>
      <c r="H524" s="186">
        <f t="shared" si="1067"/>
        <v>0</v>
      </c>
      <c r="I524" s="186"/>
      <c r="J524" s="186">
        <f t="shared" si="1068"/>
        <v>0</v>
      </c>
      <c r="K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6">
        <f t="shared" si="1069"/>
        <v>0</v>
      </c>
      <c r="AD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6">
        <f t="shared" si="1070"/>
        <v>0</v>
      </c>
      <c r="AH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6">
        <f t="shared" si="1071"/>
        <v>0</v>
      </c>
      <c r="AL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6">
        <f t="shared" si="1072"/>
        <v>0</v>
      </c>
      <c r="AP524" s="186">
        <f t="shared" si="1073"/>
        <v>0</v>
      </c>
    </row>
    <row r="525" spans="2:42" x14ac:dyDescent="0.25">
      <c r="B525" s="184" t="s">
        <v>1281</v>
      </c>
      <c r="C525" s="185" t="s">
        <v>1282</v>
      </c>
      <c r="D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6">
        <f t="shared" si="1004"/>
        <v>0</v>
      </c>
      <c r="G525" s="186"/>
      <c r="H525" s="186">
        <f t="shared" si="1006"/>
        <v>0</v>
      </c>
      <c r="I525" s="186"/>
      <c r="J525" s="186">
        <f t="shared" si="1007"/>
        <v>0</v>
      </c>
      <c r="K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6">
        <f t="shared" si="1012"/>
        <v>0</v>
      </c>
      <c r="AD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6">
        <f t="shared" si="1013"/>
        <v>0</v>
      </c>
      <c r="AH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6">
        <f t="shared" si="1014"/>
        <v>0</v>
      </c>
      <c r="AL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6">
        <f t="shared" si="1015"/>
        <v>0</v>
      </c>
      <c r="AP525" s="186">
        <f t="shared" si="1016"/>
        <v>0</v>
      </c>
    </row>
    <row r="526" spans="2:42" x14ac:dyDescent="0.25">
      <c r="B526" s="181" t="s">
        <v>382</v>
      </c>
      <c r="C526" s="182" t="s">
        <v>248</v>
      </c>
      <c r="D526" s="183">
        <f>D527+D541</f>
        <v>0</v>
      </c>
      <c r="E526" s="183">
        <f>E527+E541</f>
        <v>0</v>
      </c>
      <c r="F526" s="183">
        <f t="shared" si="1004"/>
        <v>0</v>
      </c>
      <c r="G526" s="183">
        <f t="shared" ref="G526:I526" si="1074">G527+G541</f>
        <v>0</v>
      </c>
      <c r="H526" s="183">
        <f t="shared" si="1006"/>
        <v>0</v>
      </c>
      <c r="I526" s="183">
        <f t="shared" si="1074"/>
        <v>0</v>
      </c>
      <c r="J526" s="183">
        <f t="shared" si="1007"/>
        <v>0</v>
      </c>
      <c r="K526" s="183">
        <f t="shared" ref="K526:AN526" si="1075">K527+K541</f>
        <v>0</v>
      </c>
      <c r="L526" s="183">
        <f t="shared" si="1075"/>
        <v>0</v>
      </c>
      <c r="M526" s="183">
        <f t="shared" si="1075"/>
        <v>0</v>
      </c>
      <c r="N526" s="183">
        <f t="shared" si="1075"/>
        <v>0</v>
      </c>
      <c r="O526" s="183">
        <f t="shared" si="1075"/>
        <v>0</v>
      </c>
      <c r="P526" s="183">
        <f t="shared" ref="P526:Q526" si="1076">P527+P541</f>
        <v>0</v>
      </c>
      <c r="Q526" s="183">
        <f t="shared" si="1076"/>
        <v>0</v>
      </c>
      <c r="R526" s="183">
        <f t="shared" si="1075"/>
        <v>0</v>
      </c>
      <c r="S526" s="183">
        <f t="shared" si="1075"/>
        <v>0</v>
      </c>
      <c r="T526" s="183">
        <f t="shared" ref="T526" si="1077">T527+T541</f>
        <v>0</v>
      </c>
      <c r="U526" s="183">
        <f t="shared" si="1075"/>
        <v>0</v>
      </c>
      <c r="V526" s="183">
        <f t="shared" si="1075"/>
        <v>0</v>
      </c>
      <c r="W526" s="183">
        <f t="shared" ref="W526" si="1078">W527+W541</f>
        <v>0</v>
      </c>
      <c r="X526" s="183">
        <f t="shared" si="1075"/>
        <v>0</v>
      </c>
      <c r="Y526" s="183">
        <f t="shared" si="1075"/>
        <v>0</v>
      </c>
      <c r="Z526" s="183">
        <f t="shared" si="1075"/>
        <v>0</v>
      </c>
      <c r="AA526" s="183">
        <f t="shared" si="1075"/>
        <v>0</v>
      </c>
      <c r="AB526" s="183">
        <f t="shared" si="1075"/>
        <v>0</v>
      </c>
      <c r="AC526" s="183">
        <f t="shared" si="1012"/>
        <v>0</v>
      </c>
      <c r="AD526" s="183">
        <f t="shared" si="1075"/>
        <v>0</v>
      </c>
      <c r="AE526" s="183">
        <f t="shared" si="1075"/>
        <v>0</v>
      </c>
      <c r="AF526" s="183">
        <f t="shared" si="1075"/>
        <v>0</v>
      </c>
      <c r="AG526" s="183">
        <f t="shared" si="1013"/>
        <v>0</v>
      </c>
      <c r="AH526" s="183">
        <f t="shared" si="1075"/>
        <v>0</v>
      </c>
      <c r="AI526" s="183">
        <f t="shared" si="1075"/>
        <v>0</v>
      </c>
      <c r="AJ526" s="183">
        <f t="shared" si="1075"/>
        <v>0</v>
      </c>
      <c r="AK526" s="183">
        <f t="shared" si="1014"/>
        <v>0</v>
      </c>
      <c r="AL526" s="183">
        <f t="shared" si="1075"/>
        <v>0</v>
      </c>
      <c r="AM526" s="183">
        <f t="shared" si="1075"/>
        <v>0</v>
      </c>
      <c r="AN526" s="183">
        <f t="shared" si="1075"/>
        <v>0</v>
      </c>
      <c r="AO526" s="183">
        <f t="shared" si="1015"/>
        <v>0</v>
      </c>
      <c r="AP526" s="183">
        <f t="shared" si="1016"/>
        <v>0</v>
      </c>
    </row>
    <row r="527" spans="2:42" x14ac:dyDescent="0.25">
      <c r="B527" s="193" t="s">
        <v>383</v>
      </c>
      <c r="C527" s="194" t="s">
        <v>249</v>
      </c>
      <c r="D527" s="195">
        <f>SUM(D528:D540)</f>
        <v>0</v>
      </c>
      <c r="E527" s="195">
        <f>SUM(E528:E540)</f>
        <v>0</v>
      </c>
      <c r="F527" s="195">
        <f t="shared" si="1004"/>
        <v>0</v>
      </c>
      <c r="G527" s="195">
        <f t="shared" ref="G527:I527" si="1079">SUM(G528:G540)</f>
        <v>0</v>
      </c>
      <c r="H527" s="195">
        <f t="shared" si="1006"/>
        <v>0</v>
      </c>
      <c r="I527" s="195">
        <f t="shared" si="1079"/>
        <v>0</v>
      </c>
      <c r="J527" s="195">
        <f t="shared" si="1007"/>
        <v>0</v>
      </c>
      <c r="K527" s="195">
        <f t="shared" ref="K527:AN527" si="1080">SUM(K528:K540)</f>
        <v>0</v>
      </c>
      <c r="L527" s="195">
        <f t="shared" si="1080"/>
        <v>0</v>
      </c>
      <c r="M527" s="195">
        <f t="shared" si="1080"/>
        <v>0</v>
      </c>
      <c r="N527" s="195">
        <f t="shared" si="1080"/>
        <v>0</v>
      </c>
      <c r="O527" s="195">
        <f t="shared" si="1080"/>
        <v>0</v>
      </c>
      <c r="P527" s="195">
        <f t="shared" ref="P527:Q527" si="1081">SUM(P528:P540)</f>
        <v>0</v>
      </c>
      <c r="Q527" s="195">
        <f t="shared" si="1081"/>
        <v>0</v>
      </c>
      <c r="R527" s="195">
        <f t="shared" si="1080"/>
        <v>0</v>
      </c>
      <c r="S527" s="195">
        <f t="shared" si="1080"/>
        <v>0</v>
      </c>
      <c r="T527" s="195">
        <f t="shared" ref="T527" si="1082">SUM(T528:T540)</f>
        <v>0</v>
      </c>
      <c r="U527" s="195">
        <f t="shared" si="1080"/>
        <v>0</v>
      </c>
      <c r="V527" s="195">
        <f t="shared" si="1080"/>
        <v>0</v>
      </c>
      <c r="W527" s="195">
        <f t="shared" ref="W527" si="1083">SUM(W528:W540)</f>
        <v>0</v>
      </c>
      <c r="X527" s="195">
        <f t="shared" si="1080"/>
        <v>0</v>
      </c>
      <c r="Y527" s="195">
        <f t="shared" si="1080"/>
        <v>0</v>
      </c>
      <c r="Z527" s="195">
        <f t="shared" si="1080"/>
        <v>0</v>
      </c>
      <c r="AA527" s="195">
        <f t="shared" si="1080"/>
        <v>0</v>
      </c>
      <c r="AB527" s="195">
        <f t="shared" si="1080"/>
        <v>0</v>
      </c>
      <c r="AC527" s="195">
        <f t="shared" si="1012"/>
        <v>0</v>
      </c>
      <c r="AD527" s="195">
        <f t="shared" si="1080"/>
        <v>0</v>
      </c>
      <c r="AE527" s="195">
        <f t="shared" si="1080"/>
        <v>0</v>
      </c>
      <c r="AF527" s="195">
        <f t="shared" si="1080"/>
        <v>0</v>
      </c>
      <c r="AG527" s="195">
        <f t="shared" si="1013"/>
        <v>0</v>
      </c>
      <c r="AH527" s="195">
        <f t="shared" si="1080"/>
        <v>0</v>
      </c>
      <c r="AI527" s="195">
        <f t="shared" si="1080"/>
        <v>0</v>
      </c>
      <c r="AJ527" s="195">
        <f t="shared" si="1080"/>
        <v>0</v>
      </c>
      <c r="AK527" s="195">
        <f t="shared" si="1014"/>
        <v>0</v>
      </c>
      <c r="AL527" s="195">
        <f t="shared" si="1080"/>
        <v>0</v>
      </c>
      <c r="AM527" s="195">
        <f t="shared" si="1080"/>
        <v>0</v>
      </c>
      <c r="AN527" s="195">
        <f t="shared" si="1080"/>
        <v>0</v>
      </c>
      <c r="AO527" s="195">
        <f t="shared" si="1015"/>
        <v>0</v>
      </c>
      <c r="AP527" s="195">
        <f t="shared" si="1016"/>
        <v>0</v>
      </c>
    </row>
    <row r="528" spans="2:42" x14ac:dyDescent="0.25">
      <c r="B528" s="184" t="s">
        <v>384</v>
      </c>
      <c r="C528" s="185" t="s">
        <v>250</v>
      </c>
      <c r="D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6">
        <f t="shared" ref="F528:F540" si="1084">D528+E528</f>
        <v>0</v>
      </c>
      <c r="G528" s="186"/>
      <c r="H528" s="186">
        <f t="shared" ref="H528:H540" si="1085">F528-G528</f>
        <v>0</v>
      </c>
      <c r="I528" s="186"/>
      <c r="J528" s="186">
        <f t="shared" ref="J528:J540" si="1086">F528-I528</f>
        <v>0</v>
      </c>
      <c r="K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6">
        <f t="shared" ref="AC528:AC540" si="1087">Z528+AA528+AB528</f>
        <v>0</v>
      </c>
      <c r="AD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6">
        <f t="shared" ref="AG528:AG540" si="1088">AD528+AE528+AF528</f>
        <v>0</v>
      </c>
      <c r="AH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6">
        <f t="shared" ref="AK528:AK540" si="1089">AH528+AI528+AJ528</f>
        <v>0</v>
      </c>
      <c r="AL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6">
        <f t="shared" ref="AO528:AO540" si="1090">AL528+AM528+AN528</f>
        <v>0</v>
      </c>
      <c r="AP528" s="186">
        <f t="shared" ref="AP528:AP540" si="1091">AC528+AG528+AK528+AO528</f>
        <v>0</v>
      </c>
    </row>
    <row r="529" spans="2:42" x14ac:dyDescent="0.25">
      <c r="B529" s="184" t="s">
        <v>1283</v>
      </c>
      <c r="C529" s="185" t="s">
        <v>1284</v>
      </c>
      <c r="D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6">
        <f t="shared" ref="F529:F533" si="1092">D529+E529</f>
        <v>0</v>
      </c>
      <c r="G529" s="186"/>
      <c r="H529" s="186">
        <f t="shared" ref="H529:H533" si="1093">F529-G529</f>
        <v>0</v>
      </c>
      <c r="I529" s="186"/>
      <c r="J529" s="186">
        <f t="shared" ref="J529:J533" si="1094">F529-I529</f>
        <v>0</v>
      </c>
      <c r="K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6">
        <f t="shared" ref="AC529:AC533" si="1095">Z529+AA529+AB529</f>
        <v>0</v>
      </c>
      <c r="AD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6">
        <f t="shared" ref="AG529:AG533" si="1096">AD529+AE529+AF529</f>
        <v>0</v>
      </c>
      <c r="AH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6">
        <f t="shared" ref="AK529:AK533" si="1097">AH529+AI529+AJ529</f>
        <v>0</v>
      </c>
      <c r="AL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6">
        <f t="shared" ref="AO529:AO533" si="1098">AL529+AM529+AN529</f>
        <v>0</v>
      </c>
      <c r="AP529" s="186">
        <f t="shared" ref="AP529:AP533" si="1099">AC529+AG529+AK529+AO529</f>
        <v>0</v>
      </c>
    </row>
    <row r="530" spans="2:42" x14ac:dyDescent="0.25">
      <c r="B530" s="184" t="s">
        <v>1285</v>
      </c>
      <c r="C530" s="185" t="s">
        <v>1286</v>
      </c>
      <c r="D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6">
        <f t="shared" si="1092"/>
        <v>0</v>
      </c>
      <c r="G530" s="186"/>
      <c r="H530" s="186">
        <f t="shared" si="1093"/>
        <v>0</v>
      </c>
      <c r="I530" s="186"/>
      <c r="J530" s="186">
        <f t="shared" si="1094"/>
        <v>0</v>
      </c>
      <c r="K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6">
        <f t="shared" si="1095"/>
        <v>0</v>
      </c>
      <c r="AD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6">
        <f t="shared" si="1096"/>
        <v>0</v>
      </c>
      <c r="AH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6">
        <f t="shared" si="1097"/>
        <v>0</v>
      </c>
      <c r="AL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6">
        <f t="shared" si="1098"/>
        <v>0</v>
      </c>
      <c r="AP530" s="186">
        <f t="shared" si="1099"/>
        <v>0</v>
      </c>
    </row>
    <row r="531" spans="2:42" x14ac:dyDescent="0.25">
      <c r="B531" s="184" t="s">
        <v>1287</v>
      </c>
      <c r="C531" s="185" t="s">
        <v>1288</v>
      </c>
      <c r="D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6">
        <f t="shared" si="1092"/>
        <v>0</v>
      </c>
      <c r="G531" s="186"/>
      <c r="H531" s="186">
        <f t="shared" si="1093"/>
        <v>0</v>
      </c>
      <c r="I531" s="186"/>
      <c r="J531" s="186">
        <f t="shared" si="1094"/>
        <v>0</v>
      </c>
      <c r="K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6">
        <f t="shared" si="1095"/>
        <v>0</v>
      </c>
      <c r="AD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6">
        <f t="shared" si="1096"/>
        <v>0</v>
      </c>
      <c r="AH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6">
        <f t="shared" si="1097"/>
        <v>0</v>
      </c>
      <c r="AL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6">
        <f t="shared" si="1098"/>
        <v>0</v>
      </c>
      <c r="AP531" s="186">
        <f t="shared" si="1099"/>
        <v>0</v>
      </c>
    </row>
    <row r="532" spans="2:42" x14ac:dyDescent="0.25">
      <c r="B532" s="184" t="s">
        <v>1289</v>
      </c>
      <c r="C532" s="185" t="s">
        <v>1290</v>
      </c>
      <c r="D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6">
        <f t="shared" si="1092"/>
        <v>0</v>
      </c>
      <c r="G532" s="186"/>
      <c r="H532" s="186">
        <f t="shared" si="1093"/>
        <v>0</v>
      </c>
      <c r="I532" s="186"/>
      <c r="J532" s="186">
        <f t="shared" si="1094"/>
        <v>0</v>
      </c>
      <c r="K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6">
        <f t="shared" si="1095"/>
        <v>0</v>
      </c>
      <c r="AD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6">
        <f t="shared" si="1096"/>
        <v>0</v>
      </c>
      <c r="AH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6">
        <f t="shared" si="1097"/>
        <v>0</v>
      </c>
      <c r="AL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6">
        <f t="shared" si="1098"/>
        <v>0</v>
      </c>
      <c r="AP532" s="186">
        <f t="shared" si="1099"/>
        <v>0</v>
      </c>
    </row>
    <row r="533" spans="2:42" x14ac:dyDescent="0.25">
      <c r="B533" s="184" t="s">
        <v>1291</v>
      </c>
      <c r="C533" s="185" t="s">
        <v>1292</v>
      </c>
      <c r="D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6">
        <f t="shared" si="1092"/>
        <v>0</v>
      </c>
      <c r="G533" s="186"/>
      <c r="H533" s="186">
        <f t="shared" si="1093"/>
        <v>0</v>
      </c>
      <c r="I533" s="186"/>
      <c r="J533" s="186">
        <f t="shared" si="1094"/>
        <v>0</v>
      </c>
      <c r="K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6">
        <f t="shared" si="1095"/>
        <v>0</v>
      </c>
      <c r="AD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6">
        <f t="shared" si="1096"/>
        <v>0</v>
      </c>
      <c r="AH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6">
        <f t="shared" si="1097"/>
        <v>0</v>
      </c>
      <c r="AL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6">
        <f t="shared" si="1098"/>
        <v>0</v>
      </c>
      <c r="AP533" s="186">
        <f t="shared" si="1099"/>
        <v>0</v>
      </c>
    </row>
    <row r="534" spans="2:42" x14ac:dyDescent="0.25">
      <c r="B534" s="184" t="s">
        <v>385</v>
      </c>
      <c r="C534" s="185" t="s">
        <v>251</v>
      </c>
      <c r="D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6">
        <f t="shared" si="1084"/>
        <v>0</v>
      </c>
      <c r="G534" s="186"/>
      <c r="H534" s="186">
        <f t="shared" si="1085"/>
        <v>0</v>
      </c>
      <c r="I534" s="186"/>
      <c r="J534" s="186">
        <f t="shared" si="1086"/>
        <v>0</v>
      </c>
      <c r="K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6">
        <f t="shared" si="1087"/>
        <v>0</v>
      </c>
      <c r="AD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6">
        <f t="shared" si="1088"/>
        <v>0</v>
      </c>
      <c r="AH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6">
        <f t="shared" si="1089"/>
        <v>0</v>
      </c>
      <c r="AL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6">
        <f t="shared" si="1090"/>
        <v>0</v>
      </c>
      <c r="AP534" s="186">
        <f t="shared" si="1091"/>
        <v>0</v>
      </c>
    </row>
    <row r="535" spans="2:42" x14ac:dyDescent="0.25">
      <c r="B535" s="184" t="s">
        <v>1293</v>
      </c>
      <c r="C535" s="185" t="s">
        <v>1294</v>
      </c>
      <c r="D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6">
        <f t="shared" si="1084"/>
        <v>0</v>
      </c>
      <c r="G535" s="186"/>
      <c r="H535" s="186">
        <f t="shared" si="1085"/>
        <v>0</v>
      </c>
      <c r="I535" s="186"/>
      <c r="J535" s="186">
        <f t="shared" si="1086"/>
        <v>0</v>
      </c>
      <c r="K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6">
        <f t="shared" si="1087"/>
        <v>0</v>
      </c>
      <c r="AD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6">
        <f t="shared" si="1088"/>
        <v>0</v>
      </c>
      <c r="AH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6">
        <f t="shared" si="1089"/>
        <v>0</v>
      </c>
      <c r="AL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6">
        <f t="shared" si="1090"/>
        <v>0</v>
      </c>
      <c r="AP535" s="186">
        <f t="shared" si="1091"/>
        <v>0</v>
      </c>
    </row>
    <row r="536" spans="2:42" x14ac:dyDescent="0.25">
      <c r="B536" s="184" t="s">
        <v>1295</v>
      </c>
      <c r="C536" s="185" t="s">
        <v>1296</v>
      </c>
      <c r="D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6">
        <f t="shared" si="1084"/>
        <v>0</v>
      </c>
      <c r="G536" s="186"/>
      <c r="H536" s="186">
        <f t="shared" si="1085"/>
        <v>0</v>
      </c>
      <c r="I536" s="186"/>
      <c r="J536" s="186">
        <f t="shared" si="1086"/>
        <v>0</v>
      </c>
      <c r="K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6">
        <f t="shared" si="1087"/>
        <v>0</v>
      </c>
      <c r="AD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6">
        <f t="shared" si="1088"/>
        <v>0</v>
      </c>
      <c r="AH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6">
        <f t="shared" si="1089"/>
        <v>0</v>
      </c>
      <c r="AL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6">
        <f t="shared" si="1090"/>
        <v>0</v>
      </c>
      <c r="AP536" s="186">
        <f t="shared" si="1091"/>
        <v>0</v>
      </c>
    </row>
    <row r="537" spans="2:42" x14ac:dyDescent="0.25">
      <c r="B537" s="184" t="s">
        <v>1297</v>
      </c>
      <c r="C537" s="185" t="s">
        <v>1298</v>
      </c>
      <c r="D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6">
        <f t="shared" ref="F537" si="1100">D537+E537</f>
        <v>0</v>
      </c>
      <c r="G537" s="186"/>
      <c r="H537" s="186">
        <f t="shared" ref="H537" si="1101">F537-G537</f>
        <v>0</v>
      </c>
      <c r="I537" s="186"/>
      <c r="J537" s="186">
        <f t="shared" ref="J537" si="1102">F537-I537</f>
        <v>0</v>
      </c>
      <c r="K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6">
        <f t="shared" ref="AC537" si="1103">Z537+AA537+AB537</f>
        <v>0</v>
      </c>
      <c r="AD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6">
        <f t="shared" ref="AG537" si="1104">AD537+AE537+AF537</f>
        <v>0</v>
      </c>
      <c r="AH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6">
        <f t="shared" ref="AK537" si="1105">AH537+AI537+AJ537</f>
        <v>0</v>
      </c>
      <c r="AL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6">
        <f t="shared" ref="AO537" si="1106">AL537+AM537+AN537</f>
        <v>0</v>
      </c>
      <c r="AP537" s="186">
        <f t="shared" ref="AP537" si="1107">AC537+AG537+AK537+AO537</f>
        <v>0</v>
      </c>
    </row>
    <row r="538" spans="2:42" x14ac:dyDescent="0.25">
      <c r="B538" s="184" t="s">
        <v>1299</v>
      </c>
      <c r="C538" s="185" t="s">
        <v>1300</v>
      </c>
      <c r="D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6">
        <f t="shared" ref="F538" si="1108">D538+E538</f>
        <v>0</v>
      </c>
      <c r="G538" s="186"/>
      <c r="H538" s="186">
        <f t="shared" ref="H538" si="1109">F538-G538</f>
        <v>0</v>
      </c>
      <c r="I538" s="186"/>
      <c r="J538" s="186">
        <f t="shared" ref="J538" si="1110">F538-I538</f>
        <v>0</v>
      </c>
      <c r="K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6">
        <f t="shared" ref="AC538" si="1111">Z538+AA538+AB538</f>
        <v>0</v>
      </c>
      <c r="AD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6">
        <f t="shared" ref="AG538" si="1112">AD538+AE538+AF538</f>
        <v>0</v>
      </c>
      <c r="AH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6">
        <f t="shared" ref="AK538" si="1113">AH538+AI538+AJ538</f>
        <v>0</v>
      </c>
      <c r="AL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6">
        <f t="shared" ref="AO538" si="1114">AL538+AM538+AN538</f>
        <v>0</v>
      </c>
      <c r="AP538" s="186">
        <f t="shared" ref="AP538" si="1115">AC538+AG538+AK538+AO538</f>
        <v>0</v>
      </c>
    </row>
    <row r="539" spans="2:42" x14ac:dyDescent="0.25">
      <c r="B539" s="184" t="s">
        <v>1301</v>
      </c>
      <c r="C539" s="185" t="s">
        <v>1302</v>
      </c>
      <c r="D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6">
        <f t="shared" ref="F539" si="1116">D539+E539</f>
        <v>0</v>
      </c>
      <c r="G539" s="186"/>
      <c r="H539" s="186">
        <f t="shared" ref="H539" si="1117">F539-G539</f>
        <v>0</v>
      </c>
      <c r="I539" s="186"/>
      <c r="J539" s="186">
        <f t="shared" ref="J539" si="1118">F539-I539</f>
        <v>0</v>
      </c>
      <c r="K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6">
        <f t="shared" ref="AC539" si="1119">Z539+AA539+AB539</f>
        <v>0</v>
      </c>
      <c r="AD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6">
        <f t="shared" ref="AG539" si="1120">AD539+AE539+AF539</f>
        <v>0</v>
      </c>
      <c r="AH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6">
        <f t="shared" ref="AK539" si="1121">AH539+AI539+AJ539</f>
        <v>0</v>
      </c>
      <c r="AL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6">
        <f t="shared" ref="AO539" si="1122">AL539+AM539+AN539</f>
        <v>0</v>
      </c>
      <c r="AP539" s="186">
        <f t="shared" ref="AP539" si="1123">AC539+AG539+AK539+AO539</f>
        <v>0</v>
      </c>
    </row>
    <row r="540" spans="2:42" x14ac:dyDescent="0.25">
      <c r="B540" s="184" t="s">
        <v>1303</v>
      </c>
      <c r="C540" s="185" t="s">
        <v>1304</v>
      </c>
      <c r="D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6">
        <f t="shared" si="1084"/>
        <v>0</v>
      </c>
      <c r="G540" s="186"/>
      <c r="H540" s="186">
        <f t="shared" si="1085"/>
        <v>0</v>
      </c>
      <c r="I540" s="186"/>
      <c r="J540" s="186">
        <f t="shared" si="1086"/>
        <v>0</v>
      </c>
      <c r="K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6">
        <f t="shared" si="1087"/>
        <v>0</v>
      </c>
      <c r="AD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6">
        <f t="shared" si="1088"/>
        <v>0</v>
      </c>
      <c r="AH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6">
        <f t="shared" si="1089"/>
        <v>0</v>
      </c>
      <c r="AL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6">
        <f t="shared" si="1090"/>
        <v>0</v>
      </c>
      <c r="AP540" s="186">
        <f t="shared" si="1091"/>
        <v>0</v>
      </c>
    </row>
    <row r="541" spans="2:42" x14ac:dyDescent="0.25">
      <c r="B541" s="193" t="s">
        <v>386</v>
      </c>
      <c r="C541" s="194" t="s">
        <v>252</v>
      </c>
      <c r="D541" s="195">
        <f>SUM(D542:D559)</f>
        <v>0</v>
      </c>
      <c r="E541" s="195">
        <f>E542</f>
        <v>0</v>
      </c>
      <c r="F541" s="195">
        <f t="shared" si="1004"/>
        <v>0</v>
      </c>
      <c r="G541" s="195">
        <f t="shared" ref="G541:I541" si="1124">G542</f>
        <v>0</v>
      </c>
      <c r="H541" s="195">
        <f t="shared" si="1006"/>
        <v>0</v>
      </c>
      <c r="I541" s="195">
        <f t="shared" si="1124"/>
        <v>0</v>
      </c>
      <c r="J541" s="195">
        <f t="shared" si="1007"/>
        <v>0</v>
      </c>
      <c r="K541" s="195">
        <f t="shared" ref="K541:AN541" si="1125">K542</f>
        <v>0</v>
      </c>
      <c r="L541" s="195">
        <f t="shared" si="1125"/>
        <v>0</v>
      </c>
      <c r="M541" s="195">
        <f t="shared" si="1125"/>
        <v>0</v>
      </c>
      <c r="N541" s="195">
        <f t="shared" si="1125"/>
        <v>0</v>
      </c>
      <c r="O541" s="195">
        <f t="shared" si="1125"/>
        <v>0</v>
      </c>
      <c r="P541" s="195">
        <f t="shared" si="1125"/>
        <v>0</v>
      </c>
      <c r="Q541" s="195">
        <f t="shared" si="1125"/>
        <v>0</v>
      </c>
      <c r="R541" s="195">
        <f t="shared" si="1125"/>
        <v>0</v>
      </c>
      <c r="S541" s="195">
        <f t="shared" si="1125"/>
        <v>0</v>
      </c>
      <c r="T541" s="195">
        <f t="shared" si="1125"/>
        <v>0</v>
      </c>
      <c r="U541" s="195">
        <f t="shared" si="1125"/>
        <v>0</v>
      </c>
      <c r="V541" s="195">
        <f t="shared" si="1125"/>
        <v>0</v>
      </c>
      <c r="W541" s="195">
        <f t="shared" si="1125"/>
        <v>0</v>
      </c>
      <c r="X541" s="195">
        <f t="shared" si="1125"/>
        <v>0</v>
      </c>
      <c r="Y541" s="195">
        <f t="shared" si="1125"/>
        <v>0</v>
      </c>
      <c r="Z541" s="195">
        <f t="shared" si="1125"/>
        <v>0</v>
      </c>
      <c r="AA541" s="195">
        <f t="shared" si="1125"/>
        <v>0</v>
      </c>
      <c r="AB541" s="195">
        <f t="shared" si="1125"/>
        <v>0</v>
      </c>
      <c r="AC541" s="195">
        <f t="shared" si="1012"/>
        <v>0</v>
      </c>
      <c r="AD541" s="195">
        <f t="shared" si="1125"/>
        <v>0</v>
      </c>
      <c r="AE541" s="195">
        <f t="shared" si="1125"/>
        <v>0</v>
      </c>
      <c r="AF541" s="195">
        <f t="shared" si="1125"/>
        <v>0</v>
      </c>
      <c r="AG541" s="195">
        <f t="shared" si="1013"/>
        <v>0</v>
      </c>
      <c r="AH541" s="195">
        <f t="shared" si="1125"/>
        <v>0</v>
      </c>
      <c r="AI541" s="195">
        <f t="shared" si="1125"/>
        <v>0</v>
      </c>
      <c r="AJ541" s="195">
        <f t="shared" si="1125"/>
        <v>0</v>
      </c>
      <c r="AK541" s="195">
        <f t="shared" si="1014"/>
        <v>0</v>
      </c>
      <c r="AL541" s="195">
        <f t="shared" si="1125"/>
        <v>0</v>
      </c>
      <c r="AM541" s="195">
        <f t="shared" si="1125"/>
        <v>0</v>
      </c>
      <c r="AN541" s="195">
        <f t="shared" si="1125"/>
        <v>0</v>
      </c>
      <c r="AO541" s="195">
        <f t="shared" si="1015"/>
        <v>0</v>
      </c>
      <c r="AP541" s="195">
        <f t="shared" si="1016"/>
        <v>0</v>
      </c>
    </row>
    <row r="542" spans="2:42" x14ac:dyDescent="0.25">
      <c r="B542" s="184" t="s">
        <v>387</v>
      </c>
      <c r="C542" s="185" t="s">
        <v>253</v>
      </c>
      <c r="D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6">
        <f t="shared" ref="F542" si="1126">D542+E542</f>
        <v>0</v>
      </c>
      <c r="G542" s="186"/>
      <c r="H542" s="186">
        <f t="shared" ref="H542" si="1127">F542-G542</f>
        <v>0</v>
      </c>
      <c r="I542" s="186"/>
      <c r="J542" s="186">
        <f t="shared" ref="J542" si="1128">F542-I542</f>
        <v>0</v>
      </c>
      <c r="K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6">
        <f t="shared" ref="AC542" si="1129">Z542+AA542+AB542</f>
        <v>0</v>
      </c>
      <c r="AD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6">
        <f t="shared" ref="AG542" si="1130">AD542+AE542+AF542</f>
        <v>0</v>
      </c>
      <c r="AH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6">
        <f t="shared" ref="AK542" si="1131">AH542+AI542+AJ542</f>
        <v>0</v>
      </c>
      <c r="AL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6">
        <f t="shared" ref="AO542" si="1132">AL542+AM542+AN542</f>
        <v>0</v>
      </c>
      <c r="AP542" s="186">
        <f t="shared" ref="AP542" si="1133">AC542+AG542+AK542+AO542</f>
        <v>0</v>
      </c>
    </row>
    <row r="543" spans="2:42" x14ac:dyDescent="0.25">
      <c r="B543" s="184" t="s">
        <v>388</v>
      </c>
      <c r="C543" s="185" t="s">
        <v>254</v>
      </c>
      <c r="D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6">
        <f t="shared" ref="F543:F559" si="1134">D543+E543</f>
        <v>0</v>
      </c>
      <c r="G543" s="186"/>
      <c r="H543" s="186">
        <f t="shared" ref="H543:H559" si="1135">F543-G543</f>
        <v>0</v>
      </c>
      <c r="I543" s="186"/>
      <c r="J543" s="186">
        <f t="shared" ref="J543:J559" si="1136">F543-I543</f>
        <v>0</v>
      </c>
      <c r="K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6">
        <f t="shared" ref="AC543:AC559" si="1137">Z543+AA543+AB543</f>
        <v>0</v>
      </c>
      <c r="AD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6">
        <f t="shared" ref="AG543:AG559" si="1138">AD543+AE543+AF543</f>
        <v>0</v>
      </c>
      <c r="AH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6">
        <f t="shared" ref="AK543:AK559" si="1139">AH543+AI543+AJ543</f>
        <v>0</v>
      </c>
      <c r="AL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6">
        <f t="shared" ref="AO543:AO559" si="1140">AL543+AM543+AN543</f>
        <v>0</v>
      </c>
      <c r="AP543" s="186">
        <f t="shared" ref="AP543:AP559" si="1141">AC543+AG543+AK543+AO543</f>
        <v>0</v>
      </c>
    </row>
    <row r="544" spans="2:42" x14ac:dyDescent="0.25">
      <c r="B544" s="184" t="s">
        <v>1305</v>
      </c>
      <c r="C544" s="185" t="s">
        <v>1306</v>
      </c>
      <c r="D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6">
        <f t="shared" si="1134"/>
        <v>0</v>
      </c>
      <c r="G544" s="186"/>
      <c r="H544" s="186">
        <f t="shared" si="1135"/>
        <v>0</v>
      </c>
      <c r="I544" s="186"/>
      <c r="J544" s="186">
        <f t="shared" si="1136"/>
        <v>0</v>
      </c>
      <c r="K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6">
        <f t="shared" si="1137"/>
        <v>0</v>
      </c>
      <c r="AD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6">
        <f t="shared" si="1138"/>
        <v>0</v>
      </c>
      <c r="AH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6">
        <f t="shared" si="1139"/>
        <v>0</v>
      </c>
      <c r="AL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6">
        <f t="shared" si="1140"/>
        <v>0</v>
      </c>
      <c r="AP544" s="186">
        <f t="shared" si="1141"/>
        <v>0</v>
      </c>
    </row>
    <row r="545" spans="2:42" x14ac:dyDescent="0.25">
      <c r="B545" s="184" t="s">
        <v>1307</v>
      </c>
      <c r="C545" s="185" t="s">
        <v>524</v>
      </c>
      <c r="D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6">
        <f t="shared" si="1134"/>
        <v>0</v>
      </c>
      <c r="G545" s="186"/>
      <c r="H545" s="186">
        <f t="shared" si="1135"/>
        <v>0</v>
      </c>
      <c r="I545" s="186"/>
      <c r="J545" s="186">
        <f t="shared" si="1136"/>
        <v>0</v>
      </c>
      <c r="K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6">
        <f t="shared" si="1137"/>
        <v>0</v>
      </c>
      <c r="AD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6">
        <f t="shared" si="1138"/>
        <v>0</v>
      </c>
      <c r="AH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6">
        <f t="shared" si="1139"/>
        <v>0</v>
      </c>
      <c r="AL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6">
        <f t="shared" si="1140"/>
        <v>0</v>
      </c>
      <c r="AP545" s="186">
        <f t="shared" si="1141"/>
        <v>0</v>
      </c>
    </row>
    <row r="546" spans="2:42" x14ac:dyDescent="0.25">
      <c r="B546" s="184" t="s">
        <v>1308</v>
      </c>
      <c r="C546" s="185" t="s">
        <v>1309</v>
      </c>
      <c r="D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6">
        <f t="shared" si="1134"/>
        <v>0</v>
      </c>
      <c r="G546" s="186"/>
      <c r="H546" s="186">
        <f t="shared" si="1135"/>
        <v>0</v>
      </c>
      <c r="I546" s="186"/>
      <c r="J546" s="186">
        <f t="shared" si="1136"/>
        <v>0</v>
      </c>
      <c r="K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6">
        <f t="shared" si="1137"/>
        <v>0</v>
      </c>
      <c r="AD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6">
        <f t="shared" si="1138"/>
        <v>0</v>
      </c>
      <c r="AH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6">
        <f t="shared" si="1139"/>
        <v>0</v>
      </c>
      <c r="AL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6">
        <f t="shared" si="1140"/>
        <v>0</v>
      </c>
      <c r="AP546" s="186">
        <f t="shared" si="1141"/>
        <v>0</v>
      </c>
    </row>
    <row r="547" spans="2:42" x14ac:dyDescent="0.25">
      <c r="B547" s="184" t="s">
        <v>1310</v>
      </c>
      <c r="C547" s="185" t="s">
        <v>1311</v>
      </c>
      <c r="D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6">
        <f t="shared" si="1134"/>
        <v>0</v>
      </c>
      <c r="G547" s="186"/>
      <c r="H547" s="186">
        <f t="shared" si="1135"/>
        <v>0</v>
      </c>
      <c r="I547" s="186"/>
      <c r="J547" s="186">
        <f t="shared" si="1136"/>
        <v>0</v>
      </c>
      <c r="K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6">
        <f t="shared" si="1137"/>
        <v>0</v>
      </c>
      <c r="AD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6">
        <f t="shared" si="1138"/>
        <v>0</v>
      </c>
      <c r="AH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6">
        <f t="shared" si="1139"/>
        <v>0</v>
      </c>
      <c r="AL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6">
        <f t="shared" si="1140"/>
        <v>0</v>
      </c>
      <c r="AP547" s="186">
        <f t="shared" si="1141"/>
        <v>0</v>
      </c>
    </row>
    <row r="548" spans="2:42" x14ac:dyDescent="0.25">
      <c r="B548" s="184" t="s">
        <v>1312</v>
      </c>
      <c r="C548" s="185" t="s">
        <v>1313</v>
      </c>
      <c r="D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6">
        <f t="shared" si="1134"/>
        <v>0</v>
      </c>
      <c r="G548" s="186"/>
      <c r="H548" s="186">
        <f t="shared" si="1135"/>
        <v>0</v>
      </c>
      <c r="I548" s="186"/>
      <c r="J548" s="186">
        <f t="shared" si="1136"/>
        <v>0</v>
      </c>
      <c r="K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6">
        <f t="shared" si="1137"/>
        <v>0</v>
      </c>
      <c r="AD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6">
        <f t="shared" si="1138"/>
        <v>0</v>
      </c>
      <c r="AH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6">
        <f t="shared" si="1139"/>
        <v>0</v>
      </c>
      <c r="AL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6">
        <f t="shared" si="1140"/>
        <v>0</v>
      </c>
      <c r="AP548" s="186">
        <f t="shared" si="1141"/>
        <v>0</v>
      </c>
    </row>
    <row r="549" spans="2:42" x14ac:dyDescent="0.25">
      <c r="B549" s="184" t="s">
        <v>1314</v>
      </c>
      <c r="C549" s="185" t="s">
        <v>1315</v>
      </c>
      <c r="D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6">
        <f t="shared" si="1134"/>
        <v>0</v>
      </c>
      <c r="G549" s="186"/>
      <c r="H549" s="186">
        <f t="shared" si="1135"/>
        <v>0</v>
      </c>
      <c r="I549" s="186"/>
      <c r="J549" s="186">
        <f t="shared" si="1136"/>
        <v>0</v>
      </c>
      <c r="K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6">
        <f t="shared" si="1137"/>
        <v>0</v>
      </c>
      <c r="AD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6">
        <f t="shared" si="1138"/>
        <v>0</v>
      </c>
      <c r="AH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6">
        <f t="shared" si="1139"/>
        <v>0</v>
      </c>
      <c r="AL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6">
        <f t="shared" si="1140"/>
        <v>0</v>
      </c>
      <c r="AP549" s="186">
        <f t="shared" si="1141"/>
        <v>0</v>
      </c>
    </row>
    <row r="550" spans="2:42" x14ac:dyDescent="0.25">
      <c r="B550" s="184" t="s">
        <v>1316</v>
      </c>
      <c r="C550" s="185" t="s">
        <v>1317</v>
      </c>
      <c r="D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6">
        <f t="shared" si="1134"/>
        <v>0</v>
      </c>
      <c r="G550" s="186"/>
      <c r="H550" s="186">
        <f t="shared" si="1135"/>
        <v>0</v>
      </c>
      <c r="I550" s="186"/>
      <c r="J550" s="186">
        <f t="shared" si="1136"/>
        <v>0</v>
      </c>
      <c r="K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6">
        <f t="shared" si="1137"/>
        <v>0</v>
      </c>
      <c r="AD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6">
        <f t="shared" si="1138"/>
        <v>0</v>
      </c>
      <c r="AH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6">
        <f t="shared" si="1139"/>
        <v>0</v>
      </c>
      <c r="AL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6">
        <f t="shared" si="1140"/>
        <v>0</v>
      </c>
      <c r="AP550" s="186">
        <f t="shared" si="1141"/>
        <v>0</v>
      </c>
    </row>
    <row r="551" spans="2:42" x14ac:dyDescent="0.25">
      <c r="B551" s="184" t="s">
        <v>1318</v>
      </c>
      <c r="C551" s="185" t="s">
        <v>1319</v>
      </c>
      <c r="D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6">
        <f t="shared" si="1134"/>
        <v>0</v>
      </c>
      <c r="G551" s="186"/>
      <c r="H551" s="186">
        <f t="shared" si="1135"/>
        <v>0</v>
      </c>
      <c r="I551" s="186"/>
      <c r="J551" s="186">
        <f t="shared" si="1136"/>
        <v>0</v>
      </c>
      <c r="K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6">
        <f t="shared" si="1137"/>
        <v>0</v>
      </c>
      <c r="AD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6">
        <f t="shared" si="1138"/>
        <v>0</v>
      </c>
      <c r="AH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6">
        <f t="shared" si="1139"/>
        <v>0</v>
      </c>
      <c r="AL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6">
        <f t="shared" si="1140"/>
        <v>0</v>
      </c>
      <c r="AP551" s="186">
        <f t="shared" si="1141"/>
        <v>0</v>
      </c>
    </row>
    <row r="552" spans="2:42" x14ac:dyDescent="0.25">
      <c r="B552" s="184" t="s">
        <v>1320</v>
      </c>
      <c r="C552" s="185" t="s">
        <v>1321</v>
      </c>
      <c r="D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6">
        <f t="shared" si="1134"/>
        <v>0</v>
      </c>
      <c r="G552" s="186"/>
      <c r="H552" s="186">
        <f t="shared" si="1135"/>
        <v>0</v>
      </c>
      <c r="I552" s="186"/>
      <c r="J552" s="186">
        <f t="shared" si="1136"/>
        <v>0</v>
      </c>
      <c r="K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6">
        <f t="shared" si="1137"/>
        <v>0</v>
      </c>
      <c r="AD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6">
        <f t="shared" si="1138"/>
        <v>0</v>
      </c>
      <c r="AH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6">
        <f t="shared" si="1139"/>
        <v>0</v>
      </c>
      <c r="AL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6">
        <f t="shared" si="1140"/>
        <v>0</v>
      </c>
      <c r="AP552" s="186">
        <f t="shared" si="1141"/>
        <v>0</v>
      </c>
    </row>
    <row r="553" spans="2:42" x14ac:dyDescent="0.25">
      <c r="B553" s="184" t="s">
        <v>1322</v>
      </c>
      <c r="C553" s="185" t="s">
        <v>1323</v>
      </c>
      <c r="D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6">
        <f t="shared" si="1134"/>
        <v>0</v>
      </c>
      <c r="G553" s="186"/>
      <c r="H553" s="186">
        <f t="shared" si="1135"/>
        <v>0</v>
      </c>
      <c r="I553" s="186"/>
      <c r="J553" s="186">
        <f t="shared" si="1136"/>
        <v>0</v>
      </c>
      <c r="K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6">
        <f t="shared" si="1137"/>
        <v>0</v>
      </c>
      <c r="AD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6">
        <f t="shared" si="1138"/>
        <v>0</v>
      </c>
      <c r="AH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6">
        <f t="shared" si="1139"/>
        <v>0</v>
      </c>
      <c r="AL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6">
        <f t="shared" si="1140"/>
        <v>0</v>
      </c>
      <c r="AP553" s="186">
        <f t="shared" si="1141"/>
        <v>0</v>
      </c>
    </row>
    <row r="554" spans="2:42" x14ac:dyDescent="0.25">
      <c r="B554" s="184" t="s">
        <v>1324</v>
      </c>
      <c r="C554" s="185" t="s">
        <v>1325</v>
      </c>
      <c r="D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6">
        <f t="shared" si="1134"/>
        <v>0</v>
      </c>
      <c r="G554" s="186"/>
      <c r="H554" s="186">
        <f t="shared" si="1135"/>
        <v>0</v>
      </c>
      <c r="I554" s="186"/>
      <c r="J554" s="186">
        <f t="shared" si="1136"/>
        <v>0</v>
      </c>
      <c r="K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6">
        <f t="shared" si="1137"/>
        <v>0</v>
      </c>
      <c r="AD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6">
        <f t="shared" si="1138"/>
        <v>0</v>
      </c>
      <c r="AH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6">
        <f t="shared" si="1139"/>
        <v>0</v>
      </c>
      <c r="AL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6">
        <f t="shared" si="1140"/>
        <v>0</v>
      </c>
      <c r="AP554" s="186">
        <f t="shared" si="1141"/>
        <v>0</v>
      </c>
    </row>
    <row r="555" spans="2:42" x14ac:dyDescent="0.25">
      <c r="B555" s="184" t="s">
        <v>1326</v>
      </c>
      <c r="C555" s="185" t="s">
        <v>1327</v>
      </c>
      <c r="D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6">
        <f t="shared" si="1134"/>
        <v>0</v>
      </c>
      <c r="G555" s="186"/>
      <c r="H555" s="186">
        <f t="shared" si="1135"/>
        <v>0</v>
      </c>
      <c r="I555" s="186"/>
      <c r="J555" s="186">
        <f t="shared" si="1136"/>
        <v>0</v>
      </c>
      <c r="K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6">
        <f t="shared" si="1137"/>
        <v>0</v>
      </c>
      <c r="AD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6">
        <f t="shared" si="1138"/>
        <v>0</v>
      </c>
      <c r="AH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6">
        <f t="shared" si="1139"/>
        <v>0</v>
      </c>
      <c r="AL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6">
        <f t="shared" si="1140"/>
        <v>0</v>
      </c>
      <c r="AP555" s="186">
        <f t="shared" si="1141"/>
        <v>0</v>
      </c>
    </row>
    <row r="556" spans="2:42" x14ac:dyDescent="0.25">
      <c r="B556" s="184" t="s">
        <v>1328</v>
      </c>
      <c r="C556" s="185" t="s">
        <v>1329</v>
      </c>
      <c r="D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6">
        <f t="shared" si="1134"/>
        <v>0</v>
      </c>
      <c r="G556" s="186"/>
      <c r="H556" s="186">
        <f t="shared" si="1135"/>
        <v>0</v>
      </c>
      <c r="I556" s="186"/>
      <c r="J556" s="186">
        <f t="shared" si="1136"/>
        <v>0</v>
      </c>
      <c r="K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6">
        <f t="shared" si="1137"/>
        <v>0</v>
      </c>
      <c r="AD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6">
        <f t="shared" si="1138"/>
        <v>0</v>
      </c>
      <c r="AH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6">
        <f t="shared" si="1139"/>
        <v>0</v>
      </c>
      <c r="AL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6">
        <f t="shared" si="1140"/>
        <v>0</v>
      </c>
      <c r="AP556" s="186">
        <f t="shared" si="1141"/>
        <v>0</v>
      </c>
    </row>
    <row r="557" spans="2:42" x14ac:dyDescent="0.25">
      <c r="B557" s="184" t="s">
        <v>1330</v>
      </c>
      <c r="C557" s="185" t="s">
        <v>1331</v>
      </c>
      <c r="D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6">
        <f t="shared" si="1134"/>
        <v>0</v>
      </c>
      <c r="G557" s="186"/>
      <c r="H557" s="186">
        <f t="shared" si="1135"/>
        <v>0</v>
      </c>
      <c r="I557" s="186"/>
      <c r="J557" s="186">
        <f t="shared" si="1136"/>
        <v>0</v>
      </c>
      <c r="K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6">
        <f t="shared" si="1137"/>
        <v>0</v>
      </c>
      <c r="AD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6">
        <f t="shared" si="1138"/>
        <v>0</v>
      </c>
      <c r="AH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6">
        <f t="shared" si="1139"/>
        <v>0</v>
      </c>
      <c r="AL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6">
        <f t="shared" si="1140"/>
        <v>0</v>
      </c>
      <c r="AP557" s="186">
        <f t="shared" si="1141"/>
        <v>0</v>
      </c>
    </row>
    <row r="558" spans="2:42" x14ac:dyDescent="0.25">
      <c r="B558" s="184" t="s">
        <v>1332</v>
      </c>
      <c r="C558" s="185" t="s">
        <v>1333</v>
      </c>
      <c r="D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6">
        <f t="shared" si="1134"/>
        <v>0</v>
      </c>
      <c r="G558" s="186"/>
      <c r="H558" s="186">
        <f t="shared" si="1135"/>
        <v>0</v>
      </c>
      <c r="I558" s="186"/>
      <c r="J558" s="186">
        <f t="shared" si="1136"/>
        <v>0</v>
      </c>
      <c r="K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6">
        <f t="shared" si="1137"/>
        <v>0</v>
      </c>
      <c r="AD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6">
        <f t="shared" si="1138"/>
        <v>0</v>
      </c>
      <c r="AH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6">
        <f t="shared" si="1139"/>
        <v>0</v>
      </c>
      <c r="AL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6">
        <f t="shared" si="1140"/>
        <v>0</v>
      </c>
      <c r="AP558" s="186">
        <f t="shared" si="1141"/>
        <v>0</v>
      </c>
    </row>
    <row r="559" spans="2:42" x14ac:dyDescent="0.25">
      <c r="B559" s="184" t="s">
        <v>1334</v>
      </c>
      <c r="C559" s="185" t="s">
        <v>1335</v>
      </c>
      <c r="D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6">
        <f t="shared" si="1134"/>
        <v>0</v>
      </c>
      <c r="G559" s="186"/>
      <c r="H559" s="186">
        <f t="shared" si="1135"/>
        <v>0</v>
      </c>
      <c r="I559" s="186"/>
      <c r="J559" s="186">
        <f t="shared" si="1136"/>
        <v>0</v>
      </c>
      <c r="K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6">
        <f t="shared" si="1137"/>
        <v>0</v>
      </c>
      <c r="AD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6">
        <f t="shared" si="1138"/>
        <v>0</v>
      </c>
      <c r="AH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6">
        <f t="shared" si="1139"/>
        <v>0</v>
      </c>
      <c r="AL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6">
        <f t="shared" si="1140"/>
        <v>0</v>
      </c>
      <c r="AP559" s="186">
        <f t="shared" si="1141"/>
        <v>0</v>
      </c>
    </row>
    <row r="560" spans="2:42" x14ac:dyDescent="0.25">
      <c r="B560" s="181" t="s">
        <v>1336</v>
      </c>
      <c r="C560" s="182" t="s">
        <v>1337</v>
      </c>
      <c r="D560" s="183">
        <f>SUM(D561:D565)</f>
        <v>0</v>
      </c>
      <c r="E560" s="183">
        <f>SUM(E561:E565)</f>
        <v>0</v>
      </c>
      <c r="F560" s="183">
        <f t="shared" ref="F560:F565" si="1142">D560+E560</f>
        <v>0</v>
      </c>
      <c r="G560" s="183">
        <f>SUM(G561:G565)</f>
        <v>0</v>
      </c>
      <c r="H560" s="183">
        <f t="shared" ref="H560:H565" si="1143">F560-G560</f>
        <v>0</v>
      </c>
      <c r="I560" s="183">
        <f>SUM(I561:I565)</f>
        <v>0</v>
      </c>
      <c r="J560" s="183">
        <f t="shared" ref="J560:J565" si="1144">F560-I560</f>
        <v>0</v>
      </c>
      <c r="K560" s="183">
        <f t="shared" ref="K560:AB560" si="1145">SUM(K561:K565)</f>
        <v>0</v>
      </c>
      <c r="L560" s="183">
        <f t="shared" si="1145"/>
        <v>0</v>
      </c>
      <c r="M560" s="183">
        <f t="shared" si="1145"/>
        <v>0</v>
      </c>
      <c r="N560" s="183">
        <f t="shared" si="1145"/>
        <v>0</v>
      </c>
      <c r="O560" s="183">
        <f t="shared" si="1145"/>
        <v>0</v>
      </c>
      <c r="P560" s="183">
        <f t="shared" ref="P560:Q560" si="1146">SUM(P561:P565)</f>
        <v>0</v>
      </c>
      <c r="Q560" s="183">
        <f t="shared" si="1146"/>
        <v>0</v>
      </c>
      <c r="R560" s="183">
        <f t="shared" si="1145"/>
        <v>0</v>
      </c>
      <c r="S560" s="183">
        <f t="shared" si="1145"/>
        <v>0</v>
      </c>
      <c r="T560" s="183">
        <f t="shared" ref="T560" si="1147">SUM(T561:T565)</f>
        <v>0</v>
      </c>
      <c r="U560" s="183">
        <f t="shared" si="1145"/>
        <v>0</v>
      </c>
      <c r="V560" s="183">
        <f t="shared" si="1145"/>
        <v>0</v>
      </c>
      <c r="W560" s="183">
        <f t="shared" ref="W560" si="1148">SUM(W561:W565)</f>
        <v>0</v>
      </c>
      <c r="X560" s="183">
        <f t="shared" si="1145"/>
        <v>0</v>
      </c>
      <c r="Y560" s="183">
        <f t="shared" si="1145"/>
        <v>0</v>
      </c>
      <c r="Z560" s="183">
        <f t="shared" si="1145"/>
        <v>0</v>
      </c>
      <c r="AA560" s="183">
        <f t="shared" si="1145"/>
        <v>0</v>
      </c>
      <c r="AB560" s="183">
        <f t="shared" si="1145"/>
        <v>0</v>
      </c>
      <c r="AC560" s="183">
        <f t="shared" ref="AC560:AC565" si="1149">Z560+AA560+AB560</f>
        <v>0</v>
      </c>
      <c r="AD560" s="183">
        <f>SUM(AD561:AD565)</f>
        <v>0</v>
      </c>
      <c r="AE560" s="183">
        <f>SUM(AE561:AE565)</f>
        <v>0</v>
      </c>
      <c r="AF560" s="183">
        <f>SUM(AF561:AF565)</f>
        <v>0</v>
      </c>
      <c r="AG560" s="183">
        <f t="shared" ref="AG560:AG565" si="1150">AD560+AE560+AF560</f>
        <v>0</v>
      </c>
      <c r="AH560" s="183">
        <f>SUM(AH561:AH565)</f>
        <v>0</v>
      </c>
      <c r="AI560" s="183">
        <f>SUM(AI561:AI565)</f>
        <v>0</v>
      </c>
      <c r="AJ560" s="183">
        <f>SUM(AJ561:AJ565)</f>
        <v>0</v>
      </c>
      <c r="AK560" s="183">
        <f t="shared" ref="AK560:AK565" si="1151">AH560+AI560+AJ560</f>
        <v>0</v>
      </c>
      <c r="AL560" s="183">
        <f>SUM(AL561:AL565)</f>
        <v>0</v>
      </c>
      <c r="AM560" s="183">
        <f>SUM(AM561:AM565)</f>
        <v>0</v>
      </c>
      <c r="AN560" s="183">
        <f>SUM(AN561:AN565)</f>
        <v>0</v>
      </c>
      <c r="AO560" s="183">
        <f t="shared" ref="AO560:AO565" si="1152">AL560+AM560+AN560</f>
        <v>0</v>
      </c>
      <c r="AP560" s="183">
        <f t="shared" ref="AP560:AP565" si="1153">AC560+AG560+AK560+AO560</f>
        <v>0</v>
      </c>
    </row>
    <row r="561" spans="2:42" x14ac:dyDescent="0.25">
      <c r="B561" s="184" t="s">
        <v>1338</v>
      </c>
      <c r="C561" s="185" t="s">
        <v>1339</v>
      </c>
      <c r="D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6">
        <f t="shared" si="1142"/>
        <v>0</v>
      </c>
      <c r="G561" s="186"/>
      <c r="H561" s="186">
        <f t="shared" si="1143"/>
        <v>0</v>
      </c>
      <c r="I561" s="186"/>
      <c r="J561" s="186">
        <f t="shared" si="1144"/>
        <v>0</v>
      </c>
      <c r="K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6">
        <f t="shared" si="1149"/>
        <v>0</v>
      </c>
      <c r="AD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6">
        <f t="shared" si="1150"/>
        <v>0</v>
      </c>
      <c r="AH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6">
        <f t="shared" si="1151"/>
        <v>0</v>
      </c>
      <c r="AL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6">
        <f t="shared" si="1152"/>
        <v>0</v>
      </c>
      <c r="AP561" s="186">
        <f t="shared" si="1153"/>
        <v>0</v>
      </c>
    </row>
    <row r="562" spans="2:42" x14ac:dyDescent="0.25">
      <c r="B562" s="184" t="s">
        <v>1340</v>
      </c>
      <c r="C562" s="185" t="s">
        <v>1341</v>
      </c>
      <c r="D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6">
        <f t="shared" si="1142"/>
        <v>0</v>
      </c>
      <c r="G562" s="186"/>
      <c r="H562" s="186">
        <f t="shared" si="1143"/>
        <v>0</v>
      </c>
      <c r="I562" s="186"/>
      <c r="J562" s="186">
        <f t="shared" si="1144"/>
        <v>0</v>
      </c>
      <c r="K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6">
        <f t="shared" si="1149"/>
        <v>0</v>
      </c>
      <c r="AD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6">
        <f t="shared" si="1150"/>
        <v>0</v>
      </c>
      <c r="AH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6">
        <f t="shared" si="1151"/>
        <v>0</v>
      </c>
      <c r="AL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6">
        <f t="shared" si="1152"/>
        <v>0</v>
      </c>
      <c r="AP562" s="186">
        <f t="shared" si="1153"/>
        <v>0</v>
      </c>
    </row>
    <row r="563" spans="2:42" x14ac:dyDescent="0.25">
      <c r="B563" s="184" t="s">
        <v>1342</v>
      </c>
      <c r="C563" s="185" t="s">
        <v>1343</v>
      </c>
      <c r="D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6">
        <f t="shared" si="1142"/>
        <v>0</v>
      </c>
      <c r="G563" s="186"/>
      <c r="H563" s="186">
        <f t="shared" si="1143"/>
        <v>0</v>
      </c>
      <c r="I563" s="186"/>
      <c r="J563" s="186">
        <f t="shared" si="1144"/>
        <v>0</v>
      </c>
      <c r="K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6">
        <f t="shared" si="1149"/>
        <v>0</v>
      </c>
      <c r="AD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6">
        <f t="shared" si="1150"/>
        <v>0</v>
      </c>
      <c r="AH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6">
        <f t="shared" si="1151"/>
        <v>0</v>
      </c>
      <c r="AL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6">
        <f t="shared" si="1152"/>
        <v>0</v>
      </c>
      <c r="AP563" s="186">
        <f t="shared" si="1153"/>
        <v>0</v>
      </c>
    </row>
    <row r="564" spans="2:42" x14ac:dyDescent="0.25">
      <c r="B564" s="184" t="s">
        <v>1344</v>
      </c>
      <c r="C564" s="185" t="s">
        <v>1345</v>
      </c>
      <c r="D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6">
        <f t="shared" si="1142"/>
        <v>0</v>
      </c>
      <c r="G564" s="186"/>
      <c r="H564" s="186">
        <f t="shared" si="1143"/>
        <v>0</v>
      </c>
      <c r="I564" s="186"/>
      <c r="J564" s="186">
        <f t="shared" si="1144"/>
        <v>0</v>
      </c>
      <c r="K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6">
        <f t="shared" si="1149"/>
        <v>0</v>
      </c>
      <c r="AD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6">
        <f t="shared" si="1150"/>
        <v>0</v>
      </c>
      <c r="AH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6">
        <f t="shared" si="1151"/>
        <v>0</v>
      </c>
      <c r="AL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6">
        <f t="shared" si="1152"/>
        <v>0</v>
      </c>
      <c r="AP564" s="186">
        <f t="shared" si="1153"/>
        <v>0</v>
      </c>
    </row>
    <row r="565" spans="2:42" x14ac:dyDescent="0.25">
      <c r="B565" s="184" t="s">
        <v>1346</v>
      </c>
      <c r="C565" s="185" t="s">
        <v>1347</v>
      </c>
      <c r="D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6">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6">
        <f t="shared" si="1142"/>
        <v>0</v>
      </c>
      <c r="G565" s="186"/>
      <c r="H565" s="186">
        <f t="shared" si="1143"/>
        <v>0</v>
      </c>
      <c r="I565" s="186"/>
      <c r="J565" s="186">
        <f t="shared" si="1144"/>
        <v>0</v>
      </c>
      <c r="K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6">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6">
        <f t="shared" si="1149"/>
        <v>0</v>
      </c>
      <c r="AD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6">
        <f t="shared" si="1150"/>
        <v>0</v>
      </c>
      <c r="AH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6">
        <f t="shared" si="1151"/>
        <v>0</v>
      </c>
      <c r="AL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6">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6">
        <f t="shared" si="1152"/>
        <v>0</v>
      </c>
      <c r="AP565" s="186">
        <f t="shared" si="1153"/>
        <v>0</v>
      </c>
    </row>
    <row r="566" spans="2:42" ht="26.25" x14ac:dyDescent="0.25">
      <c r="B566" s="187"/>
      <c r="C566" s="188" t="s">
        <v>255</v>
      </c>
      <c r="D566" s="189">
        <f>D12+D106+D222+D327+D397+D499+D526+D560</f>
        <v>3771586.5550000002</v>
      </c>
      <c r="E566" s="189">
        <f>E12+E106+E222+E327+E397+E499+E526+E560</f>
        <v>1461900</v>
      </c>
      <c r="F566" s="189">
        <f t="shared" si="1004"/>
        <v>5233486.5549999997</v>
      </c>
      <c r="G566" s="189">
        <f>G12+G106+G222+G327+G397+G499+G526+G560</f>
        <v>0</v>
      </c>
      <c r="H566" s="189">
        <f t="shared" si="1006"/>
        <v>5233486.5549999997</v>
      </c>
      <c r="I566" s="189">
        <f>I12+I106+I222+I327+I397+I499+I526+I560</f>
        <v>0</v>
      </c>
      <c r="J566" s="189">
        <f t="shared" si="1007"/>
        <v>5233486.5549999997</v>
      </c>
      <c r="K566" s="189">
        <f t="shared" ref="K566:AB566" si="1154">K12+K106+K222+K327+K397+K499+K526+K560</f>
        <v>259760</v>
      </c>
      <c r="L566" s="189">
        <f t="shared" si="1154"/>
        <v>24000</v>
      </c>
      <c r="M566" s="189">
        <f t="shared" si="1154"/>
        <v>0</v>
      </c>
      <c r="N566" s="189">
        <f t="shared" si="1154"/>
        <v>0</v>
      </c>
      <c r="O566" s="189">
        <f t="shared" si="1154"/>
        <v>0</v>
      </c>
      <c r="P566" s="189">
        <f t="shared" ref="P566:Q566" si="1155">P12+P106+P222+P327+P397+P499+P526+P560</f>
        <v>1060500</v>
      </c>
      <c r="Q566" s="189">
        <f t="shared" si="1155"/>
        <v>0</v>
      </c>
      <c r="R566" s="189">
        <f t="shared" si="1154"/>
        <v>0</v>
      </c>
      <c r="S566" s="189">
        <f t="shared" si="1154"/>
        <v>0</v>
      </c>
      <c r="T566" s="189">
        <f t="shared" ref="T566" si="1156">T12+T106+T222+T327+T397+T499+T526+T560</f>
        <v>4005706.5550000002</v>
      </c>
      <c r="U566" s="189">
        <f t="shared" si="1154"/>
        <v>3000</v>
      </c>
      <c r="V566" s="189">
        <f t="shared" si="1154"/>
        <v>0</v>
      </c>
      <c r="W566" s="189">
        <f t="shared" ref="W566" si="1157">W12+W106+W222+W327+W397+W499+W526+W560</f>
        <v>0</v>
      </c>
      <c r="X566" s="189">
        <f t="shared" si="1154"/>
        <v>0</v>
      </c>
      <c r="Y566" s="189">
        <f t="shared" si="1154"/>
        <v>0</v>
      </c>
      <c r="Z566" s="189">
        <f t="shared" si="1154"/>
        <v>1064000</v>
      </c>
      <c r="AA566" s="189">
        <f t="shared" si="1154"/>
        <v>912066</v>
      </c>
      <c r="AB566" s="189">
        <f t="shared" si="1154"/>
        <v>3060546.5550000002</v>
      </c>
      <c r="AC566" s="189">
        <f t="shared" si="1012"/>
        <v>5036612.5549999997</v>
      </c>
      <c r="AD566" s="189">
        <f t="shared" ref="AD566:AF566" si="1158">AD12+AD106+AD222+AD327+AD397+AD499+AD526+AD560</f>
        <v>137600</v>
      </c>
      <c r="AE566" s="189">
        <f t="shared" si="1158"/>
        <v>2204</v>
      </c>
      <c r="AF566" s="189">
        <f t="shared" si="1158"/>
        <v>2600</v>
      </c>
      <c r="AG566" s="189">
        <f t="shared" si="1013"/>
        <v>142404</v>
      </c>
      <c r="AH566" s="189">
        <f t="shared" ref="AH566:AJ566" si="1159">AH12+AH106+AH222+AH327+AH397+AH499+AH526+AH560</f>
        <v>106000</v>
      </c>
      <c r="AI566" s="189">
        <f t="shared" si="1159"/>
        <v>500</v>
      </c>
      <c r="AJ566" s="189">
        <f t="shared" si="1159"/>
        <v>12600</v>
      </c>
      <c r="AK566" s="189">
        <f t="shared" si="1014"/>
        <v>119100</v>
      </c>
      <c r="AL566" s="189">
        <f t="shared" ref="AL566:AN566" si="1160">AL12+AL106+AL222+AL327+AL397+AL499+AL526+AL560</f>
        <v>500</v>
      </c>
      <c r="AM566" s="189">
        <f t="shared" si="1160"/>
        <v>15650</v>
      </c>
      <c r="AN566" s="189">
        <f t="shared" si="1160"/>
        <v>30700</v>
      </c>
      <c r="AO566" s="189">
        <f t="shared" si="1015"/>
        <v>46850</v>
      </c>
      <c r="AP566" s="189">
        <f t="shared" si="1016"/>
        <v>5344966.5549999997</v>
      </c>
    </row>
  </sheetData>
  <sheetProtection password="C3D9" sheet="1" objects="1" scenarios="1"/>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I222"/>
  <sheetViews>
    <sheetView showGridLines="0" topLeftCell="A172" workbookViewId="0">
      <selection activeCell="D185" sqref="D185"/>
    </sheetView>
  </sheetViews>
  <sheetFormatPr baseColWidth="10" defaultColWidth="11.5703125" defaultRowHeight="15" x14ac:dyDescent="0.25"/>
  <cols>
    <col min="1" max="1" width="1.85546875" style="87" customWidth="1"/>
    <col min="2" max="2" width="7.85546875" style="87" customWidth="1"/>
    <col min="3" max="3" width="50" style="87" bestFit="1" customWidth="1"/>
    <col min="4" max="4" width="23.57031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7" t="s">
        <v>1369</v>
      </c>
      <c r="B2" s="127" t="s">
        <v>1371</v>
      </c>
      <c r="C2" s="127" t="s">
        <v>482</v>
      </c>
      <c r="D2" s="127" t="s">
        <v>1370</v>
      </c>
      <c r="E2" s="127" t="s">
        <v>1372</v>
      </c>
      <c r="F2" s="127" t="s">
        <v>483</v>
      </c>
      <c r="G2" s="127" t="s">
        <v>1373</v>
      </c>
      <c r="H2" s="127" t="s">
        <v>1374</v>
      </c>
      <c r="I2" s="127" t="s">
        <v>1375</v>
      </c>
      <c r="J2" s="127" t="s">
        <v>1471</v>
      </c>
      <c r="K2" s="127" t="s">
        <v>1376</v>
      </c>
      <c r="L2" s="127" t="s">
        <v>1377</v>
      </c>
      <c r="M2" s="127" t="s">
        <v>1378</v>
      </c>
      <c r="N2" s="127" t="s">
        <v>1379</v>
      </c>
      <c r="O2" s="127" t="s">
        <v>1380</v>
      </c>
      <c r="S2" s="124" t="s">
        <v>138</v>
      </c>
      <c r="T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218" t="s">
        <v>431</v>
      </c>
      <c r="AI2" s="218" t="s">
        <v>432</v>
      </c>
      <c r="AJ2" s="218" t="s">
        <v>433</v>
      </c>
      <c r="AK2" s="218" t="s">
        <v>434</v>
      </c>
      <c r="AL2" s="218" t="s">
        <v>435</v>
      </c>
      <c r="AM2" s="218" t="s">
        <v>438</v>
      </c>
      <c r="AN2" s="218" t="s">
        <v>436</v>
      </c>
      <c r="AO2" s="218" t="s">
        <v>437</v>
      </c>
      <c r="AP2" s="218" t="s">
        <v>439</v>
      </c>
      <c r="AQ2" s="218" t="s">
        <v>440</v>
      </c>
      <c r="AR2" s="218" t="s">
        <v>441</v>
      </c>
      <c r="AS2" s="218" t="s">
        <v>442</v>
      </c>
      <c r="AT2" s="218" t="s">
        <v>443</v>
      </c>
      <c r="AU2" s="218" t="s">
        <v>444</v>
      </c>
      <c r="AV2" s="218" t="s">
        <v>445</v>
      </c>
      <c r="AW2" s="218" t="s">
        <v>446</v>
      </c>
      <c r="AX2" s="218" t="s">
        <v>447</v>
      </c>
      <c r="AY2" s="218" t="s">
        <v>448</v>
      </c>
      <c r="AZ2" s="218" t="s">
        <v>449</v>
      </c>
      <c r="BA2" s="218" t="s">
        <v>450</v>
      </c>
      <c r="BB2" s="218" t="s">
        <v>451</v>
      </c>
      <c r="BC2" s="218" t="s">
        <v>452</v>
      </c>
      <c r="BD2" s="218" t="s">
        <v>453</v>
      </c>
      <c r="BE2" s="218" t="s">
        <v>454</v>
      </c>
      <c r="BF2" s="218" t="s">
        <v>455</v>
      </c>
      <c r="BG2" s="218" t="s">
        <v>456</v>
      </c>
      <c r="BH2" s="218" t="s">
        <v>457</v>
      </c>
      <c r="BI2" s="218" t="s">
        <v>458</v>
      </c>
      <c r="BJ2" s="218" t="s">
        <v>459</v>
      </c>
      <c r="BK2" s="218" t="s">
        <v>460</v>
      </c>
      <c r="BL2" s="218" t="s">
        <v>461</v>
      </c>
      <c r="BM2" s="218" t="s">
        <v>462</v>
      </c>
      <c r="BN2" s="218" t="s">
        <v>463</v>
      </c>
      <c r="BO2" s="218" t="s">
        <v>464</v>
      </c>
      <c r="BP2" s="218" t="s">
        <v>465</v>
      </c>
      <c r="BQ2" s="218" t="s">
        <v>466</v>
      </c>
      <c r="BR2" s="218" t="s">
        <v>467</v>
      </c>
      <c r="BS2" s="218" t="s">
        <v>468</v>
      </c>
      <c r="BT2" s="218" t="s">
        <v>469</v>
      </c>
      <c r="BU2" s="218" t="s">
        <v>470</v>
      </c>
    </row>
    <row r="3" spans="1:555" s="124" customFormat="1" hidden="1" x14ac:dyDescent="0.25">
      <c r="A3" s="155"/>
      <c r="B3" s="155"/>
      <c r="C3" s="155"/>
      <c r="D3" s="155"/>
      <c r="E3" s="155"/>
      <c r="F3" s="155"/>
      <c r="G3" s="157"/>
      <c r="H3" s="157"/>
      <c r="I3" s="157"/>
      <c r="J3" s="157"/>
      <c r="K3" s="157"/>
      <c r="AH3" s="219">
        <v>2500</v>
      </c>
      <c r="AI3" s="219">
        <v>1900</v>
      </c>
      <c r="AJ3" s="219">
        <v>1650</v>
      </c>
      <c r="AK3" s="219">
        <v>1580</v>
      </c>
      <c r="AL3" s="219">
        <v>2250</v>
      </c>
      <c r="AM3" s="219">
        <v>1650</v>
      </c>
      <c r="AN3" s="219">
        <v>1400</v>
      </c>
      <c r="AO3" s="220">
        <v>1340</v>
      </c>
      <c r="AP3" s="220">
        <v>2000</v>
      </c>
      <c r="AQ3" s="220">
        <v>1400</v>
      </c>
      <c r="AR3" s="220">
        <v>1150</v>
      </c>
      <c r="AS3" s="220">
        <v>1100</v>
      </c>
      <c r="AT3" s="220">
        <v>1750</v>
      </c>
      <c r="AU3" s="220">
        <v>1150</v>
      </c>
      <c r="AV3" s="220">
        <v>900</v>
      </c>
      <c r="AW3" s="220">
        <v>860</v>
      </c>
      <c r="AX3" s="220">
        <v>1200</v>
      </c>
      <c r="AY3" s="124">
        <v>900</v>
      </c>
      <c r="AZ3" s="124">
        <v>650</v>
      </c>
      <c r="BA3" s="124">
        <v>620</v>
      </c>
      <c r="BB3" s="219">
        <v>5355</v>
      </c>
      <c r="BC3" s="219">
        <v>4935</v>
      </c>
      <c r="BD3" s="219">
        <v>6300</v>
      </c>
      <c r="BE3" s="219">
        <v>5880</v>
      </c>
      <c r="BF3" s="219">
        <v>4725</v>
      </c>
      <c r="BG3" s="219">
        <v>4305</v>
      </c>
      <c r="BH3" s="219">
        <v>5670</v>
      </c>
      <c r="BI3" s="220">
        <v>5250</v>
      </c>
      <c r="BJ3" s="220">
        <v>4095</v>
      </c>
      <c r="BK3" s="220">
        <v>3780</v>
      </c>
      <c r="BL3" s="220">
        <v>5040</v>
      </c>
      <c r="BM3" s="220">
        <v>4620</v>
      </c>
      <c r="BN3" s="220">
        <v>3465</v>
      </c>
      <c r="BO3" s="220">
        <v>3150</v>
      </c>
      <c r="BP3" s="220">
        <v>4410</v>
      </c>
      <c r="BQ3" s="220">
        <v>4095</v>
      </c>
      <c r="BR3" s="220">
        <v>3045</v>
      </c>
      <c r="BS3" s="124">
        <v>2835</v>
      </c>
      <c r="BT3" s="124">
        <v>3885</v>
      </c>
      <c r="BU3" s="124">
        <v>3570</v>
      </c>
    </row>
    <row r="5" spans="1:555" ht="60" customHeight="1" x14ac:dyDescent="0.25">
      <c r="C5" s="198" t="s">
        <v>258</v>
      </c>
      <c r="D5" s="171">
        <f>SUMIF(C:C,$C$10,D:D)</f>
        <v>256380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s="506" customFormat="1" ht="15.75" thickBot="1" x14ac:dyDescent="0.3">
      <c r="B9" s="507"/>
      <c r="C9" s="508"/>
      <c r="D9" s="508"/>
      <c r="E9" s="508"/>
      <c r="F9" s="508"/>
      <c r="G9" s="647" t="s">
        <v>1621</v>
      </c>
      <c r="H9" s="647"/>
      <c r="I9" s="647"/>
      <c r="J9" s="508"/>
      <c r="K9" s="507"/>
    </row>
    <row r="10" spans="1:555" ht="15.75" thickBot="1" x14ac:dyDescent="0.3">
      <c r="B10" s="95"/>
      <c r="C10" s="424" t="s">
        <v>43</v>
      </c>
      <c r="D10" s="425">
        <f>SUM(G17:G26)</f>
        <v>6000</v>
      </c>
      <c r="E10" s="426"/>
      <c r="F10" s="426"/>
      <c r="G10" s="426"/>
      <c r="H10" s="76"/>
      <c r="I10" s="76"/>
      <c r="J10" s="76"/>
      <c r="K10" s="114"/>
    </row>
    <row r="11" spans="1:555" x14ac:dyDescent="0.25">
      <c r="B11" s="95"/>
      <c r="C11" s="427"/>
      <c r="D11" s="428"/>
      <c r="E11" s="426"/>
      <c r="F11" s="426"/>
      <c r="G11" s="426"/>
      <c r="H11" s="76"/>
      <c r="I11" s="76"/>
      <c r="J11" s="76"/>
      <c r="K11" s="114"/>
    </row>
    <row r="12" spans="1:555" x14ac:dyDescent="0.25">
      <c r="B12" s="95"/>
      <c r="C12" s="427"/>
      <c r="D12" s="428"/>
      <c r="E12" s="426"/>
      <c r="F12" s="426"/>
      <c r="G12" s="426"/>
      <c r="H12" s="76"/>
      <c r="I12" s="76"/>
      <c r="J12" s="76"/>
      <c r="K12" s="114"/>
      <c r="N12" s="155"/>
    </row>
    <row r="13" spans="1:555" ht="15.75" x14ac:dyDescent="0.25">
      <c r="B13" s="95"/>
      <c r="C13" s="429" t="s">
        <v>401</v>
      </c>
      <c r="D13" s="430" t="s">
        <v>1856</v>
      </c>
      <c r="E13" s="426"/>
      <c r="F13" s="426"/>
      <c r="G13" s="426"/>
      <c r="H13" s="76"/>
      <c r="I13" s="76"/>
      <c r="J13" s="76"/>
      <c r="K13" s="114"/>
      <c r="N13" s="155"/>
    </row>
    <row r="14" spans="1:555" ht="18.75" x14ac:dyDescent="0.25">
      <c r="B14" s="95"/>
      <c r="C14" s="431"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 xml:space="preserve">1) 2 conferencias al año por parte personal de la VRI </v>
      </c>
      <c r="D14" s="428"/>
      <c r="E14" s="426"/>
      <c r="F14" s="426"/>
      <c r="G14" s="426"/>
      <c r="H14" s="76"/>
      <c r="I14" s="76"/>
      <c r="J14" s="76"/>
      <c r="K14" s="114"/>
      <c r="N14" s="155"/>
    </row>
    <row r="15" spans="1:555" ht="15.75" thickBot="1" x14ac:dyDescent="0.3">
      <c r="B15" s="95"/>
      <c r="C15" s="427"/>
      <c r="D15" s="428"/>
      <c r="E15" s="426"/>
      <c r="F15" s="426"/>
      <c r="G15" s="426"/>
      <c r="H15" s="76"/>
      <c r="I15" s="76"/>
      <c r="J15" s="76"/>
      <c r="K15" s="114"/>
      <c r="N15" s="155"/>
    </row>
    <row r="16" spans="1:555" ht="32.25" customHeight="1" thickBot="1" x14ac:dyDescent="0.3">
      <c r="B16" s="95"/>
      <c r="C16" s="432" t="s">
        <v>44</v>
      </c>
      <c r="D16" s="433" t="s">
        <v>45</v>
      </c>
      <c r="E16" s="434" t="s">
        <v>55</v>
      </c>
      <c r="F16" s="434" t="s">
        <v>57</v>
      </c>
      <c r="G16" s="435" t="s">
        <v>27</v>
      </c>
      <c r="H16" s="135" t="s">
        <v>140</v>
      </c>
      <c r="I16" s="130" t="s">
        <v>46</v>
      </c>
      <c r="J16" s="130" t="s">
        <v>141</v>
      </c>
      <c r="K16" s="130" t="s">
        <v>419</v>
      </c>
      <c r="L16" s="130" t="s">
        <v>420</v>
      </c>
      <c r="N16" s="155"/>
    </row>
    <row r="17" spans="2:14" ht="15.75" thickBot="1" x14ac:dyDescent="0.3">
      <c r="B17" s="95"/>
      <c r="C17" s="436" t="s">
        <v>47</v>
      </c>
      <c r="D17" s="650">
        <v>40</v>
      </c>
      <c r="E17" s="437">
        <v>0</v>
      </c>
      <c r="F17" s="438">
        <v>30000</v>
      </c>
      <c r="G17" s="439">
        <f t="shared" ref="G17:G25" si="0">E17*F17</f>
        <v>0</v>
      </c>
      <c r="H17" s="341" t="s">
        <v>138</v>
      </c>
      <c r="I17" s="118" t="s">
        <v>711</v>
      </c>
      <c r="J17" s="118" t="str">
        <f>VLOOKUP(I17,Presupuesto!$B$11:$C$566,2,0)</f>
        <v>SERVICIOS DE CAPACITACION.</v>
      </c>
      <c r="K17" s="342" t="s">
        <v>1471</v>
      </c>
      <c r="L17" s="118" t="s">
        <v>403</v>
      </c>
      <c r="N17" s="155"/>
    </row>
    <row r="18" spans="2:14" ht="15.75" thickBot="1" x14ac:dyDescent="0.3">
      <c r="B18" s="95"/>
      <c r="C18" s="440" t="s">
        <v>48</v>
      </c>
      <c r="D18" s="650"/>
      <c r="E18" s="441">
        <v>0</v>
      </c>
      <c r="F18" s="442">
        <v>50</v>
      </c>
      <c r="G18" s="443">
        <f t="shared" si="0"/>
        <v>0</v>
      </c>
      <c r="H18" s="163"/>
      <c r="I18" s="100" t="s">
        <v>729</v>
      </c>
      <c r="J18" s="100" t="str">
        <f>VLOOKUP(I18,Presupuesto!$B$11:$C$566,2,0)</f>
        <v>SERVICIOS DE IMPRENTA PUBLIC.Y REPRODUCCION</v>
      </c>
      <c r="K18" s="100" t="str">
        <f t="shared" ref="K18:K26" si="1">$K$17</f>
        <v>Posgrado</v>
      </c>
      <c r="L18" s="100" t="s">
        <v>421</v>
      </c>
      <c r="N18" s="155"/>
    </row>
    <row r="19" spans="2:14" ht="15.75" thickBot="1" x14ac:dyDescent="0.3">
      <c r="B19" s="95"/>
      <c r="C19" s="440" t="s">
        <v>49</v>
      </c>
      <c r="D19" s="650"/>
      <c r="E19" s="441">
        <f>D17</f>
        <v>40</v>
      </c>
      <c r="F19" s="442">
        <v>150</v>
      </c>
      <c r="G19" s="443">
        <f t="shared" si="0"/>
        <v>6000</v>
      </c>
      <c r="H19" s="163" t="s">
        <v>138</v>
      </c>
      <c r="I19" s="100" t="s">
        <v>804</v>
      </c>
      <c r="J19" s="100" t="str">
        <f>VLOOKUP(I19,Presupuesto!$B$11:$C$566,2,0)</f>
        <v>ALIMENTOS B EBIDAS PARA PERSONAS</v>
      </c>
      <c r="K19" s="100" t="str">
        <f t="shared" si="1"/>
        <v>Posgrado</v>
      </c>
      <c r="L19" s="100" t="s">
        <v>405</v>
      </c>
      <c r="N19" s="155"/>
    </row>
    <row r="20" spans="2:14" ht="15.75" thickBot="1" x14ac:dyDescent="0.3">
      <c r="B20" s="95"/>
      <c r="C20" s="440" t="s">
        <v>50</v>
      </c>
      <c r="D20" s="650"/>
      <c r="E20" s="444">
        <v>0</v>
      </c>
      <c r="F20" s="445">
        <v>10000</v>
      </c>
      <c r="G20" s="443">
        <f t="shared" si="0"/>
        <v>0</v>
      </c>
      <c r="H20" s="163"/>
      <c r="I20" s="332" t="s">
        <v>309</v>
      </c>
      <c r="J20" s="100" t="str">
        <f>VLOOKUP(I20,Presupuesto!$B$11:$C$566,2,0)</f>
        <v>PASAJES (26100-00)</v>
      </c>
      <c r="K20" s="100" t="str">
        <f t="shared" si="1"/>
        <v>Posgrado</v>
      </c>
      <c r="L20" s="100" t="s">
        <v>421</v>
      </c>
      <c r="N20" s="155"/>
    </row>
    <row r="21" spans="2:14" ht="15.75" thickBot="1" x14ac:dyDescent="0.3">
      <c r="B21" s="95"/>
      <c r="C21" s="440" t="s">
        <v>428</v>
      </c>
      <c r="D21" s="650"/>
      <c r="E21" s="444">
        <v>0</v>
      </c>
      <c r="F21" s="445">
        <v>250</v>
      </c>
      <c r="G21" s="443">
        <f t="shared" si="0"/>
        <v>0</v>
      </c>
      <c r="H21" s="163"/>
      <c r="I21" s="100" t="s">
        <v>833</v>
      </c>
      <c r="J21" s="100" t="str">
        <f>VLOOKUP(I21,Presupuesto!$B$11:$C$566,2,0)</f>
        <v>PRODUCTOS PAPEL Y CARTON</v>
      </c>
      <c r="K21" s="100" t="str">
        <f t="shared" si="1"/>
        <v>Posgrado</v>
      </c>
      <c r="L21" s="100" t="s">
        <v>421</v>
      </c>
      <c r="N21" s="155"/>
    </row>
    <row r="22" spans="2:14" ht="15.75" thickBot="1" x14ac:dyDescent="0.3">
      <c r="B22" s="95"/>
      <c r="C22" s="440" t="s">
        <v>51</v>
      </c>
      <c r="D22" s="650"/>
      <c r="E22" s="441">
        <v>0</v>
      </c>
      <c r="F22" s="442">
        <v>85</v>
      </c>
      <c r="G22" s="443">
        <f t="shared" si="0"/>
        <v>0</v>
      </c>
      <c r="H22" s="163"/>
      <c r="I22" s="100" t="s">
        <v>833</v>
      </c>
      <c r="J22" s="100" t="str">
        <f>VLOOKUP(I22,Presupuesto!$B$11:$C$566,2,0)</f>
        <v>PRODUCTOS PAPEL Y CARTON</v>
      </c>
      <c r="K22" s="100" t="str">
        <f t="shared" si="1"/>
        <v>Posgrado</v>
      </c>
      <c r="L22" s="100" t="s">
        <v>421</v>
      </c>
      <c r="N22" s="155"/>
    </row>
    <row r="23" spans="2:14" ht="15.75" thickBot="1" x14ac:dyDescent="0.3">
      <c r="B23" s="95"/>
      <c r="C23" s="440" t="s">
        <v>132</v>
      </c>
      <c r="D23" s="650"/>
      <c r="E23" s="441">
        <v>0</v>
      </c>
      <c r="F23" s="442">
        <v>36</v>
      </c>
      <c r="G23" s="443">
        <f t="shared" si="0"/>
        <v>0</v>
      </c>
      <c r="H23" s="163"/>
      <c r="I23" s="100" t="s">
        <v>954</v>
      </c>
      <c r="J23" s="100" t="str">
        <f>VLOOKUP(I23,Presupuesto!$B$11:$C$566,2,0)</f>
        <v>UTILES DE ESCRITORIO, OFICINA Y ENSE¥ANZA</v>
      </c>
      <c r="K23" s="100" t="str">
        <f t="shared" si="1"/>
        <v>Posgrado</v>
      </c>
      <c r="L23" s="100" t="s">
        <v>421</v>
      </c>
      <c r="N23" s="155"/>
    </row>
    <row r="24" spans="2:14" ht="15.75" thickBot="1" x14ac:dyDescent="0.3">
      <c r="B24" s="95"/>
      <c r="C24" s="440" t="s">
        <v>34</v>
      </c>
      <c r="D24" s="650"/>
      <c r="E24" s="441">
        <v>0</v>
      </c>
      <c r="F24" s="442">
        <v>80</v>
      </c>
      <c r="G24" s="443">
        <f t="shared" si="0"/>
        <v>0</v>
      </c>
      <c r="H24" s="163"/>
      <c r="I24" s="100" t="s">
        <v>954</v>
      </c>
      <c r="J24" s="100" t="str">
        <f>VLOOKUP(I24,Presupuesto!$B$11:$C$566,2,0)</f>
        <v>UTILES DE ESCRITORIO, OFICINA Y ENSE¥ANZA</v>
      </c>
      <c r="K24" s="100" t="str">
        <f t="shared" si="1"/>
        <v>Posgrado</v>
      </c>
      <c r="L24" s="100" t="s">
        <v>421</v>
      </c>
      <c r="N24" s="155"/>
    </row>
    <row r="25" spans="2:14" x14ac:dyDescent="0.25">
      <c r="B25" s="95"/>
      <c r="C25" s="446" t="s">
        <v>52</v>
      </c>
      <c r="D25" s="650"/>
      <c r="E25" s="447">
        <v>0</v>
      </c>
      <c r="F25" s="448">
        <v>25</v>
      </c>
      <c r="G25" s="443">
        <f t="shared" si="0"/>
        <v>0</v>
      </c>
      <c r="H25" s="163"/>
      <c r="I25" s="100" t="s">
        <v>954</v>
      </c>
      <c r="J25" s="100" t="str">
        <f>VLOOKUP(I25,Presupuesto!$B$11:$C$566,2,0)</f>
        <v>UTILES DE ESCRITORIO, OFICINA Y ENSE¥ANZA</v>
      </c>
      <c r="K25" s="100" t="str">
        <f t="shared" si="1"/>
        <v>Posgrado</v>
      </c>
      <c r="L25" s="100" t="s">
        <v>421</v>
      </c>
      <c r="N25" s="155"/>
    </row>
    <row r="26" spans="2:14" ht="15.75" thickBot="1" x14ac:dyDescent="0.3">
      <c r="B26" s="95"/>
      <c r="C26" s="449" t="s">
        <v>441</v>
      </c>
      <c r="D26" s="450">
        <v>0</v>
      </c>
      <c r="E26" s="451">
        <v>0</v>
      </c>
      <c r="F26" s="452">
        <f>HLOOKUP(C26,$AH$2:$BU$3,2,0)</f>
        <v>1150</v>
      </c>
      <c r="G26" s="453">
        <f>D26*E26*F26</f>
        <v>0</v>
      </c>
      <c r="H26" s="344"/>
      <c r="I26" s="345" t="s">
        <v>310</v>
      </c>
      <c r="J26" s="108" t="str">
        <f>VLOOKUP(I26,Presupuesto!$B$11:$C$566,2,0)</f>
        <v>VIATICOS (26200-00)</v>
      </c>
      <c r="K26" s="346" t="str">
        <f t="shared" si="1"/>
        <v>Posgrado</v>
      </c>
      <c r="L26" s="346" t="s">
        <v>421</v>
      </c>
    </row>
    <row r="27" spans="2:14" x14ac:dyDescent="0.25">
      <c r="B27" s="95"/>
      <c r="C27" s="426"/>
      <c r="E27" s="454"/>
      <c r="F27" s="454"/>
      <c r="G27" s="454"/>
      <c r="H27" s="177"/>
      <c r="I27" s="114"/>
      <c r="J27" s="114"/>
      <c r="K27" s="114"/>
    </row>
    <row r="29" spans="2:14" ht="15.75" thickBot="1" x14ac:dyDescent="0.3">
      <c r="H29" s="76"/>
      <c r="I29" s="76"/>
      <c r="J29" s="76"/>
      <c r="K29" s="114"/>
    </row>
    <row r="30" spans="2:14" ht="15.75" thickBot="1" x14ac:dyDescent="0.3">
      <c r="C30" s="424" t="s">
        <v>43</v>
      </c>
      <c r="D30" s="425">
        <f>SUM(G37:G46)</f>
        <v>3000</v>
      </c>
      <c r="E30" s="426"/>
      <c r="F30" s="426"/>
      <c r="G30" s="426"/>
      <c r="H30" s="76"/>
      <c r="I30" s="76"/>
      <c r="J30" s="76"/>
      <c r="K30" s="114"/>
    </row>
    <row r="31" spans="2:14" x14ac:dyDescent="0.25">
      <c r="C31" s="427"/>
      <c r="D31" s="428"/>
      <c r="E31" s="426"/>
      <c r="F31" s="426"/>
      <c r="G31" s="426"/>
      <c r="H31" s="76"/>
      <c r="I31" s="76"/>
      <c r="J31" s="76"/>
      <c r="K31" s="114"/>
    </row>
    <row r="32" spans="2:14" x14ac:dyDescent="0.25">
      <c r="C32" s="427"/>
      <c r="D32" s="428"/>
      <c r="E32" s="426"/>
      <c r="F32" s="426"/>
      <c r="G32" s="426"/>
      <c r="H32" s="76"/>
      <c r="I32" s="76"/>
      <c r="J32" s="76"/>
      <c r="K32" s="114"/>
    </row>
    <row r="33" spans="3:12" ht="15.75" x14ac:dyDescent="0.25">
      <c r="C33" s="429" t="s">
        <v>401</v>
      </c>
      <c r="D33" s="430" t="s">
        <v>1858</v>
      </c>
      <c r="E33" s="426"/>
      <c r="F33" s="426"/>
      <c r="G33" s="426"/>
      <c r="H33" s="76"/>
      <c r="I33" s="76"/>
      <c r="J33" s="76"/>
      <c r="K33" s="114"/>
    </row>
    <row r="34" spans="3:12" ht="18.75" x14ac:dyDescent="0.25">
      <c r="C34" s="431" t="str">
        <f>IFERROR(VLOOKUP(D33,'Desarrollo e Innov. Curricular'!$E:$F,2,FALSE),IFERROR(VLOOKUP(D33,'Investigación Científica'!$E:$F,2,FALSE),IFERROR(VLOOKUP(D33,'Vinculación Univ. Sociedad'!$E:$F,2,FALSE),IFERROR(VLOOKUP(D33,'Docencia y Profesorado Universi'!$E:$F,2,FALSE),IFERROR(VLOOKUP(D33,'Estudiantes y Graduados'!$E:$F,2,FALSE),IFERROR(VLOOKUP(D33,'Gestion Administrativa'!$E:$F,2,FALSE),IFERROR(VLOOKUP(D33,'Gestión Académica'!$E:$F,2,FALSE),IFERROR(VLOOKUP(D33,'Aseguramiento de la Calidad y M'!$E:$F,2,FALSE),IFERROR(VLOOKUP(D33,'Gestión del Conocimiento'!$E:$F,2,FALSE),IFERROR(VLOOKUP(D33,'Gobernabilidad y Procesos...'!$E:$F,2,FALSE),IFERROR(VLOOKUP(D33,'Gestión del Talento Humano'!$E:$F,2,FALSE),IFERROR(VLOOKUP(D33,'Internacionalización de la E.S.'!$E:$F,2,FALSE),IFERROR(VLOOKUP(D33,Posgrado!$E:$F,2,FALSE),IFERROR(VLOOKUP(D33,'Cultura de Innovación Insti...'!$E:$F,2,FALSE),VLOOKUP(D33,'Lo Esencial de la Reforma Univ.'!$E:$F,2,0)))))))))))))))</f>
        <v>3) Socializacion de borrador de reglamento de uso de laboratorios</v>
      </c>
      <c r="D34" s="428"/>
      <c r="E34" s="426"/>
      <c r="F34" s="426"/>
      <c r="G34" s="426"/>
      <c r="H34" s="76"/>
      <c r="I34" s="76"/>
      <c r="J34" s="76"/>
      <c r="K34" s="114"/>
    </row>
    <row r="35" spans="3:12" ht="15.75" thickBot="1" x14ac:dyDescent="0.3">
      <c r="C35" s="427"/>
      <c r="D35" s="428"/>
      <c r="E35" s="426"/>
      <c r="F35" s="426"/>
      <c r="G35" s="426"/>
    </row>
    <row r="36" spans="3:12" ht="30.75" thickBot="1" x14ac:dyDescent="0.3">
      <c r="C36" s="432" t="s">
        <v>44</v>
      </c>
      <c r="D36" s="433" t="s">
        <v>45</v>
      </c>
      <c r="E36" s="434" t="s">
        <v>55</v>
      </c>
      <c r="F36" s="434" t="s">
        <v>57</v>
      </c>
      <c r="G36" s="435" t="s">
        <v>27</v>
      </c>
      <c r="H36" s="135" t="s">
        <v>140</v>
      </c>
      <c r="I36" s="130" t="s">
        <v>46</v>
      </c>
      <c r="J36" s="130" t="s">
        <v>141</v>
      </c>
      <c r="K36" s="130" t="s">
        <v>419</v>
      </c>
      <c r="L36" s="130" t="s">
        <v>420</v>
      </c>
    </row>
    <row r="37" spans="3:12" ht="15.75" thickBot="1" x14ac:dyDescent="0.3">
      <c r="C37" s="436" t="s">
        <v>47</v>
      </c>
      <c r="D37" s="650">
        <v>20</v>
      </c>
      <c r="E37" s="437"/>
      <c r="F37" s="438">
        <v>30000</v>
      </c>
      <c r="G37" s="439">
        <f t="shared" ref="G37:G45" si="2">E37*F37</f>
        <v>0</v>
      </c>
      <c r="H37" s="341" t="s">
        <v>138</v>
      </c>
      <c r="I37" s="118" t="s">
        <v>711</v>
      </c>
      <c r="J37" s="118" t="str">
        <f>VLOOKUP(I37,Presupuesto!$B$11:$C$566,2,0)</f>
        <v>SERVICIOS DE CAPACITACION.</v>
      </c>
      <c r="K37" s="342" t="s">
        <v>1376</v>
      </c>
      <c r="L37" s="118" t="s">
        <v>403</v>
      </c>
    </row>
    <row r="38" spans="3:12" ht="15.75" thickBot="1" x14ac:dyDescent="0.3">
      <c r="C38" s="440" t="s">
        <v>48</v>
      </c>
      <c r="D38" s="650"/>
      <c r="E38" s="441">
        <v>0</v>
      </c>
      <c r="F38" s="442">
        <v>50</v>
      </c>
      <c r="G38" s="443">
        <f t="shared" si="2"/>
        <v>0</v>
      </c>
      <c r="H38" s="163"/>
      <c r="I38" s="100" t="s">
        <v>729</v>
      </c>
      <c r="J38" s="100" t="str">
        <f>VLOOKUP(I38,Presupuesto!$B$11:$C$566,2,0)</f>
        <v>SERVICIOS DE IMPRENTA PUBLIC.Y REPRODUCCION</v>
      </c>
      <c r="K38" s="100" t="str">
        <f t="shared" ref="K38:K46" si="3">$K$37</f>
        <v>Gestión Administrativa y  financiera en apoyo al Desarrollo Académico</v>
      </c>
      <c r="L38" s="100" t="s">
        <v>421</v>
      </c>
    </row>
    <row r="39" spans="3:12" ht="15.75" thickBot="1" x14ac:dyDescent="0.3">
      <c r="C39" s="440" t="s">
        <v>49</v>
      </c>
      <c r="D39" s="650"/>
      <c r="E39" s="441">
        <f>D37</f>
        <v>20</v>
      </c>
      <c r="F39" s="442">
        <v>150</v>
      </c>
      <c r="G39" s="443">
        <f t="shared" si="2"/>
        <v>3000</v>
      </c>
      <c r="H39" s="163" t="s">
        <v>138</v>
      </c>
      <c r="I39" s="100" t="s">
        <v>804</v>
      </c>
      <c r="J39" s="100" t="str">
        <f>VLOOKUP(I39,Presupuesto!$B$11:$C$566,2,0)</f>
        <v>ALIMENTOS B EBIDAS PARA PERSONAS</v>
      </c>
      <c r="K39" s="100" t="str">
        <f t="shared" si="3"/>
        <v>Gestión Administrativa y  financiera en apoyo al Desarrollo Académico</v>
      </c>
      <c r="L39" s="100" t="s">
        <v>405</v>
      </c>
    </row>
    <row r="40" spans="3:12" ht="15.75" thickBot="1" x14ac:dyDescent="0.3">
      <c r="C40" s="440" t="s">
        <v>50</v>
      </c>
      <c r="D40" s="650"/>
      <c r="E40" s="444">
        <v>0</v>
      </c>
      <c r="F40" s="445">
        <v>10000</v>
      </c>
      <c r="G40" s="443">
        <f t="shared" si="2"/>
        <v>0</v>
      </c>
      <c r="H40" s="163"/>
      <c r="I40" s="332" t="s">
        <v>309</v>
      </c>
      <c r="J40" s="100" t="str">
        <f>VLOOKUP(I40,Presupuesto!$B$11:$C$566,2,0)</f>
        <v>PASAJES (26100-00)</v>
      </c>
      <c r="K40" s="100" t="str">
        <f t="shared" si="3"/>
        <v>Gestión Administrativa y  financiera en apoyo al Desarrollo Académico</v>
      </c>
      <c r="L40" s="100" t="s">
        <v>421</v>
      </c>
    </row>
    <row r="41" spans="3:12" ht="15.75" thickBot="1" x14ac:dyDescent="0.3">
      <c r="C41" s="440" t="s">
        <v>428</v>
      </c>
      <c r="D41" s="650"/>
      <c r="E41" s="444">
        <v>0</v>
      </c>
      <c r="F41" s="445">
        <v>250</v>
      </c>
      <c r="G41" s="443">
        <f t="shared" si="2"/>
        <v>0</v>
      </c>
      <c r="H41" s="163"/>
      <c r="I41" s="100" t="s">
        <v>833</v>
      </c>
      <c r="J41" s="100" t="str">
        <f>VLOOKUP(I41,Presupuesto!$B$11:$C$566,2,0)</f>
        <v>PRODUCTOS PAPEL Y CARTON</v>
      </c>
      <c r="K41" s="100" t="str">
        <f t="shared" si="3"/>
        <v>Gestión Administrativa y  financiera en apoyo al Desarrollo Académico</v>
      </c>
      <c r="L41" s="100" t="s">
        <v>421</v>
      </c>
    </row>
    <row r="42" spans="3:12" ht="15.75" thickBot="1" x14ac:dyDescent="0.3">
      <c r="C42" s="440" t="s">
        <v>51</v>
      </c>
      <c r="D42" s="650"/>
      <c r="E42" s="441">
        <v>0</v>
      </c>
      <c r="F42" s="442">
        <v>85</v>
      </c>
      <c r="G42" s="443">
        <f t="shared" si="2"/>
        <v>0</v>
      </c>
      <c r="H42" s="163"/>
      <c r="I42" s="100" t="s">
        <v>833</v>
      </c>
      <c r="J42" s="100" t="str">
        <f>VLOOKUP(I42,Presupuesto!$B$11:$C$566,2,0)</f>
        <v>PRODUCTOS PAPEL Y CARTON</v>
      </c>
      <c r="K42" s="100" t="str">
        <f t="shared" si="3"/>
        <v>Gestión Administrativa y  financiera en apoyo al Desarrollo Académico</v>
      </c>
      <c r="L42" s="100" t="s">
        <v>421</v>
      </c>
    </row>
    <row r="43" spans="3:12" ht="15.75" thickBot="1" x14ac:dyDescent="0.3">
      <c r="C43" s="440" t="s">
        <v>132</v>
      </c>
      <c r="D43" s="650"/>
      <c r="E43" s="441">
        <v>0</v>
      </c>
      <c r="F43" s="442">
        <v>36</v>
      </c>
      <c r="G43" s="443">
        <f t="shared" si="2"/>
        <v>0</v>
      </c>
      <c r="H43" s="163"/>
      <c r="I43" s="100" t="s">
        <v>954</v>
      </c>
      <c r="J43" s="100" t="str">
        <f>VLOOKUP(I43,Presupuesto!$B$11:$C$566,2,0)</f>
        <v>UTILES DE ESCRITORIO, OFICINA Y ENSE¥ANZA</v>
      </c>
      <c r="K43" s="100" t="str">
        <f t="shared" si="3"/>
        <v>Gestión Administrativa y  financiera en apoyo al Desarrollo Académico</v>
      </c>
      <c r="L43" s="100" t="s">
        <v>421</v>
      </c>
    </row>
    <row r="44" spans="3:12" ht="15.75" thickBot="1" x14ac:dyDescent="0.3">
      <c r="C44" s="440" t="s">
        <v>34</v>
      </c>
      <c r="D44" s="650"/>
      <c r="E44" s="441">
        <v>0</v>
      </c>
      <c r="F44" s="442">
        <v>80</v>
      </c>
      <c r="G44" s="443">
        <f t="shared" si="2"/>
        <v>0</v>
      </c>
      <c r="H44" s="163"/>
      <c r="I44" s="100" t="s">
        <v>954</v>
      </c>
      <c r="J44" s="100" t="str">
        <f>VLOOKUP(I44,Presupuesto!$B$11:$C$566,2,0)</f>
        <v>UTILES DE ESCRITORIO, OFICINA Y ENSE¥ANZA</v>
      </c>
      <c r="K44" s="100" t="str">
        <f t="shared" si="3"/>
        <v>Gestión Administrativa y  financiera en apoyo al Desarrollo Académico</v>
      </c>
      <c r="L44" s="100" t="s">
        <v>421</v>
      </c>
    </row>
    <row r="45" spans="3:12" x14ac:dyDescent="0.25">
      <c r="C45" s="446" t="s">
        <v>52</v>
      </c>
      <c r="D45" s="650"/>
      <c r="E45" s="447">
        <v>0</v>
      </c>
      <c r="F45" s="448">
        <v>25</v>
      </c>
      <c r="G45" s="443">
        <f t="shared" si="2"/>
        <v>0</v>
      </c>
      <c r="H45" s="163"/>
      <c r="I45" s="100" t="s">
        <v>954</v>
      </c>
      <c r="J45" s="100" t="str">
        <f>VLOOKUP(I45,Presupuesto!$B$11:$C$566,2,0)</f>
        <v>UTILES DE ESCRITORIO, OFICINA Y ENSE¥ANZA</v>
      </c>
      <c r="K45" s="100" t="str">
        <f t="shared" si="3"/>
        <v>Gestión Administrativa y  financiera en apoyo al Desarrollo Académico</v>
      </c>
      <c r="L45" s="100" t="s">
        <v>421</v>
      </c>
    </row>
    <row r="46" spans="3:12" ht="15.75" thickBot="1" x14ac:dyDescent="0.3">
      <c r="C46" s="449" t="s">
        <v>441</v>
      </c>
      <c r="D46" s="450">
        <v>0</v>
      </c>
      <c r="E46" s="451">
        <v>0</v>
      </c>
      <c r="F46" s="452">
        <f>HLOOKUP(C46,$AH$2:$BU$3,2,0)</f>
        <v>1150</v>
      </c>
      <c r="G46" s="453">
        <f>D46*E46*F46</f>
        <v>0</v>
      </c>
      <c r="H46" s="344"/>
      <c r="I46" s="345" t="s">
        <v>310</v>
      </c>
      <c r="J46" s="108" t="str">
        <f>VLOOKUP(I46,Presupuesto!$B$11:$C$566,2,0)</f>
        <v>VIATICOS (26200-00)</v>
      </c>
      <c r="K46" s="346" t="str">
        <f t="shared" si="3"/>
        <v>Gestión Administrativa y  financiera en apoyo al Desarrollo Académico</v>
      </c>
      <c r="L46" s="346" t="s">
        <v>421</v>
      </c>
    </row>
    <row r="49" spans="3:12" ht="15.75" thickBot="1" x14ac:dyDescent="0.3">
      <c r="H49" s="76"/>
      <c r="I49" s="76"/>
      <c r="J49" s="76"/>
      <c r="K49" s="114"/>
    </row>
    <row r="50" spans="3:12" ht="15.75" thickBot="1" x14ac:dyDescent="0.3">
      <c r="C50" s="424" t="s">
        <v>43</v>
      </c>
      <c r="D50" s="425">
        <f>SUM(G57:G66)</f>
        <v>6000</v>
      </c>
      <c r="E50" s="455"/>
      <c r="F50" s="426"/>
      <c r="G50" s="426"/>
      <c r="H50" s="76"/>
      <c r="I50" s="76"/>
      <c r="J50" s="76"/>
      <c r="K50" s="114"/>
    </row>
    <row r="51" spans="3:12" x14ac:dyDescent="0.25">
      <c r="C51" s="427"/>
      <c r="D51" s="428"/>
      <c r="E51" s="426"/>
      <c r="F51" s="426"/>
      <c r="G51" s="426"/>
      <c r="H51" s="76"/>
      <c r="I51" s="76"/>
      <c r="J51" s="76"/>
      <c r="K51" s="114"/>
    </row>
    <row r="52" spans="3:12" x14ac:dyDescent="0.25">
      <c r="C52" s="427"/>
      <c r="D52" s="428"/>
      <c r="E52" s="426"/>
      <c r="F52" s="426"/>
      <c r="G52" s="426"/>
      <c r="H52" s="76"/>
      <c r="I52" s="76"/>
      <c r="J52" s="76"/>
      <c r="K52" s="114"/>
    </row>
    <row r="53" spans="3:12" ht="15.75" x14ac:dyDescent="0.25">
      <c r="C53" s="429" t="s">
        <v>401</v>
      </c>
      <c r="D53" s="430" t="s">
        <v>1857</v>
      </c>
      <c r="E53" s="426"/>
      <c r="F53" s="426"/>
      <c r="G53" s="426"/>
    </row>
    <row r="54" spans="3:12" ht="18.75" x14ac:dyDescent="0.25">
      <c r="C54" s="431" t="str">
        <f>IFERROR(VLOOKUP(D53,'Desarrollo e Innov. Curricular'!$E:$F,2,FALSE),IFERROR(VLOOKUP(D53,'Investigación Científica'!$E:$F,2,FALSE),IFERROR(VLOOKUP(D53,'Vinculación Univ. Sociedad'!$E:$F,2,FALSE),IFERROR(VLOOKUP(D53,'Docencia y Profesorado Universi'!$E:$F,2,FALSE),IFERROR(VLOOKUP(D53,'Estudiantes y Graduados'!$E:$F,2,FALSE),IFERROR(VLOOKUP(D53,'Gestion Administrativa'!$E:$F,2,FALSE),IFERROR(VLOOKUP(D53,'Gestión Académica'!$E:$F,2,FALSE),IFERROR(VLOOKUP(D53,'Aseguramiento de la Calidad y M'!$E:$F,2,FALSE),IFERROR(VLOOKUP(D53,'Gestión del Conocimiento'!$E:$F,2,FALSE),IFERROR(VLOOKUP(D53,'Gobernabilidad y Procesos...'!$E:$F,2,FALSE),IFERROR(VLOOKUP(D53,'Gestión del Talento Humano'!$E:$F,2,FALSE),IFERROR(VLOOKUP(D53,'Internacionalización de la E.S.'!$E:$F,2,FALSE),IFERROR(VLOOKUP(D53,Posgrado!$E:$F,2,FALSE),IFERROR(VLOOKUP(D53,'Cultura de Innovación Insti...'!$E:$F,2,FALSE),VLOOKUP(D53,'Lo Esencial de la Reforma Univ.'!$E:$F,2,0)))))))))))))))</f>
        <v>1) Organizar los coloquios</v>
      </c>
      <c r="D54" s="428"/>
      <c r="E54" s="426"/>
      <c r="F54" s="426"/>
      <c r="G54" s="426"/>
    </row>
    <row r="55" spans="3:12" ht="15.75" thickBot="1" x14ac:dyDescent="0.3">
      <c r="C55" s="427"/>
      <c r="D55" s="428"/>
      <c r="E55" s="426"/>
      <c r="F55" s="426"/>
      <c r="G55" s="426"/>
    </row>
    <row r="56" spans="3:12" ht="30.75" thickBot="1" x14ac:dyDescent="0.3">
      <c r="C56" s="432" t="s">
        <v>44</v>
      </c>
      <c r="D56" s="433" t="s">
        <v>45</v>
      </c>
      <c r="E56" s="434" t="s">
        <v>55</v>
      </c>
      <c r="F56" s="434" t="s">
        <v>57</v>
      </c>
      <c r="G56" s="435" t="s">
        <v>27</v>
      </c>
      <c r="H56" s="135" t="s">
        <v>140</v>
      </c>
      <c r="I56" s="130" t="s">
        <v>46</v>
      </c>
      <c r="J56" s="130" t="s">
        <v>141</v>
      </c>
      <c r="K56" s="130" t="s">
        <v>419</v>
      </c>
      <c r="L56" s="130" t="s">
        <v>420</v>
      </c>
    </row>
    <row r="57" spans="3:12" ht="15.75" thickBot="1" x14ac:dyDescent="0.3">
      <c r="C57" s="436" t="s">
        <v>47</v>
      </c>
      <c r="D57" s="650">
        <v>40</v>
      </c>
      <c r="E57" s="437"/>
      <c r="F57" s="438">
        <v>30000</v>
      </c>
      <c r="G57" s="439">
        <f t="shared" ref="G57:G65" si="4">E57*F57</f>
        <v>0</v>
      </c>
      <c r="H57" s="341" t="s">
        <v>138</v>
      </c>
      <c r="I57" s="118" t="s">
        <v>711</v>
      </c>
      <c r="J57" s="118" t="str">
        <f>VLOOKUP(I57,Presupuesto!$B$11:$C$566,2,0)</f>
        <v>SERVICIOS DE CAPACITACION.</v>
      </c>
      <c r="K57" s="342" t="s">
        <v>1371</v>
      </c>
      <c r="L57" s="118" t="s">
        <v>403</v>
      </c>
    </row>
    <row r="58" spans="3:12" ht="15.75" thickBot="1" x14ac:dyDescent="0.3">
      <c r="C58" s="440" t="s">
        <v>48</v>
      </c>
      <c r="D58" s="650"/>
      <c r="E58" s="441">
        <v>0</v>
      </c>
      <c r="F58" s="442">
        <v>50</v>
      </c>
      <c r="G58" s="443">
        <f t="shared" si="4"/>
        <v>0</v>
      </c>
      <c r="H58" s="163"/>
      <c r="I58" s="100" t="s">
        <v>729</v>
      </c>
      <c r="J58" s="100" t="str">
        <f>VLOOKUP(I58,Presupuesto!$B$11:$C$566,2,0)</f>
        <v>SERVICIOS DE IMPRENTA PUBLIC.Y REPRODUCCION</v>
      </c>
      <c r="K58" s="100" t="str">
        <f t="shared" ref="K58:K66" si="5">$K$57</f>
        <v>Investigación Científica</v>
      </c>
      <c r="L58" s="100" t="s">
        <v>421</v>
      </c>
    </row>
    <row r="59" spans="3:12" ht="15.75" thickBot="1" x14ac:dyDescent="0.3">
      <c r="C59" s="440" t="s">
        <v>49</v>
      </c>
      <c r="D59" s="650"/>
      <c r="E59" s="441">
        <f>D57</f>
        <v>40</v>
      </c>
      <c r="F59" s="442">
        <v>150</v>
      </c>
      <c r="G59" s="443">
        <f t="shared" si="4"/>
        <v>6000</v>
      </c>
      <c r="H59" s="163" t="s">
        <v>138</v>
      </c>
      <c r="I59" s="100" t="s">
        <v>804</v>
      </c>
      <c r="J59" s="100" t="str">
        <f>VLOOKUP(I59,Presupuesto!$B$11:$C$566,2,0)</f>
        <v>ALIMENTOS B EBIDAS PARA PERSONAS</v>
      </c>
      <c r="K59" s="100" t="str">
        <f t="shared" si="5"/>
        <v>Investigación Científica</v>
      </c>
      <c r="L59" s="100" t="s">
        <v>405</v>
      </c>
    </row>
    <row r="60" spans="3:12" ht="15.75" thickBot="1" x14ac:dyDescent="0.3">
      <c r="C60" s="440" t="s">
        <v>50</v>
      </c>
      <c r="D60" s="650"/>
      <c r="E60" s="444">
        <v>0</v>
      </c>
      <c r="F60" s="445">
        <v>10000</v>
      </c>
      <c r="G60" s="443">
        <f t="shared" si="4"/>
        <v>0</v>
      </c>
      <c r="H60" s="163"/>
      <c r="I60" s="332" t="s">
        <v>309</v>
      </c>
      <c r="J60" s="100" t="str">
        <f>VLOOKUP(I60,Presupuesto!$B$11:$C$566,2,0)</f>
        <v>PASAJES (26100-00)</v>
      </c>
      <c r="K60" s="100" t="str">
        <f t="shared" si="5"/>
        <v>Investigación Científica</v>
      </c>
      <c r="L60" s="100" t="s">
        <v>421</v>
      </c>
    </row>
    <row r="61" spans="3:12" ht="15.75" thickBot="1" x14ac:dyDescent="0.3">
      <c r="C61" s="440" t="s">
        <v>428</v>
      </c>
      <c r="D61" s="650"/>
      <c r="E61" s="444">
        <v>0</v>
      </c>
      <c r="F61" s="445">
        <v>250</v>
      </c>
      <c r="G61" s="443">
        <f t="shared" si="4"/>
        <v>0</v>
      </c>
      <c r="H61" s="163"/>
      <c r="I61" s="100" t="s">
        <v>833</v>
      </c>
      <c r="J61" s="100" t="str">
        <f>VLOOKUP(I61,Presupuesto!$B$11:$C$566,2,0)</f>
        <v>PRODUCTOS PAPEL Y CARTON</v>
      </c>
      <c r="K61" s="100" t="str">
        <f t="shared" si="5"/>
        <v>Investigación Científica</v>
      </c>
      <c r="L61" s="100" t="s">
        <v>421</v>
      </c>
    </row>
    <row r="62" spans="3:12" ht="15.75" thickBot="1" x14ac:dyDescent="0.3">
      <c r="C62" s="440" t="s">
        <v>51</v>
      </c>
      <c r="D62" s="650"/>
      <c r="E62" s="441">
        <v>0</v>
      </c>
      <c r="F62" s="442">
        <v>85</v>
      </c>
      <c r="G62" s="443">
        <f t="shared" si="4"/>
        <v>0</v>
      </c>
      <c r="H62" s="163"/>
      <c r="I62" s="100" t="s">
        <v>833</v>
      </c>
      <c r="J62" s="100" t="str">
        <f>VLOOKUP(I62,Presupuesto!$B$11:$C$566,2,0)</f>
        <v>PRODUCTOS PAPEL Y CARTON</v>
      </c>
      <c r="K62" s="100" t="str">
        <f t="shared" si="5"/>
        <v>Investigación Científica</v>
      </c>
      <c r="L62" s="100" t="s">
        <v>421</v>
      </c>
    </row>
    <row r="63" spans="3:12" ht="15.75" thickBot="1" x14ac:dyDescent="0.3">
      <c r="C63" s="440" t="s">
        <v>132</v>
      </c>
      <c r="D63" s="650"/>
      <c r="E63" s="441">
        <v>0</v>
      </c>
      <c r="F63" s="442">
        <v>36</v>
      </c>
      <c r="G63" s="443">
        <f t="shared" si="4"/>
        <v>0</v>
      </c>
      <c r="H63" s="163"/>
      <c r="I63" s="100" t="s">
        <v>954</v>
      </c>
      <c r="J63" s="100" t="str">
        <f>VLOOKUP(I63,Presupuesto!$B$11:$C$566,2,0)</f>
        <v>UTILES DE ESCRITORIO, OFICINA Y ENSE¥ANZA</v>
      </c>
      <c r="K63" s="100" t="str">
        <f t="shared" si="5"/>
        <v>Investigación Científica</v>
      </c>
      <c r="L63" s="100" t="s">
        <v>421</v>
      </c>
    </row>
    <row r="64" spans="3:12" ht="15.75" thickBot="1" x14ac:dyDescent="0.3">
      <c r="C64" s="440" t="s">
        <v>34</v>
      </c>
      <c r="D64" s="650"/>
      <c r="E64" s="441">
        <v>0</v>
      </c>
      <c r="F64" s="442">
        <v>80</v>
      </c>
      <c r="G64" s="443">
        <f t="shared" si="4"/>
        <v>0</v>
      </c>
      <c r="H64" s="163"/>
      <c r="I64" s="100" t="s">
        <v>954</v>
      </c>
      <c r="J64" s="100" t="str">
        <f>VLOOKUP(I64,Presupuesto!$B$11:$C$566,2,0)</f>
        <v>UTILES DE ESCRITORIO, OFICINA Y ENSE¥ANZA</v>
      </c>
      <c r="K64" s="100" t="str">
        <f t="shared" si="5"/>
        <v>Investigación Científica</v>
      </c>
      <c r="L64" s="100" t="s">
        <v>421</v>
      </c>
    </row>
    <row r="65" spans="3:12" x14ac:dyDescent="0.25">
      <c r="C65" s="446" t="s">
        <v>52</v>
      </c>
      <c r="D65" s="650"/>
      <c r="E65" s="447">
        <v>0</v>
      </c>
      <c r="F65" s="448">
        <v>25</v>
      </c>
      <c r="G65" s="443">
        <f t="shared" si="4"/>
        <v>0</v>
      </c>
      <c r="H65" s="163"/>
      <c r="I65" s="100" t="s">
        <v>954</v>
      </c>
      <c r="J65" s="100" t="str">
        <f>VLOOKUP(I65,Presupuesto!$B$11:$C$566,2,0)</f>
        <v>UTILES DE ESCRITORIO, OFICINA Y ENSE¥ANZA</v>
      </c>
      <c r="K65" s="100" t="str">
        <f t="shared" si="5"/>
        <v>Investigación Científica</v>
      </c>
      <c r="L65" s="100" t="s">
        <v>421</v>
      </c>
    </row>
    <row r="66" spans="3:12" ht="15.75" thickBot="1" x14ac:dyDescent="0.3">
      <c r="C66" s="449" t="s">
        <v>441</v>
      </c>
      <c r="D66" s="450">
        <v>0</v>
      </c>
      <c r="E66" s="451">
        <v>0</v>
      </c>
      <c r="F66" s="452">
        <f>HLOOKUP(C66,$AH$2:$BU$3,2,0)</f>
        <v>1150</v>
      </c>
      <c r="G66" s="453">
        <f>D66*E66*F66</f>
        <v>0</v>
      </c>
      <c r="H66" s="344"/>
      <c r="I66" s="345" t="s">
        <v>310</v>
      </c>
      <c r="J66" s="108" t="str">
        <f>VLOOKUP(I66,Presupuesto!$B$11:$C$566,2,0)</f>
        <v>VIATICOS (26200-00)</v>
      </c>
      <c r="K66" s="346" t="str">
        <f t="shared" si="5"/>
        <v>Investigación Científica</v>
      </c>
      <c r="L66" s="346" t="s">
        <v>421</v>
      </c>
    </row>
    <row r="67" spans="3:12" x14ac:dyDescent="0.25">
      <c r="H67" s="76"/>
      <c r="I67" s="76"/>
      <c r="J67" s="76"/>
      <c r="K67" s="114"/>
    </row>
    <row r="68" spans="3:12" ht="15.75" thickBot="1" x14ac:dyDescent="0.3">
      <c r="H68" s="76"/>
      <c r="I68" s="76"/>
      <c r="J68" s="76"/>
      <c r="K68" s="114"/>
    </row>
    <row r="69" spans="3:12" ht="15.75" thickBot="1" x14ac:dyDescent="0.3">
      <c r="C69" s="424" t="s">
        <v>43</v>
      </c>
      <c r="D69" s="425">
        <f>SUM(G76:G85)</f>
        <v>6000</v>
      </c>
      <c r="E69" s="455"/>
      <c r="F69" s="426"/>
      <c r="G69" s="426"/>
      <c r="H69" s="76"/>
      <c r="I69" s="76"/>
      <c r="J69" s="76"/>
      <c r="K69" s="114"/>
    </row>
    <row r="70" spans="3:12" x14ac:dyDescent="0.25">
      <c r="C70" s="427"/>
      <c r="D70" s="428"/>
      <c r="E70" s="426"/>
      <c r="F70" s="426"/>
      <c r="G70" s="426"/>
      <c r="H70" s="76"/>
      <c r="I70" s="76"/>
      <c r="J70" s="76"/>
      <c r="K70" s="114"/>
    </row>
    <row r="71" spans="3:12" x14ac:dyDescent="0.25">
      <c r="C71" s="427"/>
      <c r="D71" s="428"/>
      <c r="E71" s="426"/>
      <c r="F71" s="426"/>
      <c r="G71" s="426"/>
      <c r="H71" s="76"/>
      <c r="I71" s="76"/>
      <c r="J71" s="76"/>
      <c r="K71" s="114"/>
    </row>
    <row r="72" spans="3:12" ht="15.75" x14ac:dyDescent="0.25">
      <c r="C72" s="429" t="s">
        <v>401</v>
      </c>
      <c r="D72" s="430" t="s">
        <v>1857</v>
      </c>
      <c r="E72" s="426"/>
      <c r="F72" s="426"/>
      <c r="G72" s="426"/>
    </row>
    <row r="73" spans="3:12" ht="18.75" x14ac:dyDescent="0.25">
      <c r="C73" s="431" t="str">
        <f>IFERROR(VLOOKUP(D72,'Desarrollo e Innov. Curricular'!$E:$F,2,FALSE),IFERROR(VLOOKUP(D72,'Investigación Científica'!$E:$F,2,FALSE),IFERROR(VLOOKUP(D72,'Vinculación Univ. Sociedad'!$E:$F,2,FALSE),IFERROR(VLOOKUP(D72,'Docencia y Profesorado Universi'!$E:$F,2,FALSE),IFERROR(VLOOKUP(D72,'Estudiantes y Graduados'!$E:$F,2,FALSE),IFERROR(VLOOKUP(D72,'Gestion Administrativa'!$E:$F,2,FALSE),IFERROR(VLOOKUP(D72,'Gestión Académica'!$E:$F,2,FALSE),IFERROR(VLOOKUP(D72,'Aseguramiento de la Calidad y M'!$E:$F,2,FALSE),IFERROR(VLOOKUP(D72,'Gestión del Conocimiento'!$E:$F,2,FALSE),IFERROR(VLOOKUP(D72,'Gobernabilidad y Procesos...'!$E:$F,2,FALSE),IFERROR(VLOOKUP(D72,'Gestión del Talento Humano'!$E:$F,2,FALSE),IFERROR(VLOOKUP(D72,'Internacionalización de la E.S.'!$E:$F,2,FALSE),IFERROR(VLOOKUP(D72,Posgrado!$E:$F,2,FALSE),IFERROR(VLOOKUP(D72,'Cultura de Innovación Insti...'!$E:$F,2,FALSE),VLOOKUP(D72,'Lo Esencial de la Reforma Univ.'!$E:$F,2,0)))))))))))))))</f>
        <v>1) Organizar los coloquios</v>
      </c>
      <c r="D73" s="428"/>
      <c r="E73" s="426"/>
      <c r="F73" s="426"/>
      <c r="G73" s="426"/>
    </row>
    <row r="74" spans="3:12" ht="15.75" thickBot="1" x14ac:dyDescent="0.3">
      <c r="C74" s="427"/>
      <c r="D74" s="428"/>
      <c r="E74" s="426"/>
      <c r="F74" s="426"/>
      <c r="G74" s="426"/>
    </row>
    <row r="75" spans="3:12" ht="30.75" thickBot="1" x14ac:dyDescent="0.3">
      <c r="C75" s="432" t="s">
        <v>44</v>
      </c>
      <c r="D75" s="433" t="s">
        <v>45</v>
      </c>
      <c r="E75" s="434" t="s">
        <v>55</v>
      </c>
      <c r="F75" s="434" t="s">
        <v>57</v>
      </c>
      <c r="G75" s="435" t="s">
        <v>27</v>
      </c>
      <c r="H75" s="135" t="s">
        <v>140</v>
      </c>
      <c r="I75" s="130" t="s">
        <v>46</v>
      </c>
      <c r="J75" s="130" t="s">
        <v>141</v>
      </c>
      <c r="K75" s="130" t="s">
        <v>419</v>
      </c>
      <c r="L75" s="130" t="s">
        <v>420</v>
      </c>
    </row>
    <row r="76" spans="3:12" ht="15.75" thickBot="1" x14ac:dyDescent="0.3">
      <c r="C76" s="436" t="s">
        <v>47</v>
      </c>
      <c r="D76" s="650">
        <v>40</v>
      </c>
      <c r="E76" s="437"/>
      <c r="F76" s="438">
        <v>30000</v>
      </c>
      <c r="G76" s="439">
        <f t="shared" ref="G76:G84" si="6">E76*F76</f>
        <v>0</v>
      </c>
      <c r="H76" s="341" t="s">
        <v>138</v>
      </c>
      <c r="I76" s="118" t="s">
        <v>711</v>
      </c>
      <c r="J76" s="118" t="str">
        <f>VLOOKUP(I76,Presupuesto!$B$11:$C$566,2,0)</f>
        <v>SERVICIOS DE CAPACITACION.</v>
      </c>
      <c r="K76" s="342" t="s">
        <v>1371</v>
      </c>
      <c r="L76" s="118" t="s">
        <v>403</v>
      </c>
    </row>
    <row r="77" spans="3:12" ht="15.75" thickBot="1" x14ac:dyDescent="0.3">
      <c r="C77" s="440" t="s">
        <v>48</v>
      </c>
      <c r="D77" s="650"/>
      <c r="E77" s="441">
        <v>0</v>
      </c>
      <c r="F77" s="442">
        <v>50</v>
      </c>
      <c r="G77" s="443">
        <f t="shared" si="6"/>
        <v>0</v>
      </c>
      <c r="H77" s="163"/>
      <c r="I77" s="100" t="s">
        <v>729</v>
      </c>
      <c r="J77" s="100" t="str">
        <f>VLOOKUP(I77,Presupuesto!$B$11:$C$566,2,0)</f>
        <v>SERVICIOS DE IMPRENTA PUBLIC.Y REPRODUCCION</v>
      </c>
      <c r="K77" s="100" t="str">
        <f t="shared" ref="K77:K85" si="7">$K$76</f>
        <v>Investigación Científica</v>
      </c>
      <c r="L77" s="100" t="s">
        <v>421</v>
      </c>
    </row>
    <row r="78" spans="3:12" ht="15.75" thickBot="1" x14ac:dyDescent="0.3">
      <c r="C78" s="440" t="s">
        <v>49</v>
      </c>
      <c r="D78" s="650"/>
      <c r="E78" s="441">
        <f>D76</f>
        <v>40</v>
      </c>
      <c r="F78" s="442">
        <v>150</v>
      </c>
      <c r="G78" s="443">
        <f t="shared" si="6"/>
        <v>6000</v>
      </c>
      <c r="H78" s="163" t="s">
        <v>138</v>
      </c>
      <c r="I78" s="100" t="s">
        <v>804</v>
      </c>
      <c r="J78" s="100" t="str">
        <f>VLOOKUP(I78,Presupuesto!$B$11:$C$566,2,0)</f>
        <v>ALIMENTOS B EBIDAS PARA PERSONAS</v>
      </c>
      <c r="K78" s="100" t="str">
        <f t="shared" si="7"/>
        <v>Investigación Científica</v>
      </c>
      <c r="L78" s="100" t="s">
        <v>405</v>
      </c>
    </row>
    <row r="79" spans="3:12" ht="15.75" thickBot="1" x14ac:dyDescent="0.3">
      <c r="C79" s="440" t="s">
        <v>50</v>
      </c>
      <c r="D79" s="650"/>
      <c r="E79" s="444">
        <v>0</v>
      </c>
      <c r="F79" s="445">
        <v>10000</v>
      </c>
      <c r="G79" s="443">
        <f t="shared" si="6"/>
        <v>0</v>
      </c>
      <c r="H79" s="163"/>
      <c r="I79" s="332" t="s">
        <v>309</v>
      </c>
      <c r="J79" s="100" t="str">
        <f>VLOOKUP(I79,Presupuesto!$B$11:$C$566,2,0)</f>
        <v>PASAJES (26100-00)</v>
      </c>
      <c r="K79" s="100" t="str">
        <f t="shared" si="7"/>
        <v>Investigación Científica</v>
      </c>
      <c r="L79" s="100" t="s">
        <v>421</v>
      </c>
    </row>
    <row r="80" spans="3:12" ht="15.75" thickBot="1" x14ac:dyDescent="0.3">
      <c r="C80" s="440" t="s">
        <v>428</v>
      </c>
      <c r="D80" s="650"/>
      <c r="E80" s="444">
        <v>0</v>
      </c>
      <c r="F80" s="445">
        <v>250</v>
      </c>
      <c r="G80" s="443">
        <f t="shared" si="6"/>
        <v>0</v>
      </c>
      <c r="H80" s="163"/>
      <c r="I80" s="100" t="s">
        <v>833</v>
      </c>
      <c r="J80" s="100" t="str">
        <f>VLOOKUP(I80,Presupuesto!$B$11:$C$566,2,0)</f>
        <v>PRODUCTOS PAPEL Y CARTON</v>
      </c>
      <c r="K80" s="100" t="str">
        <f t="shared" si="7"/>
        <v>Investigación Científica</v>
      </c>
      <c r="L80" s="100" t="s">
        <v>421</v>
      </c>
    </row>
    <row r="81" spans="3:12" ht="15.75" thickBot="1" x14ac:dyDescent="0.3">
      <c r="C81" s="440" t="s">
        <v>51</v>
      </c>
      <c r="D81" s="650"/>
      <c r="E81" s="441">
        <v>0</v>
      </c>
      <c r="F81" s="442">
        <v>85</v>
      </c>
      <c r="G81" s="443">
        <f t="shared" si="6"/>
        <v>0</v>
      </c>
      <c r="H81" s="163"/>
      <c r="I81" s="100" t="s">
        <v>833</v>
      </c>
      <c r="J81" s="100" t="str">
        <f>VLOOKUP(I81,Presupuesto!$B$11:$C$566,2,0)</f>
        <v>PRODUCTOS PAPEL Y CARTON</v>
      </c>
      <c r="K81" s="100" t="str">
        <f t="shared" si="7"/>
        <v>Investigación Científica</v>
      </c>
      <c r="L81" s="100" t="s">
        <v>421</v>
      </c>
    </row>
    <row r="82" spans="3:12" ht="15.75" thickBot="1" x14ac:dyDescent="0.3">
      <c r="C82" s="440" t="s">
        <v>132</v>
      </c>
      <c r="D82" s="650"/>
      <c r="E82" s="441">
        <v>0</v>
      </c>
      <c r="F82" s="442">
        <v>36</v>
      </c>
      <c r="G82" s="443">
        <f t="shared" si="6"/>
        <v>0</v>
      </c>
      <c r="H82" s="163"/>
      <c r="I82" s="100" t="s">
        <v>954</v>
      </c>
      <c r="J82" s="100" t="str">
        <f>VLOOKUP(I82,Presupuesto!$B$11:$C$566,2,0)</f>
        <v>UTILES DE ESCRITORIO, OFICINA Y ENSE¥ANZA</v>
      </c>
      <c r="K82" s="100" t="str">
        <f t="shared" si="7"/>
        <v>Investigación Científica</v>
      </c>
      <c r="L82" s="100" t="s">
        <v>421</v>
      </c>
    </row>
    <row r="83" spans="3:12" ht="15.75" thickBot="1" x14ac:dyDescent="0.3">
      <c r="C83" s="440" t="s">
        <v>34</v>
      </c>
      <c r="D83" s="650"/>
      <c r="E83" s="441">
        <v>0</v>
      </c>
      <c r="F83" s="442">
        <v>80</v>
      </c>
      <c r="G83" s="443">
        <f t="shared" si="6"/>
        <v>0</v>
      </c>
      <c r="H83" s="163"/>
      <c r="I83" s="100" t="s">
        <v>954</v>
      </c>
      <c r="J83" s="100" t="str">
        <f>VLOOKUP(I83,Presupuesto!$B$11:$C$566,2,0)</f>
        <v>UTILES DE ESCRITORIO, OFICINA Y ENSE¥ANZA</v>
      </c>
      <c r="K83" s="100" t="str">
        <f t="shared" si="7"/>
        <v>Investigación Científica</v>
      </c>
      <c r="L83" s="100" t="s">
        <v>421</v>
      </c>
    </row>
    <row r="84" spans="3:12" x14ac:dyDescent="0.25">
      <c r="C84" s="446" t="s">
        <v>52</v>
      </c>
      <c r="D84" s="650"/>
      <c r="E84" s="447">
        <v>0</v>
      </c>
      <c r="F84" s="448">
        <v>25</v>
      </c>
      <c r="G84" s="443">
        <f t="shared" si="6"/>
        <v>0</v>
      </c>
      <c r="H84" s="163"/>
      <c r="I84" s="100" t="s">
        <v>954</v>
      </c>
      <c r="J84" s="100" t="str">
        <f>VLOOKUP(I84,Presupuesto!$B$11:$C$566,2,0)</f>
        <v>UTILES DE ESCRITORIO, OFICINA Y ENSE¥ANZA</v>
      </c>
      <c r="K84" s="100" t="str">
        <f t="shared" si="7"/>
        <v>Investigación Científica</v>
      </c>
      <c r="L84" s="100" t="s">
        <v>421</v>
      </c>
    </row>
    <row r="85" spans="3:12" ht="15.75" thickBot="1" x14ac:dyDescent="0.3">
      <c r="C85" s="449" t="s">
        <v>441</v>
      </c>
      <c r="D85" s="450">
        <v>0</v>
      </c>
      <c r="E85" s="451">
        <v>0</v>
      </c>
      <c r="F85" s="452">
        <f>HLOOKUP(C85,$AH$2:$BU$3,2,0)</f>
        <v>1150</v>
      </c>
      <c r="G85" s="453">
        <f>D85*E85*F85</f>
        <v>0</v>
      </c>
      <c r="H85" s="344"/>
      <c r="I85" s="345" t="s">
        <v>310</v>
      </c>
      <c r="J85" s="108" t="str">
        <f>VLOOKUP(I85,Presupuesto!$B$11:$C$566,2,0)</f>
        <v>VIATICOS (26200-00)</v>
      </c>
      <c r="K85" s="346" t="str">
        <f t="shared" si="7"/>
        <v>Investigación Científica</v>
      </c>
      <c r="L85" s="346" t="s">
        <v>421</v>
      </c>
    </row>
    <row r="86" spans="3:12" ht="15.75" thickBot="1" x14ac:dyDescent="0.3">
      <c r="H86" s="76"/>
      <c r="I86" s="76"/>
      <c r="J86" s="76"/>
      <c r="K86" s="114"/>
    </row>
    <row r="87" spans="3:12" ht="15.75" thickBot="1" x14ac:dyDescent="0.3">
      <c r="C87" s="424" t="s">
        <v>43</v>
      </c>
      <c r="D87" s="425">
        <f>SUM(G94:G103)</f>
        <v>6000</v>
      </c>
      <c r="E87" s="455"/>
      <c r="F87" s="426"/>
      <c r="G87" s="426"/>
      <c r="H87" s="76"/>
      <c r="I87" s="76"/>
      <c r="J87" s="76"/>
      <c r="K87" s="114"/>
    </row>
    <row r="88" spans="3:12" x14ac:dyDescent="0.25">
      <c r="C88" s="427"/>
      <c r="D88" s="428"/>
      <c r="E88" s="426"/>
      <c r="F88" s="426"/>
      <c r="G88" s="426"/>
      <c r="H88" s="76"/>
      <c r="I88" s="76"/>
      <c r="J88" s="76"/>
      <c r="K88" s="114"/>
    </row>
    <row r="89" spans="3:12" x14ac:dyDescent="0.25">
      <c r="C89" s="427"/>
      <c r="D89" s="428"/>
      <c r="E89" s="426"/>
      <c r="F89" s="426"/>
      <c r="G89" s="426"/>
      <c r="H89" s="76"/>
      <c r="I89" s="76"/>
      <c r="J89" s="76"/>
      <c r="K89" s="114"/>
    </row>
    <row r="90" spans="3:12" ht="15.75" x14ac:dyDescent="0.25">
      <c r="C90" s="429" t="s">
        <v>401</v>
      </c>
      <c r="D90" s="430" t="s">
        <v>1857</v>
      </c>
      <c r="E90" s="426"/>
      <c r="F90" s="426"/>
      <c r="G90" s="426"/>
      <c r="H90" s="76"/>
      <c r="I90" s="76"/>
      <c r="J90" s="76"/>
      <c r="K90" s="114"/>
    </row>
    <row r="91" spans="3:12" ht="18.75" x14ac:dyDescent="0.25">
      <c r="C91" s="431" t="str">
        <f>IFERROR(VLOOKUP(D90,'Desarrollo e Innov. Curricular'!$E:$F,2,FALSE),IFERROR(VLOOKUP(D90,'Investigación Científica'!$E:$F,2,FALSE),IFERROR(VLOOKUP(D90,'Vinculación Univ. Sociedad'!$E:$F,2,FALSE),IFERROR(VLOOKUP(D90,'Docencia y Profesorado Universi'!$E:$F,2,FALSE),IFERROR(VLOOKUP(D90,'Estudiantes y Graduados'!$E:$F,2,FALSE),IFERROR(VLOOKUP(D90,'Gestion Administrativa'!$E:$F,2,FALSE),IFERROR(VLOOKUP(D90,'Gestión Académica'!$E:$F,2,FALSE),IFERROR(VLOOKUP(D90,'Aseguramiento de la Calidad y M'!$E:$F,2,FALSE),IFERROR(VLOOKUP(D90,'Gestión del Conocimiento'!$E:$F,2,FALSE),IFERROR(VLOOKUP(D90,'Gobernabilidad y Procesos...'!$E:$F,2,FALSE),IFERROR(VLOOKUP(D90,'Gestión del Talento Humano'!$E:$F,2,FALSE),IFERROR(VLOOKUP(D90,'Internacionalización de la E.S.'!$E:$F,2,FALSE),IFERROR(VLOOKUP(D90,Posgrado!$E:$F,2,FALSE),IFERROR(VLOOKUP(D90,'Cultura de Innovación Insti...'!$E:$F,2,FALSE),VLOOKUP(D90,'Lo Esencial de la Reforma Univ.'!$E:$F,2,0)))))))))))))))</f>
        <v>1) Organizar los coloquios</v>
      </c>
      <c r="D91" s="428"/>
      <c r="E91" s="426"/>
      <c r="F91" s="426"/>
      <c r="G91" s="426"/>
    </row>
    <row r="92" spans="3:12" ht="15.75" thickBot="1" x14ac:dyDescent="0.3">
      <c r="C92" s="427"/>
      <c r="D92" s="428"/>
      <c r="E92" s="426"/>
      <c r="F92" s="426"/>
      <c r="G92" s="426"/>
    </row>
    <row r="93" spans="3:12" ht="30.75" thickBot="1" x14ac:dyDescent="0.3">
      <c r="C93" s="432" t="s">
        <v>44</v>
      </c>
      <c r="D93" s="433" t="s">
        <v>45</v>
      </c>
      <c r="E93" s="434" t="s">
        <v>55</v>
      </c>
      <c r="F93" s="434" t="s">
        <v>57</v>
      </c>
      <c r="G93" s="435" t="s">
        <v>27</v>
      </c>
      <c r="H93" s="135" t="s">
        <v>140</v>
      </c>
      <c r="I93" s="130" t="s">
        <v>46</v>
      </c>
      <c r="J93" s="130" t="s">
        <v>141</v>
      </c>
      <c r="K93" s="130" t="s">
        <v>419</v>
      </c>
      <c r="L93" s="130" t="s">
        <v>420</v>
      </c>
    </row>
    <row r="94" spans="3:12" ht="15.75" thickBot="1" x14ac:dyDescent="0.3">
      <c r="C94" s="436" t="s">
        <v>47</v>
      </c>
      <c r="D94" s="650">
        <v>40</v>
      </c>
      <c r="E94" s="437"/>
      <c r="F94" s="438">
        <v>30000</v>
      </c>
      <c r="G94" s="439">
        <f t="shared" ref="G94:G102" si="8">E94*F94</f>
        <v>0</v>
      </c>
      <c r="H94" s="341" t="s">
        <v>138</v>
      </c>
      <c r="I94" s="118" t="s">
        <v>711</v>
      </c>
      <c r="J94" s="118" t="str">
        <f>VLOOKUP(I94,Presupuesto!$B$11:$C$566,2,0)</f>
        <v>SERVICIOS DE CAPACITACION.</v>
      </c>
      <c r="K94" s="342" t="s">
        <v>1371</v>
      </c>
      <c r="L94" s="118" t="s">
        <v>403</v>
      </c>
    </row>
    <row r="95" spans="3:12" ht="15.75" thickBot="1" x14ac:dyDescent="0.3">
      <c r="C95" s="440" t="s">
        <v>48</v>
      </c>
      <c r="D95" s="650"/>
      <c r="E95" s="441">
        <v>0</v>
      </c>
      <c r="F95" s="442">
        <v>50</v>
      </c>
      <c r="G95" s="443">
        <f t="shared" si="8"/>
        <v>0</v>
      </c>
      <c r="H95" s="163"/>
      <c r="I95" s="100" t="s">
        <v>729</v>
      </c>
      <c r="J95" s="100" t="str">
        <f>VLOOKUP(I95,Presupuesto!$B$11:$C$566,2,0)</f>
        <v>SERVICIOS DE IMPRENTA PUBLIC.Y REPRODUCCION</v>
      </c>
      <c r="K95" s="100" t="str">
        <f t="shared" ref="K95:K103" si="9">$K$94</f>
        <v>Investigación Científica</v>
      </c>
      <c r="L95" s="100" t="s">
        <v>421</v>
      </c>
    </row>
    <row r="96" spans="3:12" ht="15.75" thickBot="1" x14ac:dyDescent="0.3">
      <c r="C96" s="440" t="s">
        <v>49</v>
      </c>
      <c r="D96" s="650"/>
      <c r="E96" s="441">
        <f>D94</f>
        <v>40</v>
      </c>
      <c r="F96" s="442">
        <v>150</v>
      </c>
      <c r="G96" s="443">
        <f t="shared" si="8"/>
        <v>6000</v>
      </c>
      <c r="H96" s="163" t="s">
        <v>138</v>
      </c>
      <c r="I96" s="100" t="s">
        <v>804</v>
      </c>
      <c r="J96" s="100" t="str">
        <f>VLOOKUP(I96,Presupuesto!$B$11:$C$566,2,0)</f>
        <v>ALIMENTOS B EBIDAS PARA PERSONAS</v>
      </c>
      <c r="K96" s="100" t="str">
        <f t="shared" si="9"/>
        <v>Investigación Científica</v>
      </c>
      <c r="L96" s="100" t="s">
        <v>405</v>
      </c>
    </row>
    <row r="97" spans="3:12" ht="15.75" thickBot="1" x14ac:dyDescent="0.3">
      <c r="C97" s="440" t="s">
        <v>50</v>
      </c>
      <c r="D97" s="650"/>
      <c r="E97" s="444">
        <v>0</v>
      </c>
      <c r="F97" s="445">
        <v>10000</v>
      </c>
      <c r="G97" s="443">
        <f t="shared" si="8"/>
        <v>0</v>
      </c>
      <c r="H97" s="163"/>
      <c r="I97" s="332" t="s">
        <v>309</v>
      </c>
      <c r="J97" s="100" t="str">
        <f>VLOOKUP(I97,Presupuesto!$B$11:$C$566,2,0)</f>
        <v>PASAJES (26100-00)</v>
      </c>
      <c r="K97" s="100" t="str">
        <f t="shared" si="9"/>
        <v>Investigación Científica</v>
      </c>
      <c r="L97" s="100" t="s">
        <v>421</v>
      </c>
    </row>
    <row r="98" spans="3:12" ht="15.75" thickBot="1" x14ac:dyDescent="0.3">
      <c r="C98" s="440" t="s">
        <v>428</v>
      </c>
      <c r="D98" s="650"/>
      <c r="E98" s="444">
        <v>0</v>
      </c>
      <c r="F98" s="445">
        <v>250</v>
      </c>
      <c r="G98" s="443">
        <f t="shared" si="8"/>
        <v>0</v>
      </c>
      <c r="H98" s="163"/>
      <c r="I98" s="100" t="s">
        <v>833</v>
      </c>
      <c r="J98" s="100" t="str">
        <f>VLOOKUP(I98,Presupuesto!$B$11:$C$566,2,0)</f>
        <v>PRODUCTOS PAPEL Y CARTON</v>
      </c>
      <c r="K98" s="100" t="str">
        <f t="shared" si="9"/>
        <v>Investigación Científica</v>
      </c>
      <c r="L98" s="100" t="s">
        <v>421</v>
      </c>
    </row>
    <row r="99" spans="3:12" ht="15.75" thickBot="1" x14ac:dyDescent="0.3">
      <c r="C99" s="440" t="s">
        <v>51</v>
      </c>
      <c r="D99" s="650"/>
      <c r="E99" s="441">
        <v>0</v>
      </c>
      <c r="F99" s="442">
        <v>85</v>
      </c>
      <c r="G99" s="443">
        <f t="shared" si="8"/>
        <v>0</v>
      </c>
      <c r="H99" s="163"/>
      <c r="I99" s="100" t="s">
        <v>833</v>
      </c>
      <c r="J99" s="100" t="str">
        <f>VLOOKUP(I99,Presupuesto!$B$11:$C$566,2,0)</f>
        <v>PRODUCTOS PAPEL Y CARTON</v>
      </c>
      <c r="K99" s="100" t="str">
        <f t="shared" si="9"/>
        <v>Investigación Científica</v>
      </c>
      <c r="L99" s="100" t="s">
        <v>421</v>
      </c>
    </row>
    <row r="100" spans="3:12" ht="15.75" thickBot="1" x14ac:dyDescent="0.3">
      <c r="C100" s="440" t="s">
        <v>132</v>
      </c>
      <c r="D100" s="650"/>
      <c r="E100" s="441">
        <v>0</v>
      </c>
      <c r="F100" s="442">
        <v>36</v>
      </c>
      <c r="G100" s="443">
        <f t="shared" si="8"/>
        <v>0</v>
      </c>
      <c r="H100" s="163"/>
      <c r="I100" s="100" t="s">
        <v>954</v>
      </c>
      <c r="J100" s="100" t="str">
        <f>VLOOKUP(I100,Presupuesto!$B$11:$C$566,2,0)</f>
        <v>UTILES DE ESCRITORIO, OFICINA Y ENSE¥ANZA</v>
      </c>
      <c r="K100" s="100" t="str">
        <f t="shared" si="9"/>
        <v>Investigación Científica</v>
      </c>
      <c r="L100" s="100" t="s">
        <v>421</v>
      </c>
    </row>
    <row r="101" spans="3:12" ht="15.75" thickBot="1" x14ac:dyDescent="0.3">
      <c r="C101" s="440" t="s">
        <v>34</v>
      </c>
      <c r="D101" s="650"/>
      <c r="E101" s="441">
        <v>0</v>
      </c>
      <c r="F101" s="442">
        <v>80</v>
      </c>
      <c r="G101" s="443">
        <f t="shared" si="8"/>
        <v>0</v>
      </c>
      <c r="H101" s="163"/>
      <c r="I101" s="100" t="s">
        <v>954</v>
      </c>
      <c r="J101" s="100" t="str">
        <f>VLOOKUP(I101,Presupuesto!$B$11:$C$566,2,0)</f>
        <v>UTILES DE ESCRITORIO, OFICINA Y ENSE¥ANZA</v>
      </c>
      <c r="K101" s="100" t="str">
        <f t="shared" si="9"/>
        <v>Investigación Científica</v>
      </c>
      <c r="L101" s="100" t="s">
        <v>421</v>
      </c>
    </row>
    <row r="102" spans="3:12" x14ac:dyDescent="0.25">
      <c r="C102" s="446" t="s">
        <v>52</v>
      </c>
      <c r="D102" s="650"/>
      <c r="E102" s="447">
        <v>0</v>
      </c>
      <c r="F102" s="448">
        <v>25</v>
      </c>
      <c r="G102" s="443">
        <f t="shared" si="8"/>
        <v>0</v>
      </c>
      <c r="H102" s="163"/>
      <c r="I102" s="100" t="s">
        <v>954</v>
      </c>
      <c r="J102" s="100" t="str">
        <f>VLOOKUP(I102,Presupuesto!$B$11:$C$566,2,0)</f>
        <v>UTILES DE ESCRITORIO, OFICINA Y ENSE¥ANZA</v>
      </c>
      <c r="K102" s="100" t="str">
        <f t="shared" si="9"/>
        <v>Investigación Científica</v>
      </c>
      <c r="L102" s="100" t="s">
        <v>421</v>
      </c>
    </row>
    <row r="103" spans="3:12" ht="15.75" thickBot="1" x14ac:dyDescent="0.3">
      <c r="C103" s="449" t="s">
        <v>441</v>
      </c>
      <c r="D103" s="450">
        <v>0</v>
      </c>
      <c r="E103" s="451">
        <v>0</v>
      </c>
      <c r="F103" s="452">
        <f>HLOOKUP(C103,$AH$2:$BU$3,2,0)</f>
        <v>1150</v>
      </c>
      <c r="G103" s="453">
        <f>D103*E103*F103</f>
        <v>0</v>
      </c>
      <c r="H103" s="344"/>
      <c r="I103" s="345" t="s">
        <v>310</v>
      </c>
      <c r="J103" s="108" t="str">
        <f>VLOOKUP(I103,Presupuesto!$B$11:$C$566,2,0)</f>
        <v>VIATICOS (26200-00)</v>
      </c>
      <c r="K103" s="346" t="str">
        <f t="shared" si="9"/>
        <v>Investigación Científica</v>
      </c>
      <c r="L103" s="346" t="s">
        <v>421</v>
      </c>
    </row>
    <row r="104" spans="3:12" ht="15.75" thickBot="1" x14ac:dyDescent="0.3">
      <c r="H104" s="76"/>
      <c r="I104" s="76"/>
      <c r="J104" s="76"/>
      <c r="K104" s="114"/>
    </row>
    <row r="105" spans="3:12" ht="15.75" thickBot="1" x14ac:dyDescent="0.3">
      <c r="C105" s="424" t="s">
        <v>43</v>
      </c>
      <c r="D105" s="425">
        <f>SUM(G112:G121)</f>
        <v>6000</v>
      </c>
      <c r="E105" s="455"/>
      <c r="F105" s="426"/>
      <c r="G105" s="426"/>
      <c r="H105" s="76"/>
      <c r="I105" s="76"/>
      <c r="J105" s="76"/>
      <c r="K105" s="114"/>
    </row>
    <row r="106" spans="3:12" x14ac:dyDescent="0.25">
      <c r="C106" s="427"/>
      <c r="D106" s="428"/>
      <c r="E106" s="426"/>
      <c r="F106" s="426"/>
      <c r="G106" s="426"/>
      <c r="H106" s="76"/>
      <c r="I106" s="76"/>
      <c r="J106" s="76"/>
      <c r="K106" s="114"/>
    </row>
    <row r="107" spans="3:12" x14ac:dyDescent="0.25">
      <c r="C107" s="427"/>
      <c r="D107" s="428"/>
      <c r="E107" s="426"/>
      <c r="F107" s="426"/>
      <c r="G107" s="426"/>
      <c r="H107" s="76"/>
      <c r="I107" s="76"/>
      <c r="J107" s="76"/>
      <c r="K107" s="114"/>
    </row>
    <row r="108" spans="3:12" ht="15.75" x14ac:dyDescent="0.25">
      <c r="C108" s="429" t="s">
        <v>401</v>
      </c>
      <c r="D108" s="430" t="s">
        <v>1857</v>
      </c>
      <c r="E108" s="426"/>
      <c r="F108" s="426"/>
      <c r="G108" s="426"/>
      <c r="H108" s="76"/>
      <c r="I108" s="76"/>
      <c r="J108" s="76"/>
      <c r="K108" s="114"/>
    </row>
    <row r="109" spans="3:12" ht="18.75" x14ac:dyDescent="0.25">
      <c r="C109" s="431" t="str">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1) Organizar los coloquios</v>
      </c>
      <c r="D109" s="428"/>
      <c r="E109" s="426"/>
      <c r="F109" s="426"/>
      <c r="G109" s="426"/>
      <c r="H109" s="76"/>
      <c r="I109" s="76"/>
      <c r="J109" s="76"/>
      <c r="K109" s="114"/>
    </row>
    <row r="110" spans="3:12" ht="15.75" thickBot="1" x14ac:dyDescent="0.3">
      <c r="C110" s="427"/>
      <c r="D110" s="428"/>
      <c r="E110" s="426"/>
      <c r="F110" s="426"/>
      <c r="G110" s="426"/>
    </row>
    <row r="111" spans="3:12" ht="30.75" thickBot="1" x14ac:dyDescent="0.3">
      <c r="C111" s="432" t="s">
        <v>44</v>
      </c>
      <c r="D111" s="433" t="s">
        <v>45</v>
      </c>
      <c r="E111" s="434" t="s">
        <v>55</v>
      </c>
      <c r="F111" s="434" t="s">
        <v>57</v>
      </c>
      <c r="G111" s="435" t="s">
        <v>27</v>
      </c>
      <c r="H111" s="135" t="s">
        <v>140</v>
      </c>
      <c r="I111" s="130" t="s">
        <v>46</v>
      </c>
      <c r="J111" s="130" t="s">
        <v>141</v>
      </c>
      <c r="K111" s="130" t="s">
        <v>419</v>
      </c>
      <c r="L111" s="130" t="s">
        <v>420</v>
      </c>
    </row>
    <row r="112" spans="3:12" ht="15.75" thickBot="1" x14ac:dyDescent="0.3">
      <c r="C112" s="436" t="s">
        <v>47</v>
      </c>
      <c r="D112" s="650">
        <v>40</v>
      </c>
      <c r="E112" s="437"/>
      <c r="F112" s="438">
        <v>30000</v>
      </c>
      <c r="G112" s="439">
        <f t="shared" ref="G112:G120" si="10">E112*F112</f>
        <v>0</v>
      </c>
      <c r="H112" s="341" t="s">
        <v>138</v>
      </c>
      <c r="I112" s="118" t="s">
        <v>711</v>
      </c>
      <c r="J112" s="118" t="str">
        <f>VLOOKUP(I112,Presupuesto!$B$11:$C$566,2,0)</f>
        <v>SERVICIOS DE CAPACITACION.</v>
      </c>
      <c r="K112" s="342" t="s">
        <v>1371</v>
      </c>
      <c r="L112" s="118" t="s">
        <v>403</v>
      </c>
    </row>
    <row r="113" spans="3:12" ht="15.75" thickBot="1" x14ac:dyDescent="0.3">
      <c r="C113" s="440" t="s">
        <v>48</v>
      </c>
      <c r="D113" s="650"/>
      <c r="E113" s="441">
        <v>0</v>
      </c>
      <c r="F113" s="442">
        <v>50</v>
      </c>
      <c r="G113" s="443">
        <f t="shared" si="10"/>
        <v>0</v>
      </c>
      <c r="H113" s="163"/>
      <c r="I113" s="100" t="s">
        <v>729</v>
      </c>
      <c r="J113" s="100" t="str">
        <f>VLOOKUP(I113,Presupuesto!$B$11:$C$566,2,0)</f>
        <v>SERVICIOS DE IMPRENTA PUBLIC.Y REPRODUCCION</v>
      </c>
      <c r="K113" s="100" t="str">
        <f t="shared" ref="K113:K121" si="11">$K$112</f>
        <v>Investigación Científica</v>
      </c>
      <c r="L113" s="100" t="s">
        <v>421</v>
      </c>
    </row>
    <row r="114" spans="3:12" ht="15.75" thickBot="1" x14ac:dyDescent="0.3">
      <c r="C114" s="440" t="s">
        <v>49</v>
      </c>
      <c r="D114" s="650"/>
      <c r="E114" s="441">
        <f>D112</f>
        <v>40</v>
      </c>
      <c r="F114" s="442">
        <v>150</v>
      </c>
      <c r="G114" s="443">
        <f t="shared" si="10"/>
        <v>6000</v>
      </c>
      <c r="H114" s="163" t="s">
        <v>138</v>
      </c>
      <c r="I114" s="100" t="s">
        <v>804</v>
      </c>
      <c r="J114" s="100" t="str">
        <f>VLOOKUP(I114,Presupuesto!$B$11:$C$566,2,0)</f>
        <v>ALIMENTOS B EBIDAS PARA PERSONAS</v>
      </c>
      <c r="K114" s="100" t="str">
        <f t="shared" si="11"/>
        <v>Investigación Científica</v>
      </c>
      <c r="L114" s="100" t="s">
        <v>405</v>
      </c>
    </row>
    <row r="115" spans="3:12" ht="15.75" thickBot="1" x14ac:dyDescent="0.3">
      <c r="C115" s="440" t="s">
        <v>50</v>
      </c>
      <c r="D115" s="650"/>
      <c r="E115" s="444">
        <v>0</v>
      </c>
      <c r="F115" s="445">
        <v>10000</v>
      </c>
      <c r="G115" s="443">
        <f t="shared" si="10"/>
        <v>0</v>
      </c>
      <c r="H115" s="163"/>
      <c r="I115" s="332" t="s">
        <v>309</v>
      </c>
      <c r="J115" s="100" t="str">
        <f>VLOOKUP(I115,Presupuesto!$B$11:$C$566,2,0)</f>
        <v>PASAJES (26100-00)</v>
      </c>
      <c r="K115" s="100" t="str">
        <f t="shared" si="11"/>
        <v>Investigación Científica</v>
      </c>
      <c r="L115" s="100" t="s">
        <v>421</v>
      </c>
    </row>
    <row r="116" spans="3:12" ht="15.75" thickBot="1" x14ac:dyDescent="0.3">
      <c r="C116" s="440" t="s">
        <v>428</v>
      </c>
      <c r="D116" s="650"/>
      <c r="E116" s="444">
        <v>0</v>
      </c>
      <c r="F116" s="445">
        <v>250</v>
      </c>
      <c r="G116" s="443">
        <f t="shared" si="10"/>
        <v>0</v>
      </c>
      <c r="H116" s="163"/>
      <c r="I116" s="100" t="s">
        <v>833</v>
      </c>
      <c r="J116" s="100" t="str">
        <f>VLOOKUP(I116,Presupuesto!$B$11:$C$566,2,0)</f>
        <v>PRODUCTOS PAPEL Y CARTON</v>
      </c>
      <c r="K116" s="100" t="str">
        <f t="shared" si="11"/>
        <v>Investigación Científica</v>
      </c>
      <c r="L116" s="100" t="s">
        <v>421</v>
      </c>
    </row>
    <row r="117" spans="3:12" ht="15.75" thickBot="1" x14ac:dyDescent="0.3">
      <c r="C117" s="440" t="s">
        <v>51</v>
      </c>
      <c r="D117" s="650"/>
      <c r="E117" s="441">
        <v>0</v>
      </c>
      <c r="F117" s="442">
        <v>85</v>
      </c>
      <c r="G117" s="443">
        <f t="shared" si="10"/>
        <v>0</v>
      </c>
      <c r="H117" s="163"/>
      <c r="I117" s="100" t="s">
        <v>833</v>
      </c>
      <c r="J117" s="100" t="str">
        <f>VLOOKUP(I117,Presupuesto!$B$11:$C$566,2,0)</f>
        <v>PRODUCTOS PAPEL Y CARTON</v>
      </c>
      <c r="K117" s="100" t="str">
        <f t="shared" si="11"/>
        <v>Investigación Científica</v>
      </c>
      <c r="L117" s="100" t="s">
        <v>421</v>
      </c>
    </row>
    <row r="118" spans="3:12" ht="15.75" thickBot="1" x14ac:dyDescent="0.3">
      <c r="C118" s="440" t="s">
        <v>132</v>
      </c>
      <c r="D118" s="650"/>
      <c r="E118" s="441">
        <v>0</v>
      </c>
      <c r="F118" s="442">
        <v>36</v>
      </c>
      <c r="G118" s="443">
        <f t="shared" si="10"/>
        <v>0</v>
      </c>
      <c r="H118" s="163"/>
      <c r="I118" s="100" t="s">
        <v>954</v>
      </c>
      <c r="J118" s="100" t="str">
        <f>VLOOKUP(I118,Presupuesto!$B$11:$C$566,2,0)</f>
        <v>UTILES DE ESCRITORIO, OFICINA Y ENSE¥ANZA</v>
      </c>
      <c r="K118" s="100" t="str">
        <f t="shared" si="11"/>
        <v>Investigación Científica</v>
      </c>
      <c r="L118" s="100" t="s">
        <v>421</v>
      </c>
    </row>
    <row r="119" spans="3:12" ht="15.75" thickBot="1" x14ac:dyDescent="0.3">
      <c r="C119" s="440" t="s">
        <v>34</v>
      </c>
      <c r="D119" s="650"/>
      <c r="E119" s="441">
        <v>0</v>
      </c>
      <c r="F119" s="442">
        <v>80</v>
      </c>
      <c r="G119" s="443">
        <f t="shared" si="10"/>
        <v>0</v>
      </c>
      <c r="H119" s="163"/>
      <c r="I119" s="100" t="s">
        <v>954</v>
      </c>
      <c r="J119" s="100" t="str">
        <f>VLOOKUP(I119,Presupuesto!$B$11:$C$566,2,0)</f>
        <v>UTILES DE ESCRITORIO, OFICINA Y ENSE¥ANZA</v>
      </c>
      <c r="K119" s="100" t="str">
        <f t="shared" si="11"/>
        <v>Investigación Científica</v>
      </c>
      <c r="L119" s="100" t="s">
        <v>421</v>
      </c>
    </row>
    <row r="120" spans="3:12" x14ac:dyDescent="0.25">
      <c r="C120" s="446" t="s">
        <v>52</v>
      </c>
      <c r="D120" s="650"/>
      <c r="E120" s="447">
        <v>0</v>
      </c>
      <c r="F120" s="448">
        <v>25</v>
      </c>
      <c r="G120" s="443">
        <f t="shared" si="10"/>
        <v>0</v>
      </c>
      <c r="H120" s="163"/>
      <c r="I120" s="100" t="s">
        <v>954</v>
      </c>
      <c r="J120" s="100" t="str">
        <f>VLOOKUP(I120,Presupuesto!$B$11:$C$566,2,0)</f>
        <v>UTILES DE ESCRITORIO, OFICINA Y ENSE¥ANZA</v>
      </c>
      <c r="K120" s="100" t="str">
        <f t="shared" si="11"/>
        <v>Investigación Científica</v>
      </c>
      <c r="L120" s="100" t="s">
        <v>421</v>
      </c>
    </row>
    <row r="121" spans="3:12" ht="15.75" thickBot="1" x14ac:dyDescent="0.3">
      <c r="C121" s="449" t="s">
        <v>441</v>
      </c>
      <c r="D121" s="450">
        <v>0</v>
      </c>
      <c r="E121" s="451">
        <v>0</v>
      </c>
      <c r="F121" s="452">
        <f>HLOOKUP(C121,$AH$2:$BU$3,2,0)</f>
        <v>1150</v>
      </c>
      <c r="G121" s="453">
        <f>D121*E121*F121</f>
        <v>0</v>
      </c>
      <c r="H121" s="344"/>
      <c r="I121" s="345" t="s">
        <v>310</v>
      </c>
      <c r="J121" s="108" t="str">
        <f>VLOOKUP(I121,Presupuesto!$B$11:$C$566,2,0)</f>
        <v>VIATICOS (26200-00)</v>
      </c>
      <c r="K121" s="346" t="str">
        <f t="shared" si="11"/>
        <v>Investigación Científica</v>
      </c>
      <c r="L121" s="346" t="s">
        <v>421</v>
      </c>
    </row>
    <row r="122" spans="3:12" ht="15.75" thickBot="1" x14ac:dyDescent="0.3"/>
    <row r="123" spans="3:12" ht="15.75" thickBot="1" x14ac:dyDescent="0.3">
      <c r="C123" s="424" t="s">
        <v>43</v>
      </c>
      <c r="D123" s="425">
        <f>SUM(G130:G139)</f>
        <v>24000</v>
      </c>
      <c r="E123" s="426"/>
      <c r="F123" s="426"/>
      <c r="G123" s="426"/>
      <c r="H123" s="76"/>
      <c r="I123" s="76"/>
      <c r="J123" s="76"/>
      <c r="K123" s="114"/>
    </row>
    <row r="124" spans="3:12" x14ac:dyDescent="0.25">
      <c r="C124" s="427"/>
      <c r="D124" s="428"/>
      <c r="E124" s="426"/>
      <c r="F124" s="426"/>
      <c r="G124" s="426"/>
      <c r="H124" s="76"/>
      <c r="I124" s="76"/>
      <c r="J124" s="76"/>
      <c r="K124" s="114"/>
    </row>
    <row r="125" spans="3:12" x14ac:dyDescent="0.25">
      <c r="C125" s="427"/>
      <c r="D125" s="428"/>
      <c r="E125" s="426"/>
      <c r="F125" s="426"/>
      <c r="G125" s="426"/>
      <c r="H125" s="76"/>
      <c r="I125" s="76"/>
      <c r="J125" s="76"/>
      <c r="K125" s="114"/>
    </row>
    <row r="126" spans="3:12" ht="15.75" x14ac:dyDescent="0.25">
      <c r="C126" s="429" t="s">
        <v>401</v>
      </c>
      <c r="D126" s="430" t="s">
        <v>1849</v>
      </c>
      <c r="E126" s="426"/>
      <c r="F126" s="426"/>
      <c r="G126" s="426"/>
      <c r="H126" s="76"/>
      <c r="I126" s="76"/>
      <c r="J126" s="76"/>
      <c r="K126" s="114"/>
    </row>
    <row r="127" spans="3:12" ht="18.75" x14ac:dyDescent="0.25">
      <c r="C127" s="431" t="str">
        <f>IFERROR(VLOOKUP(D126,'Desarrollo e Innov. Curricular'!$E:$F,2,FALSE),IFERROR(VLOOKUP(D126,'Investigación Científica'!$E:$F,2,FALSE),IFERROR(VLOOKUP(D126,'Vinculación Univ. Sociedad'!$E:$F,2,FALSE),IFERROR(VLOOKUP(D126,'Docencia y Profesorado Universi'!$E:$F,2,FALSE),IFERROR(VLOOKUP(D126,'Estudiantes y Graduados'!$E:$F,2,FALSE),IFERROR(VLOOKUP(D126,'Gestion Administrativa'!$E:$F,2,FALSE),IFERROR(VLOOKUP(D126,'Gestión Académica'!$E:$F,2,FALSE),IFERROR(VLOOKUP(D126,'Aseguramiento de la Calidad y M'!$E:$F,2,FALSE),IFERROR(VLOOKUP(D126,'Gestión del Conocimiento'!$E:$F,2,FALSE),IFERROR(VLOOKUP(D126,'Gobernabilidad y Procesos...'!$E:$F,2,FALSE),IFERROR(VLOOKUP(D126,'Gestión del Talento Humano'!$E:$F,2,FALSE),IFERROR(VLOOKUP(D126,'Internacionalización de la E.S.'!$E:$F,2,FALSE),IFERROR(VLOOKUP(D126,Posgrado!$E:$F,2,FALSE),IFERROR(VLOOKUP(D126,'Cultura de Innovación Insti...'!$E:$F,2,FALSE),VLOOKUP(D126,'Lo Esencial de la Reforma Univ.'!$E:$F,2,0)))))))))))))))</f>
        <v>3) Efectuar 8 talleres al interior de la escuela</v>
      </c>
      <c r="D127" s="428"/>
      <c r="E127" s="426"/>
      <c r="F127" s="426"/>
      <c r="G127" s="426"/>
      <c r="H127" s="76"/>
      <c r="I127" s="76"/>
      <c r="J127" s="76"/>
      <c r="K127" s="114"/>
    </row>
    <row r="128" spans="3:12" ht="15.75" thickBot="1" x14ac:dyDescent="0.3">
      <c r="C128" s="427"/>
      <c r="D128" s="428"/>
      <c r="E128" s="426"/>
      <c r="F128" s="426"/>
      <c r="G128" s="426"/>
      <c r="H128" s="76"/>
      <c r="I128" s="76"/>
      <c r="J128" s="76"/>
      <c r="K128" s="114"/>
    </row>
    <row r="129" spans="3:12" ht="30.75" thickBot="1" x14ac:dyDescent="0.3">
      <c r="C129" s="432" t="s">
        <v>44</v>
      </c>
      <c r="D129" s="433" t="s">
        <v>45</v>
      </c>
      <c r="E129" s="434" t="s">
        <v>55</v>
      </c>
      <c r="F129" s="434" t="s">
        <v>57</v>
      </c>
      <c r="G129" s="435" t="s">
        <v>27</v>
      </c>
      <c r="H129" s="135" t="s">
        <v>140</v>
      </c>
      <c r="I129" s="130" t="s">
        <v>46</v>
      </c>
      <c r="J129" s="130" t="s">
        <v>141</v>
      </c>
      <c r="K129" s="130" t="s">
        <v>419</v>
      </c>
      <c r="L129" s="130" t="s">
        <v>420</v>
      </c>
    </row>
    <row r="130" spans="3:12" ht="15.75" thickBot="1" x14ac:dyDescent="0.3">
      <c r="C130" s="436" t="s">
        <v>47</v>
      </c>
      <c r="D130" s="650">
        <v>160</v>
      </c>
      <c r="E130" s="437"/>
      <c r="F130" s="438">
        <v>30000</v>
      </c>
      <c r="G130" s="439">
        <f t="shared" ref="G130:G138" si="12">E130*F130</f>
        <v>0</v>
      </c>
      <c r="H130" s="341" t="s">
        <v>138</v>
      </c>
      <c r="I130" s="118" t="s">
        <v>711</v>
      </c>
      <c r="J130" s="118" t="str">
        <f>VLOOKUP(I130,Presupuesto!$B$11:$C$566,2,0)</f>
        <v>SERVICIOS DE CAPACITACION.</v>
      </c>
      <c r="K130" s="342" t="s">
        <v>1369</v>
      </c>
      <c r="L130" s="118" t="s">
        <v>403</v>
      </c>
    </row>
    <row r="131" spans="3:12" ht="15.75" thickBot="1" x14ac:dyDescent="0.3">
      <c r="C131" s="440" t="s">
        <v>48</v>
      </c>
      <c r="D131" s="650"/>
      <c r="E131" s="441">
        <v>0</v>
      </c>
      <c r="F131" s="442">
        <v>50</v>
      </c>
      <c r="G131" s="443">
        <f t="shared" si="12"/>
        <v>0</v>
      </c>
      <c r="H131" s="163"/>
      <c r="I131" s="100" t="s">
        <v>729</v>
      </c>
      <c r="J131" s="100" t="str">
        <f>VLOOKUP(I131,Presupuesto!$B$11:$C$566,2,0)</f>
        <v>SERVICIOS DE IMPRENTA PUBLIC.Y REPRODUCCION</v>
      </c>
      <c r="K131" s="100" t="str">
        <f t="shared" ref="K131:K139" si="13">$K$130</f>
        <v>Desarrollo e Innovación Curricular</v>
      </c>
      <c r="L131" s="100" t="s">
        <v>421</v>
      </c>
    </row>
    <row r="132" spans="3:12" ht="15.75" thickBot="1" x14ac:dyDescent="0.3">
      <c r="C132" s="440" t="s">
        <v>49</v>
      </c>
      <c r="D132" s="650"/>
      <c r="E132" s="441">
        <f>D130</f>
        <v>160</v>
      </c>
      <c r="F132" s="442">
        <v>150</v>
      </c>
      <c r="G132" s="443">
        <f t="shared" si="12"/>
        <v>24000</v>
      </c>
      <c r="H132" s="163" t="s">
        <v>138</v>
      </c>
      <c r="I132" s="100" t="s">
        <v>804</v>
      </c>
      <c r="J132" s="100" t="str">
        <f>VLOOKUP(I132,Presupuesto!$B$11:$C$566,2,0)</f>
        <v>ALIMENTOS B EBIDAS PARA PERSONAS</v>
      </c>
      <c r="K132" s="100" t="str">
        <f t="shared" si="13"/>
        <v>Desarrollo e Innovación Curricular</v>
      </c>
      <c r="L132" s="100" t="s">
        <v>405</v>
      </c>
    </row>
    <row r="133" spans="3:12" ht="15.75" thickBot="1" x14ac:dyDescent="0.3">
      <c r="C133" s="440" t="s">
        <v>50</v>
      </c>
      <c r="D133" s="650"/>
      <c r="E133" s="444">
        <v>0</v>
      </c>
      <c r="F133" s="445">
        <v>10000</v>
      </c>
      <c r="G133" s="443">
        <f t="shared" si="12"/>
        <v>0</v>
      </c>
      <c r="H133" s="163"/>
      <c r="I133" s="332" t="s">
        <v>309</v>
      </c>
      <c r="J133" s="100" t="str">
        <f>VLOOKUP(I133,Presupuesto!$B$11:$C$566,2,0)</f>
        <v>PASAJES (26100-00)</v>
      </c>
      <c r="K133" s="100" t="str">
        <f t="shared" si="13"/>
        <v>Desarrollo e Innovación Curricular</v>
      </c>
      <c r="L133" s="100" t="s">
        <v>421</v>
      </c>
    </row>
    <row r="134" spans="3:12" ht="15.75" thickBot="1" x14ac:dyDescent="0.3">
      <c r="C134" s="440" t="s">
        <v>428</v>
      </c>
      <c r="D134" s="650"/>
      <c r="E134" s="444">
        <v>0</v>
      </c>
      <c r="F134" s="445">
        <v>250</v>
      </c>
      <c r="G134" s="443">
        <f t="shared" si="12"/>
        <v>0</v>
      </c>
      <c r="H134" s="163"/>
      <c r="I134" s="100" t="s">
        <v>833</v>
      </c>
      <c r="J134" s="100" t="str">
        <f>VLOOKUP(I134,Presupuesto!$B$11:$C$566,2,0)</f>
        <v>PRODUCTOS PAPEL Y CARTON</v>
      </c>
      <c r="K134" s="100" t="str">
        <f t="shared" si="13"/>
        <v>Desarrollo e Innovación Curricular</v>
      </c>
      <c r="L134" s="100" t="s">
        <v>421</v>
      </c>
    </row>
    <row r="135" spans="3:12" ht="15.75" thickBot="1" x14ac:dyDescent="0.3">
      <c r="C135" s="440" t="s">
        <v>51</v>
      </c>
      <c r="D135" s="650"/>
      <c r="E135" s="441">
        <v>0</v>
      </c>
      <c r="F135" s="442">
        <v>85</v>
      </c>
      <c r="G135" s="443">
        <f t="shared" si="12"/>
        <v>0</v>
      </c>
      <c r="H135" s="163"/>
      <c r="I135" s="100" t="s">
        <v>833</v>
      </c>
      <c r="J135" s="100" t="str">
        <f>VLOOKUP(I135,Presupuesto!$B$11:$C$566,2,0)</f>
        <v>PRODUCTOS PAPEL Y CARTON</v>
      </c>
      <c r="K135" s="100" t="str">
        <f t="shared" si="13"/>
        <v>Desarrollo e Innovación Curricular</v>
      </c>
      <c r="L135" s="100" t="s">
        <v>421</v>
      </c>
    </row>
    <row r="136" spans="3:12" ht="15.75" thickBot="1" x14ac:dyDescent="0.3">
      <c r="C136" s="440" t="s">
        <v>132</v>
      </c>
      <c r="D136" s="650"/>
      <c r="E136" s="441">
        <v>0</v>
      </c>
      <c r="F136" s="442">
        <v>36</v>
      </c>
      <c r="G136" s="443">
        <f t="shared" si="12"/>
        <v>0</v>
      </c>
      <c r="H136" s="163"/>
      <c r="I136" s="100" t="s">
        <v>954</v>
      </c>
      <c r="J136" s="100" t="str">
        <f>VLOOKUP(I136,Presupuesto!$B$11:$C$566,2,0)</f>
        <v>UTILES DE ESCRITORIO, OFICINA Y ENSE¥ANZA</v>
      </c>
      <c r="K136" s="100" t="str">
        <f t="shared" si="13"/>
        <v>Desarrollo e Innovación Curricular</v>
      </c>
      <c r="L136" s="100" t="s">
        <v>421</v>
      </c>
    </row>
    <row r="137" spans="3:12" ht="15.75" thickBot="1" x14ac:dyDescent="0.3">
      <c r="C137" s="440" t="s">
        <v>34</v>
      </c>
      <c r="D137" s="650"/>
      <c r="E137" s="441">
        <v>0</v>
      </c>
      <c r="F137" s="442">
        <v>80</v>
      </c>
      <c r="G137" s="443">
        <f t="shared" si="12"/>
        <v>0</v>
      </c>
      <c r="H137" s="163"/>
      <c r="I137" s="100" t="s">
        <v>954</v>
      </c>
      <c r="J137" s="100" t="str">
        <f>VLOOKUP(I137,Presupuesto!$B$11:$C$566,2,0)</f>
        <v>UTILES DE ESCRITORIO, OFICINA Y ENSE¥ANZA</v>
      </c>
      <c r="K137" s="100" t="str">
        <f t="shared" si="13"/>
        <v>Desarrollo e Innovación Curricular</v>
      </c>
      <c r="L137" s="100" t="s">
        <v>421</v>
      </c>
    </row>
    <row r="138" spans="3:12" x14ac:dyDescent="0.25">
      <c r="C138" s="446" t="s">
        <v>52</v>
      </c>
      <c r="D138" s="650"/>
      <c r="E138" s="447">
        <v>0</v>
      </c>
      <c r="F138" s="448">
        <v>25</v>
      </c>
      <c r="G138" s="443">
        <f t="shared" si="12"/>
        <v>0</v>
      </c>
      <c r="H138" s="163"/>
      <c r="I138" s="100" t="s">
        <v>954</v>
      </c>
      <c r="J138" s="100" t="str">
        <f>VLOOKUP(I138,Presupuesto!$B$11:$C$566,2,0)</f>
        <v>UTILES DE ESCRITORIO, OFICINA Y ENSE¥ANZA</v>
      </c>
      <c r="K138" s="100" t="str">
        <f t="shared" si="13"/>
        <v>Desarrollo e Innovación Curricular</v>
      </c>
      <c r="L138" s="100" t="s">
        <v>421</v>
      </c>
    </row>
    <row r="139" spans="3:12" ht="15.75" thickBot="1" x14ac:dyDescent="0.3">
      <c r="C139" s="449" t="s">
        <v>441</v>
      </c>
      <c r="D139" s="450">
        <v>0</v>
      </c>
      <c r="E139" s="451">
        <v>0</v>
      </c>
      <c r="F139" s="452">
        <f>HLOOKUP(C139,$AH$2:$BU$3,2,0)</f>
        <v>1150</v>
      </c>
      <c r="G139" s="453">
        <f>D139*E139*F139</f>
        <v>0</v>
      </c>
      <c r="H139" s="344"/>
      <c r="I139" s="345" t="s">
        <v>310</v>
      </c>
      <c r="J139" s="108" t="str">
        <f>VLOOKUP(I139,Presupuesto!$B$11:$C$566,2,0)</f>
        <v>VIATICOS (26200-00)</v>
      </c>
      <c r="K139" s="346" t="str">
        <f t="shared" si="13"/>
        <v>Desarrollo e Innovación Curricular</v>
      </c>
      <c r="L139" s="346" t="s">
        <v>421</v>
      </c>
    </row>
    <row r="141" spans="3:12" ht="15.75" thickBot="1" x14ac:dyDescent="0.3"/>
    <row r="142" spans="3:12" ht="15.75" thickBot="1" x14ac:dyDescent="0.3">
      <c r="C142" s="424" t="s">
        <v>43</v>
      </c>
      <c r="D142" s="425">
        <f>SUM(G149:G158)</f>
        <v>3000</v>
      </c>
      <c r="E142" s="426"/>
      <c r="F142" s="426"/>
      <c r="G142" s="426"/>
      <c r="H142" s="76"/>
      <c r="I142" s="76"/>
      <c r="J142" s="76"/>
      <c r="K142" s="114"/>
    </row>
    <row r="143" spans="3:12" x14ac:dyDescent="0.25">
      <c r="C143" s="427"/>
      <c r="D143" s="428"/>
      <c r="E143" s="426"/>
      <c r="F143" s="426"/>
      <c r="G143" s="426"/>
      <c r="H143" s="76"/>
      <c r="I143" s="76"/>
      <c r="J143" s="76"/>
      <c r="K143" s="114"/>
    </row>
    <row r="144" spans="3:12" x14ac:dyDescent="0.25">
      <c r="C144" s="427"/>
      <c r="D144" s="428"/>
      <c r="E144" s="426"/>
      <c r="F144" s="426"/>
      <c r="G144" s="426"/>
      <c r="H144" s="76"/>
      <c r="I144" s="76"/>
      <c r="J144" s="76"/>
      <c r="K144" s="114"/>
    </row>
    <row r="145" spans="3:12" ht="15.75" x14ac:dyDescent="0.25">
      <c r="C145" s="429" t="s">
        <v>401</v>
      </c>
      <c r="D145" s="430" t="s">
        <v>1850</v>
      </c>
      <c r="E145" s="426"/>
      <c r="F145" s="426"/>
      <c r="G145" s="426"/>
      <c r="H145" s="76"/>
      <c r="I145" s="76"/>
      <c r="J145" s="76"/>
      <c r="K145" s="114"/>
    </row>
    <row r="146" spans="3:12" ht="18.75" x14ac:dyDescent="0.25">
      <c r="C146" s="431" t="str">
        <f>IFERROR(VLOOKUP(D145,'Desarrollo e Innov. Curricular'!$E:$F,2,FALSE),IFERROR(VLOOKUP(D145,'Investigación Científica'!$E:$F,2,FALSE),IFERROR(VLOOKUP(D145,'Vinculación Univ. Sociedad'!$E:$F,2,FALSE),IFERROR(VLOOKUP(D145,'Docencia y Profesorado Universi'!$E:$F,2,FALSE),IFERROR(VLOOKUP(D145,'Estudiantes y Graduados'!$E:$F,2,FALSE),IFERROR(VLOOKUP(D145,'Gestion Administrativa'!$E:$F,2,FALSE),IFERROR(VLOOKUP(D145,'Gestión Académica'!$E:$F,2,FALSE),IFERROR(VLOOKUP(D145,'Aseguramiento de la Calidad y M'!$E:$F,2,FALSE),IFERROR(VLOOKUP(D145,'Gestión del Conocimiento'!$E:$F,2,FALSE),IFERROR(VLOOKUP(D145,'Gobernabilidad y Procesos...'!$E:$F,2,FALSE),IFERROR(VLOOKUP(D145,'Gestión del Talento Humano'!$E:$F,2,FALSE),IFERROR(VLOOKUP(D145,'Internacionalización de la E.S.'!$E:$F,2,FALSE),IFERROR(VLOOKUP(D145,Posgrado!$E:$F,2,FALSE),IFERROR(VLOOKUP(D145,'Cultura de Innovación Insti...'!$E:$F,2,FALSE),VLOOKUP(D145,'Lo Esencial de la Reforma Univ.'!$E:$F,2,0)))))))))))))))</f>
        <v>4) Efectuar 1 taller con funcionarios de las carreras a las cuales se les da el servicio</v>
      </c>
      <c r="D146" s="428"/>
      <c r="E146" s="426"/>
      <c r="F146" s="426"/>
      <c r="G146" s="426"/>
      <c r="H146" s="76"/>
      <c r="I146" s="76"/>
      <c r="J146" s="76"/>
      <c r="K146" s="114"/>
    </row>
    <row r="147" spans="3:12" ht="15.75" thickBot="1" x14ac:dyDescent="0.3">
      <c r="C147" s="427"/>
      <c r="D147" s="428"/>
      <c r="E147" s="426"/>
      <c r="F147" s="426"/>
      <c r="G147" s="426"/>
      <c r="H147" s="76"/>
      <c r="I147" s="76"/>
      <c r="J147" s="76"/>
      <c r="K147" s="114"/>
    </row>
    <row r="148" spans="3:12" ht="30.75" thickBot="1" x14ac:dyDescent="0.3">
      <c r="C148" s="432" t="s">
        <v>44</v>
      </c>
      <c r="D148" s="433" t="s">
        <v>45</v>
      </c>
      <c r="E148" s="434" t="s">
        <v>55</v>
      </c>
      <c r="F148" s="434" t="s">
        <v>57</v>
      </c>
      <c r="G148" s="435" t="s">
        <v>27</v>
      </c>
      <c r="H148" s="135" t="s">
        <v>140</v>
      </c>
      <c r="I148" s="130" t="s">
        <v>46</v>
      </c>
      <c r="J148" s="130" t="s">
        <v>141</v>
      </c>
      <c r="K148" s="130" t="s">
        <v>419</v>
      </c>
      <c r="L148" s="130" t="s">
        <v>420</v>
      </c>
    </row>
    <row r="149" spans="3:12" ht="15.75" thickBot="1" x14ac:dyDescent="0.3">
      <c r="C149" s="436" t="s">
        <v>47</v>
      </c>
      <c r="D149" s="650">
        <v>20</v>
      </c>
      <c r="E149" s="437"/>
      <c r="F149" s="438">
        <v>30000</v>
      </c>
      <c r="G149" s="439">
        <f t="shared" ref="G149:G157" si="14">E149*F149</f>
        <v>0</v>
      </c>
      <c r="H149" s="341" t="s">
        <v>138</v>
      </c>
      <c r="I149" s="118" t="s">
        <v>711</v>
      </c>
      <c r="J149" s="118" t="str">
        <f>VLOOKUP(I149,Presupuesto!$B$11:$C$566,2,0)</f>
        <v>SERVICIOS DE CAPACITACION.</v>
      </c>
      <c r="K149" s="342" t="s">
        <v>1369</v>
      </c>
      <c r="L149" s="118" t="s">
        <v>403</v>
      </c>
    </row>
    <row r="150" spans="3:12" ht="15.75" thickBot="1" x14ac:dyDescent="0.3">
      <c r="C150" s="440" t="s">
        <v>48</v>
      </c>
      <c r="D150" s="650"/>
      <c r="E150" s="441">
        <v>0</v>
      </c>
      <c r="F150" s="442">
        <v>50</v>
      </c>
      <c r="G150" s="443">
        <f t="shared" si="14"/>
        <v>0</v>
      </c>
      <c r="H150" s="163"/>
      <c r="I150" s="100" t="s">
        <v>729</v>
      </c>
      <c r="J150" s="100" t="str">
        <f>VLOOKUP(I150,Presupuesto!$B$11:$C$566,2,0)</f>
        <v>SERVICIOS DE IMPRENTA PUBLIC.Y REPRODUCCION</v>
      </c>
      <c r="K150" s="100" t="str">
        <f t="shared" ref="K150:K158" si="15">$K$149</f>
        <v>Desarrollo e Innovación Curricular</v>
      </c>
      <c r="L150" s="100" t="s">
        <v>421</v>
      </c>
    </row>
    <row r="151" spans="3:12" ht="15.75" thickBot="1" x14ac:dyDescent="0.3">
      <c r="C151" s="440" t="s">
        <v>49</v>
      </c>
      <c r="D151" s="650"/>
      <c r="E151" s="441">
        <f>D149</f>
        <v>20</v>
      </c>
      <c r="F151" s="442">
        <v>150</v>
      </c>
      <c r="G151" s="443">
        <f t="shared" si="14"/>
        <v>3000</v>
      </c>
      <c r="H151" s="163" t="s">
        <v>138</v>
      </c>
      <c r="I151" s="100" t="s">
        <v>804</v>
      </c>
      <c r="J151" s="100" t="str">
        <f>VLOOKUP(I151,Presupuesto!$B$11:$C$566,2,0)</f>
        <v>ALIMENTOS B EBIDAS PARA PERSONAS</v>
      </c>
      <c r="K151" s="100" t="str">
        <f t="shared" si="15"/>
        <v>Desarrollo e Innovación Curricular</v>
      </c>
      <c r="L151" s="100" t="s">
        <v>405</v>
      </c>
    </row>
    <row r="152" spans="3:12" ht="15.75" thickBot="1" x14ac:dyDescent="0.3">
      <c r="C152" s="440" t="s">
        <v>50</v>
      </c>
      <c r="D152" s="650"/>
      <c r="E152" s="444">
        <v>0</v>
      </c>
      <c r="F152" s="445">
        <v>10000</v>
      </c>
      <c r="G152" s="443">
        <f t="shared" si="14"/>
        <v>0</v>
      </c>
      <c r="H152" s="163"/>
      <c r="I152" s="332" t="s">
        <v>309</v>
      </c>
      <c r="J152" s="100" t="str">
        <f>VLOOKUP(I152,Presupuesto!$B$11:$C$566,2,0)</f>
        <v>PASAJES (26100-00)</v>
      </c>
      <c r="K152" s="100" t="str">
        <f t="shared" si="15"/>
        <v>Desarrollo e Innovación Curricular</v>
      </c>
      <c r="L152" s="100" t="s">
        <v>421</v>
      </c>
    </row>
    <row r="153" spans="3:12" ht="15.75" thickBot="1" x14ac:dyDescent="0.3">
      <c r="C153" s="440" t="s">
        <v>428</v>
      </c>
      <c r="D153" s="650"/>
      <c r="E153" s="444">
        <v>0</v>
      </c>
      <c r="F153" s="445">
        <v>250</v>
      </c>
      <c r="G153" s="443">
        <f t="shared" si="14"/>
        <v>0</v>
      </c>
      <c r="H153" s="163"/>
      <c r="I153" s="100" t="s">
        <v>833</v>
      </c>
      <c r="J153" s="100" t="str">
        <f>VLOOKUP(I153,Presupuesto!$B$11:$C$566,2,0)</f>
        <v>PRODUCTOS PAPEL Y CARTON</v>
      </c>
      <c r="K153" s="100" t="str">
        <f t="shared" si="15"/>
        <v>Desarrollo e Innovación Curricular</v>
      </c>
      <c r="L153" s="100" t="s">
        <v>421</v>
      </c>
    </row>
    <row r="154" spans="3:12" ht="15.75" thickBot="1" x14ac:dyDescent="0.3">
      <c r="C154" s="440" t="s">
        <v>51</v>
      </c>
      <c r="D154" s="650"/>
      <c r="E154" s="441">
        <v>0</v>
      </c>
      <c r="F154" s="442">
        <v>85</v>
      </c>
      <c r="G154" s="443">
        <f t="shared" si="14"/>
        <v>0</v>
      </c>
      <c r="H154" s="163"/>
      <c r="I154" s="100" t="s">
        <v>833</v>
      </c>
      <c r="J154" s="100" t="str">
        <f>VLOOKUP(I154,Presupuesto!$B$11:$C$566,2,0)</f>
        <v>PRODUCTOS PAPEL Y CARTON</v>
      </c>
      <c r="K154" s="100" t="str">
        <f t="shared" si="15"/>
        <v>Desarrollo e Innovación Curricular</v>
      </c>
      <c r="L154" s="100" t="s">
        <v>421</v>
      </c>
    </row>
    <row r="155" spans="3:12" ht="15.75" thickBot="1" x14ac:dyDescent="0.3">
      <c r="C155" s="440" t="s">
        <v>132</v>
      </c>
      <c r="D155" s="650"/>
      <c r="E155" s="441">
        <v>0</v>
      </c>
      <c r="F155" s="442">
        <v>36</v>
      </c>
      <c r="G155" s="443">
        <f t="shared" si="14"/>
        <v>0</v>
      </c>
      <c r="H155" s="163"/>
      <c r="I155" s="100" t="s">
        <v>954</v>
      </c>
      <c r="J155" s="100" t="str">
        <f>VLOOKUP(I155,Presupuesto!$B$11:$C$566,2,0)</f>
        <v>UTILES DE ESCRITORIO, OFICINA Y ENSE¥ANZA</v>
      </c>
      <c r="K155" s="100" t="str">
        <f t="shared" si="15"/>
        <v>Desarrollo e Innovación Curricular</v>
      </c>
      <c r="L155" s="100" t="s">
        <v>421</v>
      </c>
    </row>
    <row r="156" spans="3:12" ht="15.75" thickBot="1" x14ac:dyDescent="0.3">
      <c r="C156" s="440" t="s">
        <v>34</v>
      </c>
      <c r="D156" s="650"/>
      <c r="E156" s="441">
        <v>0</v>
      </c>
      <c r="F156" s="442">
        <v>80</v>
      </c>
      <c r="G156" s="443">
        <f t="shared" si="14"/>
        <v>0</v>
      </c>
      <c r="H156" s="163"/>
      <c r="I156" s="100" t="s">
        <v>954</v>
      </c>
      <c r="J156" s="100" t="str">
        <f>VLOOKUP(I156,Presupuesto!$B$11:$C$566,2,0)</f>
        <v>UTILES DE ESCRITORIO, OFICINA Y ENSE¥ANZA</v>
      </c>
      <c r="K156" s="100" t="str">
        <f t="shared" si="15"/>
        <v>Desarrollo e Innovación Curricular</v>
      </c>
      <c r="L156" s="100" t="s">
        <v>421</v>
      </c>
    </row>
    <row r="157" spans="3:12" x14ac:dyDescent="0.25">
      <c r="C157" s="446" t="s">
        <v>52</v>
      </c>
      <c r="D157" s="650"/>
      <c r="E157" s="447">
        <v>0</v>
      </c>
      <c r="F157" s="448">
        <v>25</v>
      </c>
      <c r="G157" s="443">
        <f t="shared" si="14"/>
        <v>0</v>
      </c>
      <c r="H157" s="163"/>
      <c r="I157" s="100" t="s">
        <v>954</v>
      </c>
      <c r="J157" s="100" t="str">
        <f>VLOOKUP(I157,Presupuesto!$B$11:$C$566,2,0)</f>
        <v>UTILES DE ESCRITORIO, OFICINA Y ENSE¥ANZA</v>
      </c>
      <c r="K157" s="100" t="str">
        <f t="shared" si="15"/>
        <v>Desarrollo e Innovación Curricular</v>
      </c>
      <c r="L157" s="100" t="s">
        <v>421</v>
      </c>
    </row>
    <row r="158" spans="3:12" ht="15.75" thickBot="1" x14ac:dyDescent="0.3">
      <c r="C158" s="449" t="s">
        <v>441</v>
      </c>
      <c r="D158" s="450">
        <v>0</v>
      </c>
      <c r="E158" s="451">
        <v>0</v>
      </c>
      <c r="F158" s="452">
        <f>HLOOKUP(C158,$AH$2:$BU$3,2,0)</f>
        <v>1150</v>
      </c>
      <c r="G158" s="453">
        <f>D158*E158*F158</f>
        <v>0</v>
      </c>
      <c r="H158" s="344"/>
      <c r="I158" s="345" t="s">
        <v>310</v>
      </c>
      <c r="J158" s="108" t="str">
        <f>VLOOKUP(I158,Presupuesto!$B$11:$C$566,2,0)</f>
        <v>VIATICOS (26200-00)</v>
      </c>
      <c r="K158" s="346" t="str">
        <f t="shared" si="15"/>
        <v>Desarrollo e Innovación Curricular</v>
      </c>
      <c r="L158" s="346" t="s">
        <v>421</v>
      </c>
    </row>
    <row r="159" spans="3:12" s="113" customFormat="1" x14ac:dyDescent="0.25">
      <c r="C159" s="510"/>
      <c r="D159" s="510"/>
      <c r="E159" s="510"/>
      <c r="F159" s="512"/>
      <c r="G159" s="512"/>
      <c r="H159" s="510"/>
      <c r="I159" s="510"/>
      <c r="J159" s="514"/>
      <c r="K159" s="510"/>
      <c r="L159" s="510"/>
    </row>
    <row r="160" spans="3:12" s="113" customFormat="1" x14ac:dyDescent="0.25">
      <c r="C160" s="510"/>
      <c r="D160" s="510"/>
      <c r="E160" s="510"/>
      <c r="F160" s="512"/>
      <c r="G160" s="512"/>
      <c r="H160" s="510"/>
      <c r="I160" s="510"/>
      <c r="J160" s="514"/>
      <c r="K160" s="510"/>
      <c r="L160" s="510"/>
    </row>
    <row r="161" spans="3:12" s="515" customFormat="1" x14ac:dyDescent="0.25">
      <c r="C161" s="516"/>
      <c r="D161" s="516"/>
      <c r="E161" s="516"/>
      <c r="F161" s="517"/>
      <c r="G161" s="648" t="s">
        <v>1906</v>
      </c>
      <c r="H161" s="648"/>
      <c r="I161" s="648"/>
      <c r="J161" s="518"/>
      <c r="K161" s="516"/>
      <c r="L161" s="516"/>
    </row>
    <row r="162" spans="3:12" s="113" customFormat="1" x14ac:dyDescent="0.25">
      <c r="C162" s="510"/>
      <c r="D162" s="510"/>
      <c r="E162" s="510"/>
      <c r="F162" s="512"/>
      <c r="G162" s="512"/>
      <c r="H162" s="510"/>
      <c r="I162" s="510"/>
      <c r="J162" s="514"/>
      <c r="K162" s="510"/>
      <c r="L162" s="510"/>
    </row>
    <row r="163" spans="3:12" s="113" customFormat="1" x14ac:dyDescent="0.25">
      <c r="C163" s="509"/>
      <c r="D163" s="510"/>
      <c r="E163" s="511"/>
      <c r="F163" s="512"/>
      <c r="G163" s="512"/>
      <c r="H163" s="513"/>
      <c r="I163" s="514"/>
      <c r="J163" s="514"/>
      <c r="K163" s="514"/>
      <c r="L163" s="510"/>
    </row>
    <row r="164" spans="3:12" ht="15.75" thickBot="1" x14ac:dyDescent="0.3">
      <c r="L164" s="510"/>
    </row>
    <row r="165" spans="3:12" ht="15.75" thickBot="1" x14ac:dyDescent="0.3">
      <c r="C165" s="575" t="s">
        <v>43</v>
      </c>
      <c r="D165" s="576">
        <f>SUM(G172:G181)</f>
        <v>106380</v>
      </c>
      <c r="E165" s="95"/>
      <c r="F165" s="95"/>
      <c r="G165" s="95"/>
      <c r="H165" s="76"/>
      <c r="I165" s="76"/>
      <c r="J165" s="76"/>
      <c r="K165" s="114"/>
    </row>
    <row r="166" spans="3:12" x14ac:dyDescent="0.25">
      <c r="C166" s="70"/>
      <c r="D166" s="31"/>
      <c r="E166" s="95"/>
      <c r="F166" s="95"/>
      <c r="G166" s="95"/>
      <c r="H166" s="76"/>
      <c r="I166" s="76"/>
      <c r="J166" s="76"/>
      <c r="K166" s="114"/>
    </row>
    <row r="167" spans="3:12" x14ac:dyDescent="0.25">
      <c r="C167" s="70"/>
      <c r="D167" s="31"/>
      <c r="E167" s="95"/>
      <c r="F167" s="95"/>
      <c r="G167" s="95"/>
      <c r="H167" s="76"/>
      <c r="I167" s="76"/>
      <c r="J167" s="76"/>
      <c r="K167" s="114"/>
    </row>
    <row r="168" spans="3:12" ht="15.75" x14ac:dyDescent="0.25">
      <c r="C168" s="207" t="s">
        <v>401</v>
      </c>
      <c r="D168" s="208" t="s">
        <v>1954</v>
      </c>
      <c r="E168" s="95"/>
      <c r="F168" s="95"/>
      <c r="G168" s="95"/>
      <c r="H168" s="76"/>
      <c r="I168" s="76"/>
      <c r="J168" s="76"/>
      <c r="K168" s="114"/>
    </row>
    <row r="169" spans="3:12" ht="18.75" x14ac:dyDescent="0.25">
      <c r="C169" s="431" t="str">
        <f>IFERROR(VLOOKUP(D168,'Desarrollo e Innov. Curricular'!$E:$F,2,FALSE),IFERROR(VLOOKUP(D168,'Investigación Científica'!$E:$F,2,FALSE),IFERROR(VLOOKUP(D168,'Vinculación Univ. Sociedad'!$E:$F,2,FALSE),IFERROR(VLOOKUP(D168,'Docencia y Profesorado Universi'!$E:$F,2,FALSE),IFERROR(VLOOKUP(D168,'Estudiantes y Graduados'!$E:$F,2,FALSE),IFERROR(VLOOKUP(D168,'Gestion Administrativa'!$E:$F,2,FALSE),IFERROR(VLOOKUP(D168,'Gestión Académica'!$E:$F,2,FALSE),IFERROR(VLOOKUP(D168,'Aseguramiento de la Calidad y M'!$E:$F,2,FALSE),IFERROR(VLOOKUP(D168,'Gestión del Conocimiento'!$E:$F,2,FALSE),IFERROR(VLOOKUP(D168,'Gobernabilidad y Procesos...'!$E:$F,2,FALSE),IFERROR(VLOOKUP(D168,'Gestión del Talento Humano'!$E:$F,2,FALSE),IFERROR(VLOOKUP(D168,'Internacionalización de la E.S.'!$E:$F,2,FALSE),IFERROR(VLOOKUP(D168,Posgrado!$E:$F,2,FALSE),IFERROR(VLOOKUP(D168,'Cultura de Innovación Insti...'!$E:$F,2,FALSE),VLOOKUP(D168,'Lo Esencial de la Reforma Univ.'!$E:$F,2,0)))))))))))))))</f>
        <v>Ciclo de  conferencias con profesores invitados de Universidades Extranjeras para exposición de temas actualidad en el campo de la matemática</v>
      </c>
      <c r="D169" s="31"/>
      <c r="E169" s="95"/>
      <c r="F169" s="95"/>
      <c r="G169" s="95"/>
      <c r="H169" s="76"/>
      <c r="I169" s="76"/>
      <c r="J169" s="76"/>
      <c r="K169" s="114"/>
    </row>
    <row r="170" spans="3:12" ht="15.75" thickBot="1" x14ac:dyDescent="0.3">
      <c r="C170" s="70"/>
      <c r="D170" s="31"/>
      <c r="E170" s="95"/>
      <c r="F170" s="95"/>
      <c r="G170" s="95"/>
      <c r="H170" s="76"/>
      <c r="I170" s="76"/>
      <c r="J170" s="76"/>
      <c r="K170" s="114"/>
    </row>
    <row r="171" spans="3:12" ht="30.75" thickBot="1" x14ac:dyDescent="0.3">
      <c r="C171" s="569" t="s">
        <v>44</v>
      </c>
      <c r="D171" s="577" t="s">
        <v>45</v>
      </c>
      <c r="E171" s="567" t="s">
        <v>55</v>
      </c>
      <c r="F171" s="567" t="s">
        <v>57</v>
      </c>
      <c r="G171" s="568" t="s">
        <v>27</v>
      </c>
      <c r="H171" s="135" t="s">
        <v>140</v>
      </c>
      <c r="I171" s="130" t="s">
        <v>46</v>
      </c>
      <c r="J171" s="130" t="s">
        <v>141</v>
      </c>
      <c r="K171" s="130" t="s">
        <v>419</v>
      </c>
      <c r="L171" s="130" t="s">
        <v>420</v>
      </c>
    </row>
    <row r="172" spans="3:12" ht="15.75" thickBot="1" x14ac:dyDescent="0.3">
      <c r="C172" s="578" t="s">
        <v>47</v>
      </c>
      <c r="D172" s="651">
        <v>150</v>
      </c>
      <c r="E172" s="570">
        <v>2</v>
      </c>
      <c r="F172" s="571">
        <v>20000</v>
      </c>
      <c r="G172" s="572">
        <f t="shared" ref="G172:G180" si="16">E172*F172</f>
        <v>40000</v>
      </c>
      <c r="H172" s="341" t="s">
        <v>138</v>
      </c>
      <c r="I172" s="118" t="s">
        <v>711</v>
      </c>
      <c r="J172" s="118" t="str">
        <f>VLOOKUP(I172,Presupuesto!$B$11:$C$566,2,0)</f>
        <v>SERVICIOS DE CAPACITACION.</v>
      </c>
      <c r="K172" s="342" t="s">
        <v>1369</v>
      </c>
      <c r="L172" s="118" t="s">
        <v>403</v>
      </c>
    </row>
    <row r="173" spans="3:12" x14ac:dyDescent="0.25">
      <c r="C173" s="101" t="s">
        <v>48</v>
      </c>
      <c r="D173" s="652"/>
      <c r="E173" s="203">
        <f>D172</f>
        <v>150</v>
      </c>
      <c r="F173" s="102">
        <v>50</v>
      </c>
      <c r="G173" s="572">
        <f t="shared" si="16"/>
        <v>7500</v>
      </c>
      <c r="H173" s="341" t="s">
        <v>138</v>
      </c>
      <c r="I173" s="100" t="s">
        <v>729</v>
      </c>
      <c r="J173" s="100" t="str">
        <f>VLOOKUP(I173,Presupuesto!$B$11:$C$566,2,0)</f>
        <v>SERVICIOS DE IMPRENTA PUBLIC.Y REPRODUCCION</v>
      </c>
      <c r="K173" s="100" t="str">
        <f t="shared" ref="K173:K181" si="17">$K$149</f>
        <v>Desarrollo e Innovación Curricular</v>
      </c>
      <c r="L173" s="100" t="s">
        <v>421</v>
      </c>
    </row>
    <row r="174" spans="3:12" ht="15.75" thickBot="1" x14ac:dyDescent="0.3">
      <c r="C174" s="101" t="s">
        <v>49</v>
      </c>
      <c r="D174" s="652"/>
      <c r="E174" s="203">
        <f>D172</f>
        <v>150</v>
      </c>
      <c r="F174" s="102">
        <v>150</v>
      </c>
      <c r="G174" s="572">
        <f t="shared" si="16"/>
        <v>22500</v>
      </c>
      <c r="H174" s="163" t="s">
        <v>138</v>
      </c>
      <c r="I174" s="100" t="s">
        <v>804</v>
      </c>
      <c r="J174" s="100" t="str">
        <f>VLOOKUP(I174,Presupuesto!$B$11:$C$566,2,0)</f>
        <v>ALIMENTOS B EBIDAS PARA PERSONAS</v>
      </c>
      <c r="K174" s="100" t="str">
        <f t="shared" si="17"/>
        <v>Desarrollo e Innovación Curricular</v>
      </c>
      <c r="L174" s="100" t="s">
        <v>405</v>
      </c>
    </row>
    <row r="175" spans="3:12" x14ac:dyDescent="0.25">
      <c r="C175" s="101" t="s">
        <v>50</v>
      </c>
      <c r="D175" s="652"/>
      <c r="E175" s="153">
        <v>2</v>
      </c>
      <c r="F175" s="120">
        <v>10000</v>
      </c>
      <c r="G175" s="572">
        <f t="shared" si="16"/>
        <v>20000</v>
      </c>
      <c r="H175" s="341" t="s">
        <v>138</v>
      </c>
      <c r="I175" s="332" t="s">
        <v>767</v>
      </c>
      <c r="J175" s="100" t="str">
        <f>VLOOKUP(I175,Presupuesto!$B$11:$C$566,2,0)</f>
        <v>PASAJES AL EXTERIOR</v>
      </c>
      <c r="K175" s="100" t="str">
        <f t="shared" si="17"/>
        <v>Desarrollo e Innovación Curricular</v>
      </c>
      <c r="L175" s="100" t="s">
        <v>421</v>
      </c>
    </row>
    <row r="176" spans="3:12" x14ac:dyDescent="0.25">
      <c r="C176" s="101" t="s">
        <v>428</v>
      </c>
      <c r="D176" s="652"/>
      <c r="E176" s="153">
        <v>0</v>
      </c>
      <c r="F176" s="120">
        <v>250</v>
      </c>
      <c r="G176" s="572">
        <f t="shared" si="16"/>
        <v>0</v>
      </c>
      <c r="H176" s="163"/>
      <c r="I176" s="100" t="s">
        <v>833</v>
      </c>
      <c r="J176" s="100" t="str">
        <f>VLOOKUP(I176,Presupuesto!$B$11:$C$566,2,0)</f>
        <v>PRODUCTOS PAPEL Y CARTON</v>
      </c>
      <c r="K176" s="100" t="str">
        <f t="shared" si="17"/>
        <v>Desarrollo e Innovación Curricular</v>
      </c>
      <c r="L176" s="100" t="s">
        <v>421</v>
      </c>
    </row>
    <row r="177" spans="3:12" x14ac:dyDescent="0.25">
      <c r="C177" s="101" t="s">
        <v>51</v>
      </c>
      <c r="D177" s="652"/>
      <c r="E177" s="203">
        <v>0</v>
      </c>
      <c r="F177" s="102">
        <v>85</v>
      </c>
      <c r="G177" s="572">
        <f t="shared" si="16"/>
        <v>0</v>
      </c>
      <c r="H177" s="163"/>
      <c r="I177" s="100" t="s">
        <v>833</v>
      </c>
      <c r="J177" s="100" t="str">
        <f>VLOOKUP(I177,Presupuesto!$B$11:$C$566,2,0)</f>
        <v>PRODUCTOS PAPEL Y CARTON</v>
      </c>
      <c r="K177" s="100" t="str">
        <f t="shared" si="17"/>
        <v>Desarrollo e Innovación Curricular</v>
      </c>
      <c r="L177" s="100" t="s">
        <v>421</v>
      </c>
    </row>
    <row r="178" spans="3:12" x14ac:dyDescent="0.25">
      <c r="C178" s="101" t="s">
        <v>132</v>
      </c>
      <c r="D178" s="652"/>
      <c r="E178" s="203">
        <v>0</v>
      </c>
      <c r="F178" s="102">
        <v>36</v>
      </c>
      <c r="G178" s="572">
        <f t="shared" si="16"/>
        <v>0</v>
      </c>
      <c r="H178" s="163"/>
      <c r="I178" s="100" t="s">
        <v>954</v>
      </c>
      <c r="J178" s="100" t="str">
        <f>VLOOKUP(I178,Presupuesto!$B$11:$C$566,2,0)</f>
        <v>UTILES DE ESCRITORIO, OFICINA Y ENSE¥ANZA</v>
      </c>
      <c r="K178" s="100" t="str">
        <f t="shared" si="17"/>
        <v>Desarrollo e Innovación Curricular</v>
      </c>
      <c r="L178" s="100" t="s">
        <v>421</v>
      </c>
    </row>
    <row r="179" spans="3:12" x14ac:dyDescent="0.25">
      <c r="C179" s="101" t="s">
        <v>34</v>
      </c>
      <c r="D179" s="652"/>
      <c r="E179" s="203">
        <v>0</v>
      </c>
      <c r="F179" s="102">
        <v>80</v>
      </c>
      <c r="G179" s="572">
        <f t="shared" si="16"/>
        <v>0</v>
      </c>
      <c r="H179" s="163"/>
      <c r="I179" s="100" t="s">
        <v>954</v>
      </c>
      <c r="J179" s="100" t="str">
        <f>VLOOKUP(I179,Presupuesto!$B$11:$C$566,2,0)</f>
        <v>UTILES DE ESCRITORIO, OFICINA Y ENSE¥ANZA</v>
      </c>
      <c r="K179" s="100" t="str">
        <f t="shared" si="17"/>
        <v>Desarrollo e Innovación Curricular</v>
      </c>
      <c r="L179" s="100" t="s">
        <v>421</v>
      </c>
    </row>
    <row r="180" spans="3:12" ht="15.75" thickBot="1" x14ac:dyDescent="0.3">
      <c r="C180" s="111" t="s">
        <v>52</v>
      </c>
      <c r="D180" s="652"/>
      <c r="E180" s="573">
        <v>0</v>
      </c>
      <c r="F180" s="121">
        <v>25</v>
      </c>
      <c r="G180" s="572">
        <f t="shared" si="16"/>
        <v>0</v>
      </c>
      <c r="H180" s="163"/>
      <c r="I180" s="100" t="s">
        <v>954</v>
      </c>
      <c r="J180" s="100" t="str">
        <f>VLOOKUP(I180,Presupuesto!$B$11:$C$566,2,0)</f>
        <v>UTILES DE ESCRITORIO, OFICINA Y ENSE¥ANZA</v>
      </c>
      <c r="K180" s="100" t="str">
        <f t="shared" si="17"/>
        <v>Desarrollo e Innovación Curricular</v>
      </c>
      <c r="L180" s="100" t="s">
        <v>421</v>
      </c>
    </row>
    <row r="181" spans="3:12" ht="15.75" thickBot="1" x14ac:dyDescent="0.3">
      <c r="C181" s="221" t="s">
        <v>459</v>
      </c>
      <c r="D181" s="222">
        <v>2</v>
      </c>
      <c r="E181" s="574">
        <v>2</v>
      </c>
      <c r="F181" s="106">
        <f>HLOOKUP(C181,$AH$2:$BU$3,2,0)</f>
        <v>4095</v>
      </c>
      <c r="G181" s="107">
        <f>D181*E181*F181</f>
        <v>16380</v>
      </c>
      <c r="H181" s="341" t="s">
        <v>138</v>
      </c>
      <c r="I181" s="345" t="s">
        <v>317</v>
      </c>
      <c r="J181" s="108" t="str">
        <f>VLOOKUP(I181,Presupuesto!$B$11:$C$566,2,0)</f>
        <v>VIATICOS AL EXTERIOR</v>
      </c>
      <c r="K181" s="346" t="str">
        <f t="shared" si="17"/>
        <v>Desarrollo e Innovación Curricular</v>
      </c>
      <c r="L181" s="346" t="s">
        <v>421</v>
      </c>
    </row>
    <row r="182" spans="3:12" x14ac:dyDescent="0.25">
      <c r="C182" s="95"/>
      <c r="E182" s="114"/>
      <c r="F182" s="114"/>
      <c r="G182" s="114"/>
      <c r="H182" s="177"/>
      <c r="I182" s="114"/>
      <c r="J182" s="114"/>
      <c r="K182" s="114"/>
    </row>
    <row r="183" spans="3:12" ht="15.75" thickBot="1" x14ac:dyDescent="0.3"/>
    <row r="184" spans="3:12" ht="15.75" thickBot="1" x14ac:dyDescent="0.3">
      <c r="C184" s="575" t="s">
        <v>43</v>
      </c>
      <c r="D184" s="576">
        <f>SUM(G191:G200)</f>
        <v>90000</v>
      </c>
      <c r="E184" s="95"/>
      <c r="F184" s="95"/>
      <c r="G184" s="95"/>
      <c r="H184" s="76"/>
      <c r="I184" s="76"/>
      <c r="J184" s="76"/>
      <c r="K184" s="114"/>
    </row>
    <row r="185" spans="3:12" x14ac:dyDescent="0.25">
      <c r="C185" s="70"/>
      <c r="D185" s="31"/>
      <c r="E185" s="95"/>
      <c r="F185" s="95"/>
      <c r="G185" s="95"/>
      <c r="H185" s="76"/>
      <c r="I185" s="76"/>
      <c r="J185" s="76"/>
      <c r="K185" s="114"/>
    </row>
    <row r="186" spans="3:12" x14ac:dyDescent="0.25">
      <c r="C186" s="70"/>
      <c r="D186" s="31"/>
      <c r="E186" s="95"/>
      <c r="F186" s="95"/>
      <c r="G186" s="95"/>
      <c r="H186" s="76"/>
      <c r="I186" s="76"/>
      <c r="J186" s="76"/>
      <c r="K186" s="114"/>
    </row>
    <row r="187" spans="3:12" ht="15.75" x14ac:dyDescent="0.25">
      <c r="C187" s="207" t="s">
        <v>401</v>
      </c>
      <c r="D187" s="208" t="s">
        <v>1955</v>
      </c>
      <c r="E187" s="95"/>
      <c r="F187" s="95"/>
      <c r="G187" s="95"/>
      <c r="H187" s="76"/>
      <c r="I187" s="76"/>
      <c r="J187" s="76"/>
      <c r="K187" s="114"/>
    </row>
    <row r="188" spans="3:12" ht="18.75" x14ac:dyDescent="0.25">
      <c r="C188" s="431" t="str">
        <f>IFERROR(VLOOKUP(D187,'Desarrollo e Innov. Curricular'!$E:$F,2,FALSE),IFERROR(VLOOKUP(D187,'Investigación Científica'!$E:$F,2,FALSE),IFERROR(VLOOKUP(D187,'Vinculación Univ. Sociedad'!$E:$F,2,FALSE),IFERROR(VLOOKUP(D187,'Docencia y Profesorado Universi'!$E:$F,2,FALSE),IFERROR(VLOOKUP(D187,'Estudiantes y Graduados'!$E:$F,2,FALSE),IFERROR(VLOOKUP(D187,'Gestion Administrativa'!$E:$F,2,FALSE),IFERROR(VLOOKUP(D187,'Gestión Académica'!$E:$F,2,FALSE),IFERROR(VLOOKUP(D187,'Aseguramiento de la Calidad y M'!$E:$F,2,FALSE),IFERROR(VLOOKUP(D187,'Gestión del Conocimiento'!$E:$F,2,FALSE),IFERROR(VLOOKUP(D187,'Gobernabilidad y Procesos...'!$E:$F,2,FALSE),IFERROR(VLOOKUP(D187,'Gestión del Talento Humano'!$E:$F,2,FALSE),IFERROR(VLOOKUP(D187,'Internacionalización de la E.S.'!$E:$F,2,FALSE),IFERROR(VLOOKUP(D187,Posgrado!$E:$F,2,FALSE),IFERROR(VLOOKUP(D187,'Cultura de Innovación Insti...'!$E:$F,2,FALSE),VLOOKUP(D187,'Lo Esencial de la Reforma Univ.'!$E:$F,2,0)))))))))))))))</f>
        <v>Taller permanente de actulización en el campo de la matemática, presentación de trabajos de investigación (sesiones cada 15 días, durante todo el año)</v>
      </c>
      <c r="D188" s="31"/>
      <c r="E188" s="95"/>
      <c r="F188" s="95"/>
      <c r="G188" s="95"/>
      <c r="H188" s="76"/>
      <c r="I188" s="76"/>
      <c r="J188" s="76"/>
      <c r="K188" s="114"/>
    </row>
    <row r="189" spans="3:12" ht="15.75" thickBot="1" x14ac:dyDescent="0.3">
      <c r="C189" s="70"/>
      <c r="D189" s="31"/>
      <c r="E189" s="95"/>
      <c r="F189" s="95"/>
      <c r="G189" s="95"/>
      <c r="H189" s="76"/>
      <c r="I189" s="76"/>
      <c r="J189" s="76"/>
      <c r="K189" s="114"/>
    </row>
    <row r="190" spans="3:12" ht="30.75" thickBot="1" x14ac:dyDescent="0.3">
      <c r="C190" s="569" t="s">
        <v>44</v>
      </c>
      <c r="D190" s="577" t="s">
        <v>45</v>
      </c>
      <c r="E190" s="567" t="s">
        <v>55</v>
      </c>
      <c r="F190" s="567" t="s">
        <v>57</v>
      </c>
      <c r="G190" s="568" t="s">
        <v>27</v>
      </c>
      <c r="H190" s="135" t="s">
        <v>140</v>
      </c>
      <c r="I190" s="130" t="s">
        <v>46</v>
      </c>
      <c r="J190" s="130" t="s">
        <v>141</v>
      </c>
      <c r="K190" s="130" t="s">
        <v>419</v>
      </c>
      <c r="L190" s="130" t="s">
        <v>420</v>
      </c>
    </row>
    <row r="191" spans="3:12" ht="15.75" thickBot="1" x14ac:dyDescent="0.3">
      <c r="C191" s="578" t="s">
        <v>47</v>
      </c>
      <c r="D191" s="651">
        <v>720</v>
      </c>
      <c r="E191" s="570">
        <v>0</v>
      </c>
      <c r="F191" s="571">
        <v>20000</v>
      </c>
      <c r="G191" s="572">
        <f t="shared" ref="G191:G199" si="18">E191*F191</f>
        <v>0</v>
      </c>
      <c r="H191" s="341" t="s">
        <v>138</v>
      </c>
      <c r="I191" s="118" t="s">
        <v>711</v>
      </c>
      <c r="J191" s="118" t="str">
        <f>VLOOKUP(I191,Presupuesto!$B$11:$C$566,2,0)</f>
        <v>SERVICIOS DE CAPACITACION.</v>
      </c>
      <c r="K191" s="342" t="s">
        <v>1369</v>
      </c>
      <c r="L191" s="118" t="s">
        <v>403</v>
      </c>
    </row>
    <row r="192" spans="3:12" x14ac:dyDescent="0.25">
      <c r="C192" s="101" t="s">
        <v>48</v>
      </c>
      <c r="D192" s="652"/>
      <c r="E192" s="203">
        <f>D191</f>
        <v>720</v>
      </c>
      <c r="F192" s="102">
        <v>50</v>
      </c>
      <c r="G192" s="572">
        <f t="shared" si="18"/>
        <v>36000</v>
      </c>
      <c r="H192" s="341" t="s">
        <v>138</v>
      </c>
      <c r="I192" s="100" t="s">
        <v>729</v>
      </c>
      <c r="J192" s="100" t="str">
        <f>VLOOKUP(I192,Presupuesto!$B$11:$C$566,2,0)</f>
        <v>SERVICIOS DE IMPRENTA PUBLIC.Y REPRODUCCION</v>
      </c>
      <c r="K192" s="100" t="str">
        <f t="shared" ref="K192:K200" si="19">$K$149</f>
        <v>Desarrollo e Innovación Curricular</v>
      </c>
      <c r="L192" s="100" t="s">
        <v>421</v>
      </c>
    </row>
    <row r="193" spans="3:12" x14ac:dyDescent="0.25">
      <c r="C193" s="101" t="s">
        <v>49</v>
      </c>
      <c r="D193" s="652"/>
      <c r="E193" s="203">
        <f>D191</f>
        <v>720</v>
      </c>
      <c r="F193" s="102">
        <v>75</v>
      </c>
      <c r="G193" s="572">
        <f t="shared" si="18"/>
        <v>54000</v>
      </c>
      <c r="H193" s="163" t="s">
        <v>138</v>
      </c>
      <c r="I193" s="100" t="s">
        <v>804</v>
      </c>
      <c r="J193" s="100" t="str">
        <f>VLOOKUP(I193,Presupuesto!$B$11:$C$566,2,0)</f>
        <v>ALIMENTOS B EBIDAS PARA PERSONAS</v>
      </c>
      <c r="K193" s="100" t="str">
        <f t="shared" si="19"/>
        <v>Desarrollo e Innovación Curricular</v>
      </c>
      <c r="L193" s="100" t="s">
        <v>405</v>
      </c>
    </row>
    <row r="194" spans="3:12" x14ac:dyDescent="0.25">
      <c r="C194" s="101" t="s">
        <v>50</v>
      </c>
      <c r="D194" s="652"/>
      <c r="E194" s="153">
        <v>0</v>
      </c>
      <c r="F194" s="120">
        <v>10000</v>
      </c>
      <c r="G194" s="572">
        <f t="shared" si="18"/>
        <v>0</v>
      </c>
      <c r="H194" s="163"/>
      <c r="I194" s="332" t="s">
        <v>309</v>
      </c>
      <c r="J194" s="100" t="str">
        <f>VLOOKUP(I194,Presupuesto!$B$11:$C$566,2,0)</f>
        <v>PASAJES (26100-00)</v>
      </c>
      <c r="K194" s="100" t="str">
        <f t="shared" si="19"/>
        <v>Desarrollo e Innovación Curricular</v>
      </c>
      <c r="L194" s="100" t="s">
        <v>421</v>
      </c>
    </row>
    <row r="195" spans="3:12" x14ac:dyDescent="0.25">
      <c r="C195" s="101" t="s">
        <v>428</v>
      </c>
      <c r="D195" s="652"/>
      <c r="E195" s="153">
        <v>0</v>
      </c>
      <c r="F195" s="120">
        <v>250</v>
      </c>
      <c r="G195" s="572">
        <f t="shared" si="18"/>
        <v>0</v>
      </c>
      <c r="H195" s="163"/>
      <c r="I195" s="100" t="s">
        <v>833</v>
      </c>
      <c r="J195" s="100" t="str">
        <f>VLOOKUP(I195,Presupuesto!$B$11:$C$566,2,0)</f>
        <v>PRODUCTOS PAPEL Y CARTON</v>
      </c>
      <c r="K195" s="100" t="str">
        <f t="shared" si="19"/>
        <v>Desarrollo e Innovación Curricular</v>
      </c>
      <c r="L195" s="100" t="s">
        <v>421</v>
      </c>
    </row>
    <row r="196" spans="3:12" x14ac:dyDescent="0.25">
      <c r="C196" s="101" t="s">
        <v>51</v>
      </c>
      <c r="D196" s="652"/>
      <c r="E196" s="203">
        <f>(D191*25)/500</f>
        <v>36</v>
      </c>
      <c r="F196" s="102">
        <v>0</v>
      </c>
      <c r="G196" s="572">
        <f t="shared" si="18"/>
        <v>0</v>
      </c>
      <c r="H196" s="163"/>
      <c r="I196" s="100" t="s">
        <v>833</v>
      </c>
      <c r="J196" s="100" t="str">
        <f>VLOOKUP(I196,Presupuesto!$B$11:$C$566,2,0)</f>
        <v>PRODUCTOS PAPEL Y CARTON</v>
      </c>
      <c r="K196" s="100" t="str">
        <f t="shared" si="19"/>
        <v>Desarrollo e Innovación Curricular</v>
      </c>
      <c r="L196" s="100" t="s">
        <v>421</v>
      </c>
    </row>
    <row r="197" spans="3:12" x14ac:dyDescent="0.25">
      <c r="C197" s="101" t="s">
        <v>132</v>
      </c>
      <c r="D197" s="652"/>
      <c r="E197" s="203">
        <f>D191/12</f>
        <v>60</v>
      </c>
      <c r="F197" s="102">
        <v>0</v>
      </c>
      <c r="G197" s="572">
        <f t="shared" si="18"/>
        <v>0</v>
      </c>
      <c r="H197" s="163"/>
      <c r="I197" s="100" t="s">
        <v>954</v>
      </c>
      <c r="J197" s="100" t="str">
        <f>VLOOKUP(I197,Presupuesto!$B$11:$C$566,2,0)</f>
        <v>UTILES DE ESCRITORIO, OFICINA Y ENSE¥ANZA</v>
      </c>
      <c r="K197" s="100" t="str">
        <f t="shared" si="19"/>
        <v>Desarrollo e Innovación Curricular</v>
      </c>
      <c r="L197" s="100" t="s">
        <v>421</v>
      </c>
    </row>
    <row r="198" spans="3:12" x14ac:dyDescent="0.25">
      <c r="C198" s="101" t="s">
        <v>34</v>
      </c>
      <c r="D198" s="652"/>
      <c r="E198" s="203">
        <f>D191/12</f>
        <v>60</v>
      </c>
      <c r="F198" s="102">
        <v>0</v>
      </c>
      <c r="G198" s="572">
        <f t="shared" si="18"/>
        <v>0</v>
      </c>
      <c r="H198" s="163"/>
      <c r="I198" s="100" t="s">
        <v>954</v>
      </c>
      <c r="J198" s="100" t="str">
        <f>VLOOKUP(I198,Presupuesto!$B$11:$C$566,2,0)</f>
        <v>UTILES DE ESCRITORIO, OFICINA Y ENSE¥ANZA</v>
      </c>
      <c r="K198" s="100" t="str">
        <f t="shared" si="19"/>
        <v>Desarrollo e Innovación Curricular</v>
      </c>
      <c r="L198" s="100" t="s">
        <v>421</v>
      </c>
    </row>
    <row r="199" spans="3:12" x14ac:dyDescent="0.25">
      <c r="C199" s="111" t="s">
        <v>52</v>
      </c>
      <c r="D199" s="652"/>
      <c r="E199" s="573">
        <v>0</v>
      </c>
      <c r="F199" s="121">
        <v>0</v>
      </c>
      <c r="G199" s="572">
        <f t="shared" si="18"/>
        <v>0</v>
      </c>
      <c r="H199" s="163"/>
      <c r="I199" s="100" t="s">
        <v>954</v>
      </c>
      <c r="J199" s="100" t="str">
        <f>VLOOKUP(I199,Presupuesto!$B$11:$C$566,2,0)</f>
        <v>UTILES DE ESCRITORIO, OFICINA Y ENSE¥ANZA</v>
      </c>
      <c r="K199" s="100" t="str">
        <f t="shared" si="19"/>
        <v>Desarrollo e Innovación Curricular</v>
      </c>
      <c r="L199" s="100" t="s">
        <v>421</v>
      </c>
    </row>
    <row r="200" spans="3:12" ht="15.75" thickBot="1" x14ac:dyDescent="0.3">
      <c r="C200" s="221" t="s">
        <v>447</v>
      </c>
      <c r="D200" s="222">
        <v>0</v>
      </c>
      <c r="E200" s="574">
        <v>0</v>
      </c>
      <c r="F200" s="106">
        <f>HLOOKUP(C200,$AH$2:$BU$3,2,0)</f>
        <v>1200</v>
      </c>
      <c r="G200" s="107">
        <f>D200*E200*F200</f>
        <v>0</v>
      </c>
      <c r="H200" s="344"/>
      <c r="I200" s="345" t="s">
        <v>310</v>
      </c>
      <c r="J200" s="108" t="str">
        <f>VLOOKUP(I200,Presupuesto!$B$11:$C$566,2,0)</f>
        <v>VIATICOS (26200-00)</v>
      </c>
      <c r="K200" s="346" t="str">
        <f t="shared" si="19"/>
        <v>Desarrollo e Innovación Curricular</v>
      </c>
      <c r="L200" s="346" t="s">
        <v>421</v>
      </c>
    </row>
    <row r="201" spans="3:12" x14ac:dyDescent="0.25">
      <c r="C201" s="95"/>
      <c r="E201" s="114"/>
      <c r="F201" s="114"/>
      <c r="G201" s="114"/>
      <c r="H201" s="177"/>
      <c r="I201" s="114"/>
      <c r="J201" s="114"/>
      <c r="K201" s="114"/>
    </row>
    <row r="202" spans="3:12" x14ac:dyDescent="0.25">
      <c r="C202" s="95"/>
      <c r="E202" s="114"/>
      <c r="F202" s="114"/>
      <c r="G202" s="114"/>
      <c r="H202" s="177"/>
      <c r="I202" s="114"/>
      <c r="J202" s="114"/>
      <c r="K202" s="114"/>
    </row>
    <row r="203" spans="3:12" s="579" customFormat="1" x14ac:dyDescent="0.25">
      <c r="C203" s="580"/>
      <c r="E203" s="580"/>
      <c r="F203" s="580"/>
      <c r="G203" s="649" t="s">
        <v>1905</v>
      </c>
      <c r="H203" s="649"/>
      <c r="I203" s="649"/>
      <c r="J203" s="580"/>
      <c r="K203" s="580"/>
    </row>
    <row r="204" spans="3:12" x14ac:dyDescent="0.25">
      <c r="C204" s="95"/>
      <c r="E204" s="114"/>
      <c r="F204" s="114"/>
      <c r="G204" s="114"/>
      <c r="H204" s="177"/>
      <c r="I204" s="114"/>
      <c r="J204" s="114"/>
      <c r="K204" s="114"/>
    </row>
    <row r="205" spans="3:12" ht="15.75" thickBot="1" x14ac:dyDescent="0.3"/>
    <row r="206" spans="3:12" ht="15.75" thickBot="1" x14ac:dyDescent="0.3">
      <c r="C206" s="29" t="s">
        <v>43</v>
      </c>
      <c r="D206" s="30">
        <f>SUM(G213:G222)</f>
        <v>0</v>
      </c>
      <c r="E206" s="95"/>
      <c r="F206" s="95"/>
      <c r="G206" s="95"/>
      <c r="H206" s="76"/>
      <c r="I206" s="76"/>
      <c r="J206" s="76"/>
      <c r="K206" s="114"/>
    </row>
    <row r="207" spans="3:12" x14ac:dyDescent="0.25">
      <c r="C207" s="70"/>
      <c r="D207" s="31"/>
      <c r="E207" s="95"/>
      <c r="F207" s="95"/>
      <c r="G207" s="95"/>
      <c r="H207" s="76"/>
      <c r="I207" s="76"/>
      <c r="J207" s="76"/>
      <c r="K207" s="114"/>
    </row>
    <row r="208" spans="3:12" x14ac:dyDescent="0.25">
      <c r="C208" s="70"/>
      <c r="D208" s="31"/>
      <c r="E208" s="95"/>
      <c r="F208" s="95"/>
      <c r="G208" s="95"/>
      <c r="H208" s="76"/>
      <c r="I208" s="76"/>
      <c r="J208" s="76"/>
      <c r="K208" s="114"/>
    </row>
    <row r="209" spans="3:12" ht="15.75" x14ac:dyDescent="0.25">
      <c r="C209" s="207" t="s">
        <v>401</v>
      </c>
      <c r="D209" s="402"/>
      <c r="E209" s="95"/>
      <c r="F209" s="95"/>
      <c r="G209" s="95"/>
      <c r="H209" s="76"/>
      <c r="I209" s="76"/>
      <c r="J209" s="76"/>
      <c r="K209" s="114"/>
    </row>
    <row r="210" spans="3:12" ht="18.75" x14ac:dyDescent="0.25">
      <c r="C210" s="213" t="e">
        <f>IFERROR(VLOOKUP(D209,'Desarrollo e Innov. Curricular'!$E:$F,2,FALSE),IFERROR(VLOOKUP(D209,'Investigación Científica'!$E:$F,2,FALSE),IFERROR(VLOOKUP(D209,'Vinculación Univ. Sociedad'!$E:$F,2,FALSE),IFERROR(VLOOKUP(D209,'Docencia y Profesorado Universi'!$E:$F,2,FALSE),IFERROR(VLOOKUP(D209,'Estudiantes y Graduados'!$E:$F,2,FALSE),IFERROR(VLOOKUP(D209,'Gestion Administrativa'!$E:$F,2,FALSE),IFERROR(VLOOKUP(D209,'Gestión Académica'!$E:$F,2,FALSE),IFERROR(VLOOKUP(D209,'Aseguramiento de la Calidad y M'!$E:$F,2,FALSE),IFERROR(VLOOKUP(D209,'Gestión del Conocimiento'!$E:$F,2,FALSE),IFERROR(VLOOKUP(D209,'Gobernabilidad y Procesos...'!$E:$F,2,FALSE),IFERROR(VLOOKUP(D209,'Gestión del Talento Humano'!$E:$F,2,FALSE),IFERROR(VLOOKUP(D209,'Internacionalización de la E.S.'!$E:$F,2,FALSE),IFERROR(VLOOKUP(D209,Posgrado!$E:$F,2,FALSE),IFERROR(VLOOKUP(D209,'Cultura de Innovación Insti...'!$E:$F,2,FALSE),VLOOKUP(D209,'Lo Esencial de la Reforma Univ.'!$E:$F,2,0)))))))))))))))</f>
        <v>#N/A</v>
      </c>
      <c r="D210" s="31"/>
      <c r="E210" s="95"/>
      <c r="F210" s="95"/>
      <c r="G210" s="95"/>
      <c r="H210" s="76"/>
      <c r="I210" s="76"/>
      <c r="J210" s="76"/>
      <c r="K210" s="114"/>
    </row>
    <row r="211" spans="3:12" ht="15.75" thickBot="1" x14ac:dyDescent="0.3">
      <c r="C211" s="70"/>
      <c r="D211" s="31"/>
      <c r="E211" s="95"/>
      <c r="F211" s="95"/>
      <c r="G211" s="95"/>
      <c r="H211" s="76"/>
      <c r="I211" s="76"/>
      <c r="J211" s="76"/>
      <c r="K211" s="114"/>
    </row>
    <row r="212" spans="3:12" ht="30.75" thickBot="1" x14ac:dyDescent="0.3">
      <c r="C212" s="128" t="s">
        <v>44</v>
      </c>
      <c r="D212" s="131" t="s">
        <v>45</v>
      </c>
      <c r="E212" s="130" t="s">
        <v>55</v>
      </c>
      <c r="F212" s="130" t="s">
        <v>57</v>
      </c>
      <c r="G212" s="129" t="s">
        <v>27</v>
      </c>
      <c r="H212" s="135" t="s">
        <v>140</v>
      </c>
      <c r="I212" s="130" t="s">
        <v>46</v>
      </c>
      <c r="J212" s="130" t="s">
        <v>141</v>
      </c>
      <c r="K212" s="130" t="s">
        <v>419</v>
      </c>
      <c r="L212" s="130" t="s">
        <v>420</v>
      </c>
    </row>
    <row r="213" spans="3:12" x14ac:dyDescent="0.25">
      <c r="C213" s="338" t="s">
        <v>47</v>
      </c>
      <c r="D213" s="653"/>
      <c r="E213" s="339"/>
      <c r="F213" s="117">
        <v>30000</v>
      </c>
      <c r="G213" s="340">
        <f t="shared" ref="G213:G221" si="20">E213*F213</f>
        <v>0</v>
      </c>
      <c r="H213" s="341" t="s">
        <v>138</v>
      </c>
      <c r="I213" s="118" t="s">
        <v>711</v>
      </c>
      <c r="J213" s="118" t="str">
        <f>VLOOKUP(I213,Presupuesto!$B$11:$C$566,2,0)</f>
        <v>SERVICIOS DE CAPACITACION.</v>
      </c>
      <c r="K213" s="342" t="s">
        <v>1471</v>
      </c>
      <c r="L213" s="118" t="s">
        <v>403</v>
      </c>
    </row>
    <row r="214" spans="3:12" x14ac:dyDescent="0.25">
      <c r="C214" s="101" t="s">
        <v>48</v>
      </c>
      <c r="D214" s="652"/>
      <c r="E214" s="203">
        <f>D213</f>
        <v>0</v>
      </c>
      <c r="F214" s="102">
        <v>50</v>
      </c>
      <c r="G214" s="99">
        <f t="shared" si="20"/>
        <v>0</v>
      </c>
      <c r="H214" s="163"/>
      <c r="I214" s="100" t="s">
        <v>729</v>
      </c>
      <c r="J214" s="100" t="str">
        <f>VLOOKUP(I214,Presupuesto!$B$11:$C$566,2,0)</f>
        <v>SERVICIOS DE IMPRENTA PUBLIC.Y REPRODUCCION</v>
      </c>
      <c r="K214" s="100" t="str">
        <f>$K$213</f>
        <v>Posgrado</v>
      </c>
      <c r="L214" s="100" t="s">
        <v>421</v>
      </c>
    </row>
    <row r="215" spans="3:12" x14ac:dyDescent="0.25">
      <c r="C215" s="101" t="s">
        <v>49</v>
      </c>
      <c r="D215" s="652"/>
      <c r="E215" s="203">
        <f>D213</f>
        <v>0</v>
      </c>
      <c r="F215" s="102">
        <v>150</v>
      </c>
      <c r="G215" s="99">
        <f t="shared" si="20"/>
        <v>0</v>
      </c>
      <c r="H215" s="163"/>
      <c r="I215" s="100" t="s">
        <v>804</v>
      </c>
      <c r="J215" s="100" t="str">
        <f>VLOOKUP(I215,Presupuesto!$B$11:$C$566,2,0)</f>
        <v>ALIMENTOS B EBIDAS PARA PERSONAS</v>
      </c>
      <c r="K215" s="100" t="str">
        <f t="shared" ref="K215:K222" si="21">$K$213</f>
        <v>Posgrado</v>
      </c>
      <c r="L215" s="100" t="s">
        <v>405</v>
      </c>
    </row>
    <row r="216" spans="3:12" x14ac:dyDescent="0.25">
      <c r="C216" s="101" t="s">
        <v>50</v>
      </c>
      <c r="D216" s="652"/>
      <c r="E216" s="153">
        <v>0</v>
      </c>
      <c r="F216" s="120">
        <v>10000</v>
      </c>
      <c r="G216" s="99">
        <f t="shared" si="20"/>
        <v>0</v>
      </c>
      <c r="H216" s="163"/>
      <c r="I216" s="332" t="s">
        <v>309</v>
      </c>
      <c r="J216" s="100" t="str">
        <f>VLOOKUP(I216,Presupuesto!$B$11:$C$566,2,0)</f>
        <v>PASAJES (26100-00)</v>
      </c>
      <c r="K216" s="100" t="str">
        <f t="shared" si="21"/>
        <v>Posgrado</v>
      </c>
      <c r="L216" s="100" t="s">
        <v>421</v>
      </c>
    </row>
    <row r="217" spans="3:12" x14ac:dyDescent="0.25">
      <c r="C217" s="101" t="s">
        <v>428</v>
      </c>
      <c r="D217" s="652"/>
      <c r="E217" s="153">
        <v>0</v>
      </c>
      <c r="F217" s="120">
        <v>250</v>
      </c>
      <c r="G217" s="99">
        <f t="shared" si="20"/>
        <v>0</v>
      </c>
      <c r="H217" s="163"/>
      <c r="I217" s="100" t="s">
        <v>833</v>
      </c>
      <c r="J217" s="100" t="str">
        <f>VLOOKUP(I217,Presupuesto!$B$11:$C$566,2,0)</f>
        <v>PRODUCTOS PAPEL Y CARTON</v>
      </c>
      <c r="K217" s="100" t="str">
        <f t="shared" si="21"/>
        <v>Posgrado</v>
      </c>
      <c r="L217" s="100" t="s">
        <v>421</v>
      </c>
    </row>
    <row r="218" spans="3:12" x14ac:dyDescent="0.25">
      <c r="C218" s="101" t="s">
        <v>51</v>
      </c>
      <c r="D218" s="652"/>
      <c r="E218" s="203">
        <f>(D213*25)/500</f>
        <v>0</v>
      </c>
      <c r="F218" s="102">
        <v>85</v>
      </c>
      <c r="G218" s="99">
        <f t="shared" si="20"/>
        <v>0</v>
      </c>
      <c r="H218" s="163"/>
      <c r="I218" s="100" t="s">
        <v>833</v>
      </c>
      <c r="J218" s="100" t="str">
        <f>VLOOKUP(I218,Presupuesto!$B$11:$C$566,2,0)</f>
        <v>PRODUCTOS PAPEL Y CARTON</v>
      </c>
      <c r="K218" s="100" t="str">
        <f t="shared" si="21"/>
        <v>Posgrado</v>
      </c>
      <c r="L218" s="100" t="s">
        <v>421</v>
      </c>
    </row>
    <row r="219" spans="3:12" x14ac:dyDescent="0.25">
      <c r="C219" s="101" t="s">
        <v>132</v>
      </c>
      <c r="D219" s="652"/>
      <c r="E219" s="203">
        <f>D213/12</f>
        <v>0</v>
      </c>
      <c r="F219" s="102">
        <v>36</v>
      </c>
      <c r="G219" s="99">
        <f t="shared" si="20"/>
        <v>0</v>
      </c>
      <c r="H219" s="163"/>
      <c r="I219" s="100" t="s">
        <v>954</v>
      </c>
      <c r="J219" s="100" t="str">
        <f>VLOOKUP(I219,Presupuesto!$B$11:$C$566,2,0)</f>
        <v>UTILES DE ESCRITORIO, OFICINA Y ENSE¥ANZA</v>
      </c>
      <c r="K219" s="100" t="str">
        <f t="shared" si="21"/>
        <v>Posgrado</v>
      </c>
      <c r="L219" s="100" t="s">
        <v>421</v>
      </c>
    </row>
    <row r="220" spans="3:12" x14ac:dyDescent="0.25">
      <c r="C220" s="101" t="s">
        <v>34</v>
      </c>
      <c r="D220" s="652"/>
      <c r="E220" s="203">
        <f>D213/12</f>
        <v>0</v>
      </c>
      <c r="F220" s="102">
        <v>80</v>
      </c>
      <c r="G220" s="99">
        <f t="shared" si="20"/>
        <v>0</v>
      </c>
      <c r="H220" s="163"/>
      <c r="I220" s="100" t="s">
        <v>954</v>
      </c>
      <c r="J220" s="100" t="str">
        <f>VLOOKUP(I220,Presupuesto!$B$11:$C$566,2,0)</f>
        <v>UTILES DE ESCRITORIO, OFICINA Y ENSE¥ANZA</v>
      </c>
      <c r="K220" s="100" t="str">
        <f t="shared" si="21"/>
        <v>Posgrado</v>
      </c>
      <c r="L220" s="100" t="s">
        <v>421</v>
      </c>
    </row>
    <row r="221" spans="3:12" x14ac:dyDescent="0.25">
      <c r="C221" s="111" t="s">
        <v>52</v>
      </c>
      <c r="D221" s="652"/>
      <c r="E221" s="217">
        <v>0</v>
      </c>
      <c r="F221" s="121">
        <v>25</v>
      </c>
      <c r="G221" s="99">
        <f t="shared" si="20"/>
        <v>0</v>
      </c>
      <c r="H221" s="163"/>
      <c r="I221" s="100" t="s">
        <v>954</v>
      </c>
      <c r="J221" s="100" t="str">
        <f>VLOOKUP(I221,Presupuesto!$B$11:$C$566,2,0)</f>
        <v>UTILES DE ESCRITORIO, OFICINA Y ENSE¥ANZA</v>
      </c>
      <c r="K221" s="100" t="str">
        <f t="shared" si="21"/>
        <v>Posgrado</v>
      </c>
      <c r="L221" s="100" t="s">
        <v>421</v>
      </c>
    </row>
    <row r="222" spans="3:12" ht="15.75" thickBot="1" x14ac:dyDescent="0.3">
      <c r="C222" s="221" t="s">
        <v>441</v>
      </c>
      <c r="D222" s="222">
        <v>0</v>
      </c>
      <c r="E222" s="343">
        <v>0</v>
      </c>
      <c r="F222" s="106">
        <f>HLOOKUP(C222,$AH$2:$BU$3,2,0)</f>
        <v>1150</v>
      </c>
      <c r="G222" s="107">
        <f>D222*E222*F222</f>
        <v>0</v>
      </c>
      <c r="H222" s="344"/>
      <c r="I222" s="345" t="s">
        <v>310</v>
      </c>
      <c r="J222" s="108" t="str">
        <f>VLOOKUP(I222,Presupuesto!$B$11:$C$566,2,0)</f>
        <v>VIATICOS (26200-00)</v>
      </c>
      <c r="K222" s="346" t="str">
        <f t="shared" si="21"/>
        <v>Posgrado</v>
      </c>
      <c r="L222" s="346" t="s">
        <v>421</v>
      </c>
    </row>
  </sheetData>
  <mergeCells count="14">
    <mergeCell ref="D213:D221"/>
    <mergeCell ref="D172:D180"/>
    <mergeCell ref="D94:D102"/>
    <mergeCell ref="D112:D120"/>
    <mergeCell ref="D130:D138"/>
    <mergeCell ref="D149:D157"/>
    <mergeCell ref="G9:I9"/>
    <mergeCell ref="G161:I161"/>
    <mergeCell ref="G203:I203"/>
    <mergeCell ref="D17:D25"/>
    <mergeCell ref="D37:D45"/>
    <mergeCell ref="D57:D65"/>
    <mergeCell ref="D76:D84"/>
    <mergeCell ref="D191:D199"/>
  </mergeCells>
  <dataValidations xWindow="1739" yWindow="452" count="6">
    <dataValidation type="list" allowBlank="1" showInputMessage="1" showErrorMessage="1" sqref="C222 C181 C200">
      <formula1>$AH$2:$BU$2</formula1>
    </dataValidation>
    <dataValidation type="list" allowBlank="1" showInputMessage="1" showErrorMessage="1" errorTitle="¡Ingreso Inválido!" error="Seleccione una opción de la lista" promptTitle="Mes Requerido" prompt="Seleccione el mes en el que requiere el recurso." sqref="L17:L26 L37:L46 L57:L66 L76:L85 L94:L103 L112:L121 L130:L139 L213:L222 L149:L158 L172:L181 L191:L200">
      <formula1>$U$2:$AF$2</formula1>
    </dataValidation>
    <dataValidation type="list" allowBlank="1" showInputMessage="1" showErrorMessage="1" errorTitle="¡Ingreso Inválido!" error="Seleccione una opción de la lista." promptTitle="Dimensión Estratégica" prompt="Seleccione una opción de la lista." sqref="K17:K26 K37:K46 K57:K66 K76:K85 K94:K103 K112:K121 K130:K139 K213:K222 K149:K158 K163 K172:K181 K191:K200">
      <formula1>$A$2:$O$2</formula1>
    </dataValidation>
    <dataValidation type="list" allowBlank="1" showInputMessage="1" showErrorMessage="1" errorTitle="¡Ingreso no valido!" error="Favor ingrese un elemento de la lista." promptTitle="Tipo de Presupuesto" prompt="Seleccione una opción de la lista." sqref="H17:H26 H57:H66 H76:H85 H94:H103 H130:H139 H37:H46 H213:H222 H112:H121 H149:H158 H163 H172:H181 H191:H200">
      <formula1>$S$2:$T$2</formula1>
    </dataValidation>
    <dataValidation type="list" allowBlank="1" showInputMessage="1" showErrorMessage="1" errorTitle="¡Ingreso Inválido!" error="Verifique el valor ingresado._x000a_" sqref="I17:I26 I37:I46 I57:I66 I76:I85 I94:I103 I112:I121 I130:I139 I213:I222 I149:I158 I163 I172:I181 I191:I200">
      <formula1>$A$1:$UI$1</formula1>
    </dataValidation>
    <dataValidation type="list" allowBlank="1" showErrorMessage="1" sqref="C26 C46 C66 C85 C103 C121 C139 C158 C163">
      <formula1>$AH$2:$BU$2</formula1>
      <formula2>0</formula2>
    </dataValidation>
  </dataValidation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10"/>
  <sheetViews>
    <sheetView showGridLines="0" topLeftCell="A128" zoomScale="84" zoomScaleNormal="84" workbookViewId="0">
      <selection activeCell="A138" sqref="A138:XFD185"/>
    </sheetView>
  </sheetViews>
  <sheetFormatPr baseColWidth="10" defaultColWidth="11.5703125" defaultRowHeight="15" x14ac:dyDescent="0.2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62" t="s">
        <v>1370</v>
      </c>
      <c r="E2" s="124" t="s">
        <v>1372</v>
      </c>
      <c r="F2" s="124" t="s">
        <v>483</v>
      </c>
      <c r="G2" s="124" t="s">
        <v>1373</v>
      </c>
      <c r="H2" s="162"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BZ2" s="87" t="s">
        <v>494</v>
      </c>
      <c r="CA2" s="87" t="s">
        <v>495</v>
      </c>
      <c r="CB2" s="87" t="s">
        <v>496</v>
      </c>
      <c r="CC2" s="87" t="s">
        <v>497</v>
      </c>
      <c r="CD2" s="87" t="s">
        <v>498</v>
      </c>
      <c r="CE2" s="87" t="s">
        <v>499</v>
      </c>
      <c r="CF2" s="87" t="s">
        <v>500</v>
      </c>
      <c r="CG2" s="87" t="s">
        <v>501</v>
      </c>
      <c r="CH2" s="87" t="s">
        <v>502</v>
      </c>
      <c r="CI2" s="87" t="s">
        <v>503</v>
      </c>
      <c r="CJ2" s="87" t="s">
        <v>504</v>
      </c>
      <c r="CK2" s="87" t="s">
        <v>505</v>
      </c>
      <c r="CL2" s="87" t="s">
        <v>506</v>
      </c>
      <c r="CM2" s="87" t="s">
        <v>507</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12">
        <v>41436.800000000003</v>
      </c>
      <c r="CA3" s="312">
        <v>37669.82</v>
      </c>
      <c r="CB3" s="312">
        <v>33902.839999999997</v>
      </c>
      <c r="CC3" s="312">
        <v>30135.85</v>
      </c>
      <c r="CD3" s="312">
        <v>28252.36</v>
      </c>
      <c r="CE3" s="312">
        <v>26368.87</v>
      </c>
      <c r="CF3" s="312">
        <v>17893.16</v>
      </c>
      <c r="CG3" s="312">
        <v>16951.419999999998</v>
      </c>
      <c r="CH3" s="312">
        <v>13184.44</v>
      </c>
      <c r="CI3" s="312">
        <v>15032.56</v>
      </c>
      <c r="CJ3" s="312">
        <v>13264.02</v>
      </c>
      <c r="CK3" s="312">
        <v>12379.75</v>
      </c>
      <c r="CL3" s="312">
        <v>439.49</v>
      </c>
      <c r="CM3" s="312">
        <v>1904.46</v>
      </c>
    </row>
    <row r="5" spans="1:555" ht="52.5" x14ac:dyDescent="0.25">
      <c r="C5" s="198" t="s">
        <v>137</v>
      </c>
      <c r="D5" s="171">
        <f>SUMIF(C:C,$C$10,D:D)</f>
        <v>3111546.5549999997</v>
      </c>
      <c r="CA5" s="312"/>
    </row>
    <row r="6" spans="1:555" x14ac:dyDescent="0.25">
      <c r="CA6" s="312"/>
    </row>
    <row r="7" spans="1:555" x14ac:dyDescent="0.25">
      <c r="CA7" s="312"/>
    </row>
    <row r="8" spans="1:555" x14ac:dyDescent="0.25">
      <c r="C8" s="70" t="s">
        <v>54</v>
      </c>
      <c r="D8" s="79"/>
      <c r="E8" s="70"/>
      <c r="F8" s="70"/>
      <c r="G8" s="70"/>
      <c r="H8" s="79"/>
      <c r="I8" s="70"/>
      <c r="J8" s="70"/>
      <c r="CA8" s="312"/>
    </row>
    <row r="9" spans="1:555" ht="15.75" thickBot="1" x14ac:dyDescent="0.3">
      <c r="C9" s="96"/>
      <c r="D9" s="79"/>
      <c r="E9" s="96"/>
      <c r="F9" s="96"/>
      <c r="G9" s="96"/>
      <c r="H9" s="79"/>
      <c r="I9" s="96"/>
      <c r="J9" s="123"/>
      <c r="CA9" s="312"/>
    </row>
    <row r="10" spans="1:555" ht="15.75" thickBot="1" x14ac:dyDescent="0.3">
      <c r="C10" s="581" t="s">
        <v>43</v>
      </c>
      <c r="D10" s="576">
        <f>SUM(G17:G67)</f>
        <v>2491858.2149999999</v>
      </c>
      <c r="E10" s="95"/>
      <c r="F10" s="95"/>
      <c r="G10" s="95"/>
      <c r="H10" s="76"/>
      <c r="I10" s="76"/>
      <c r="J10" s="76"/>
      <c r="CA10" s="312"/>
    </row>
    <row r="11" spans="1:555" x14ac:dyDescent="0.25">
      <c r="B11" s="180"/>
      <c r="D11" s="31"/>
      <c r="E11" s="95"/>
      <c r="F11" s="95"/>
      <c r="G11" s="95"/>
      <c r="H11" s="76"/>
      <c r="I11" s="76"/>
      <c r="J11" s="76"/>
      <c r="CA11" s="312"/>
    </row>
    <row r="12" spans="1:555" x14ac:dyDescent="0.25">
      <c r="B12" s="180"/>
      <c r="D12" s="31"/>
      <c r="E12" s="95"/>
      <c r="F12" s="95"/>
      <c r="G12" s="95"/>
      <c r="H12" s="76"/>
      <c r="I12" s="76"/>
      <c r="J12" s="76"/>
      <c r="CA12" s="312"/>
    </row>
    <row r="13" spans="1:555" ht="15.75" x14ac:dyDescent="0.25">
      <c r="C13" s="207" t="s">
        <v>401</v>
      </c>
      <c r="D13" s="208" t="s">
        <v>1957</v>
      </c>
      <c r="E13" s="95"/>
      <c r="F13" s="95"/>
      <c r="G13" s="95"/>
      <c r="H13" s="76"/>
      <c r="I13" s="76"/>
      <c r="J13" s="76"/>
      <c r="CA13" s="312"/>
    </row>
    <row r="14" spans="1:555" ht="18.75" x14ac:dyDescent="0.25">
      <c r="C14" s="213"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Creación de ocho plazas docentes  para la contatación de ocho profesores en la categoria de Profesor Auxiliar III</v>
      </c>
      <c r="D14" s="31"/>
      <c r="E14" s="95"/>
      <c r="F14" s="95"/>
      <c r="G14" s="95"/>
      <c r="H14" s="76"/>
      <c r="I14" s="76"/>
      <c r="J14" s="76"/>
      <c r="CA14" s="312"/>
    </row>
    <row r="15" spans="1:555" ht="15.75" thickBot="1" x14ac:dyDescent="0.3">
      <c r="C15" s="180"/>
      <c r="D15" s="31"/>
      <c r="E15" s="95"/>
      <c r="F15" s="95"/>
      <c r="G15" s="95"/>
      <c r="H15" s="76"/>
      <c r="I15" s="76"/>
      <c r="J15" s="76"/>
      <c r="CA15" s="312"/>
    </row>
    <row r="16" spans="1:555" ht="30.75" thickBot="1" x14ac:dyDescent="0.3">
      <c r="C16" s="582" t="s">
        <v>44</v>
      </c>
      <c r="D16" s="583" t="s">
        <v>55</v>
      </c>
      <c r="E16" s="584" t="s">
        <v>56</v>
      </c>
      <c r="F16" s="583" t="s">
        <v>57</v>
      </c>
      <c r="G16" s="137" t="s">
        <v>27</v>
      </c>
      <c r="H16" s="135" t="s">
        <v>140</v>
      </c>
      <c r="I16" s="138" t="s">
        <v>46</v>
      </c>
      <c r="J16" s="138" t="s">
        <v>141</v>
      </c>
      <c r="K16" s="138" t="s">
        <v>419</v>
      </c>
      <c r="L16" s="138" t="s">
        <v>420</v>
      </c>
      <c r="CA16" s="312"/>
    </row>
    <row r="17" spans="3:79" ht="15.75" hidden="1" thickBot="1" x14ac:dyDescent="0.3">
      <c r="C17" s="586" t="s">
        <v>494</v>
      </c>
      <c r="D17" s="202"/>
      <c r="E17" s="154">
        <v>12</v>
      </c>
      <c r="F17" s="313">
        <f>HLOOKUP($C17,$BZ$2:$CM$3,2,0)</f>
        <v>41436.800000000003</v>
      </c>
      <c r="G17" s="115">
        <f>D17*E17*F17</f>
        <v>0</v>
      </c>
      <c r="H17" s="168"/>
      <c r="I17" s="116" t="s">
        <v>508</v>
      </c>
      <c r="J17" s="116" t="str">
        <f>VLOOKUP(I17,Presupuesto!$B$11:$C$565,2,0)</f>
        <v>SUELDOS Y SALARIOS PERMANENTES</v>
      </c>
      <c r="K17" s="223" t="s">
        <v>1471</v>
      </c>
      <c r="L17" s="100" t="s">
        <v>403</v>
      </c>
      <c r="CA17" s="312"/>
    </row>
    <row r="18" spans="3:79" hidden="1" x14ac:dyDescent="0.25">
      <c r="C18" s="174" t="s">
        <v>58</v>
      </c>
      <c r="D18" s="165"/>
      <c r="E18" s="156">
        <v>0</v>
      </c>
      <c r="F18" s="102">
        <f>IF(E17=0,"",(G17/E17)/12*E17)</f>
        <v>0</v>
      </c>
      <c r="G18" s="99">
        <f>F18</f>
        <v>0</v>
      </c>
      <c r="H18" s="166" t="s">
        <v>1459</v>
      </c>
      <c r="I18" s="118" t="s">
        <v>528</v>
      </c>
      <c r="J18" s="118" t="str">
        <f>VLOOKUP(I18,Presupuesto!$B$11:$C$565,2,0)</f>
        <v>AGUINALDO Y DECIMO CUARTO MES</v>
      </c>
      <c r="K18" s="100" t="str">
        <f t="shared" ref="K18:K49" si="0">$K$77</f>
        <v>Posgrado</v>
      </c>
      <c r="L18" s="100" t="s">
        <v>421</v>
      </c>
      <c r="CA18" s="312"/>
    </row>
    <row r="19" spans="3:79" ht="15.75" hidden="1" thickBot="1" x14ac:dyDescent="0.3">
      <c r="C19" s="175" t="s">
        <v>59</v>
      </c>
      <c r="D19" s="165"/>
      <c r="E19" s="156">
        <v>0</v>
      </c>
      <c r="F19" s="119">
        <f>IF(E17&lt;6,"",((E17-6)/12)*(G17/E17))</f>
        <v>0</v>
      </c>
      <c r="G19" s="99">
        <f>F19</f>
        <v>0</v>
      </c>
      <c r="H19" s="166"/>
      <c r="I19" s="103" t="s">
        <v>531</v>
      </c>
      <c r="J19" s="103" t="str">
        <f>VLOOKUP(I19,Presupuesto!$B$11:$C$565,2,0)</f>
        <v>DECIMOCUARTO MES</v>
      </c>
      <c r="K19" s="100" t="str">
        <f t="shared" si="0"/>
        <v>Posgrado</v>
      </c>
      <c r="L19" s="100" t="s">
        <v>404</v>
      </c>
      <c r="CA19" s="312"/>
    </row>
    <row r="20" spans="3:79" ht="15.75" hidden="1" thickBot="1" x14ac:dyDescent="0.3">
      <c r="C20" s="586" t="s">
        <v>495</v>
      </c>
      <c r="D20" s="202"/>
      <c r="E20" s="154">
        <v>12</v>
      </c>
      <c r="F20" s="313">
        <f>HLOOKUP($C20,$BZ$2:$CM$3,2,0)</f>
        <v>37669.82</v>
      </c>
      <c r="G20" s="115">
        <f>D20*E20*F20</f>
        <v>0</v>
      </c>
      <c r="H20" s="168"/>
      <c r="I20" s="116" t="s">
        <v>508</v>
      </c>
      <c r="J20" s="116" t="str">
        <f>VLOOKUP(I20,Presupuesto!$B$11:$C$565,2,0)</f>
        <v>SUELDOS Y SALARIOS PERMANENTES</v>
      </c>
      <c r="K20" s="100" t="str">
        <f t="shared" si="0"/>
        <v>Posgrado</v>
      </c>
      <c r="L20" s="100" t="s">
        <v>404</v>
      </c>
    </row>
    <row r="21" spans="3:79" hidden="1" x14ac:dyDescent="0.25">
      <c r="C21" s="174" t="s">
        <v>58</v>
      </c>
      <c r="D21" s="165"/>
      <c r="E21" s="156">
        <v>0</v>
      </c>
      <c r="F21" s="102">
        <f>IF(E20=0,"",(G20/E20)/12*E20)</f>
        <v>0</v>
      </c>
      <c r="G21" s="99">
        <f>F21</f>
        <v>0</v>
      </c>
      <c r="H21" s="166"/>
      <c r="I21" s="118" t="s">
        <v>528</v>
      </c>
      <c r="J21" s="118" t="str">
        <f>VLOOKUP(I21,Presupuesto!$B$11:$C$565,2,0)</f>
        <v>AGUINALDO Y DECIMO CUARTO MES</v>
      </c>
      <c r="K21" s="100" t="str">
        <f t="shared" si="0"/>
        <v>Posgrado</v>
      </c>
      <c r="L21" s="100" t="s">
        <v>404</v>
      </c>
    </row>
    <row r="22" spans="3:79" ht="15.75" hidden="1" thickBot="1" x14ac:dyDescent="0.3">
      <c r="C22" s="175" t="s">
        <v>59</v>
      </c>
      <c r="D22" s="165"/>
      <c r="E22" s="156">
        <v>0</v>
      </c>
      <c r="F22" s="119">
        <f>IF(E20&lt;6,"",((E20-6)/12)*(G20/E20))</f>
        <v>0</v>
      </c>
      <c r="G22" s="99">
        <f>F22</f>
        <v>0</v>
      </c>
      <c r="H22" s="166"/>
      <c r="I22" s="103" t="s">
        <v>531</v>
      </c>
      <c r="J22" s="103" t="str">
        <f>VLOOKUP(I22,Presupuesto!$B$11:$C$565,2,0)</f>
        <v>DECIMOCUARTO MES</v>
      </c>
      <c r="K22" s="100" t="str">
        <f t="shared" si="0"/>
        <v>Posgrado</v>
      </c>
      <c r="L22" s="100" t="s">
        <v>404</v>
      </c>
    </row>
    <row r="23" spans="3:79" ht="15.75" hidden="1" thickBot="1" x14ac:dyDescent="0.3">
      <c r="C23" s="586" t="s">
        <v>496</v>
      </c>
      <c r="D23" s="202"/>
      <c r="E23" s="154">
        <v>12</v>
      </c>
      <c r="F23" s="313">
        <f>HLOOKUP($C23,$BZ$2:$CM$3,2,0)</f>
        <v>33902.839999999997</v>
      </c>
      <c r="G23" s="115">
        <f>D23*E23*F23</f>
        <v>0</v>
      </c>
      <c r="H23" s="168"/>
      <c r="I23" s="116" t="s">
        <v>508</v>
      </c>
      <c r="J23" s="116" t="str">
        <f>VLOOKUP(I23,Presupuesto!$B$11:$C$565,2,0)</f>
        <v>SUELDOS Y SALARIOS PERMANENTES</v>
      </c>
      <c r="K23" s="100" t="str">
        <f t="shared" si="0"/>
        <v>Posgrado</v>
      </c>
      <c r="L23" s="100" t="s">
        <v>404</v>
      </c>
    </row>
    <row r="24" spans="3:79" hidden="1" x14ac:dyDescent="0.25">
      <c r="C24" s="174" t="s">
        <v>58</v>
      </c>
      <c r="D24" s="165"/>
      <c r="E24" s="156">
        <v>0</v>
      </c>
      <c r="F24" s="102">
        <f>IF(E23=0,"",(G23/E23)/12*E23)</f>
        <v>0</v>
      </c>
      <c r="G24" s="99">
        <f>F24</f>
        <v>0</v>
      </c>
      <c r="H24" s="166"/>
      <c r="I24" s="118" t="s">
        <v>528</v>
      </c>
      <c r="J24" s="118" t="str">
        <f>VLOOKUP(I24,Presupuesto!$B$11:$C$565,2,0)</f>
        <v>AGUINALDO Y DECIMO CUARTO MES</v>
      </c>
      <c r="K24" s="100" t="str">
        <f t="shared" si="0"/>
        <v>Posgrado</v>
      </c>
      <c r="L24" s="100" t="s">
        <v>404</v>
      </c>
    </row>
    <row r="25" spans="3:79" ht="15.75" hidden="1" thickBot="1" x14ac:dyDescent="0.3">
      <c r="C25" s="175" t="s">
        <v>59</v>
      </c>
      <c r="D25" s="165"/>
      <c r="E25" s="156">
        <v>0</v>
      </c>
      <c r="F25" s="119">
        <f>IF(E23&lt;6,"",((E23-6)/12)*(G23/E23))</f>
        <v>0</v>
      </c>
      <c r="G25" s="99">
        <f>F25</f>
        <v>0</v>
      </c>
      <c r="H25" s="166"/>
      <c r="I25" s="103" t="s">
        <v>531</v>
      </c>
      <c r="J25" s="103" t="str">
        <f>VLOOKUP(I25,Presupuesto!$B$11:$C$565,2,0)</f>
        <v>DECIMOCUARTO MES</v>
      </c>
      <c r="K25" s="100" t="str">
        <f t="shared" si="0"/>
        <v>Posgrado</v>
      </c>
      <c r="L25" s="100" t="s">
        <v>404</v>
      </c>
    </row>
    <row r="26" spans="3:79" ht="15.75" hidden="1" thickBot="1" x14ac:dyDescent="0.3">
      <c r="C26" s="586" t="s">
        <v>497</v>
      </c>
      <c r="D26" s="202"/>
      <c r="E26" s="154">
        <v>12</v>
      </c>
      <c r="F26" s="313">
        <f>HLOOKUP($C26,$BZ$2:$CM$3,2,0)</f>
        <v>30135.85</v>
      </c>
      <c r="G26" s="115">
        <f>D26*E26*F26</f>
        <v>0</v>
      </c>
      <c r="H26" s="168"/>
      <c r="I26" s="116" t="s">
        <v>508</v>
      </c>
      <c r="J26" s="116" t="str">
        <f>VLOOKUP(I26,Presupuesto!$B$11:$C$565,2,0)</f>
        <v>SUELDOS Y SALARIOS PERMANENTES</v>
      </c>
      <c r="K26" s="100" t="str">
        <f t="shared" si="0"/>
        <v>Posgrado</v>
      </c>
      <c r="L26" s="100" t="s">
        <v>404</v>
      </c>
    </row>
    <row r="27" spans="3:79" hidden="1" x14ac:dyDescent="0.25">
      <c r="C27" s="174" t="s">
        <v>58</v>
      </c>
      <c r="D27" s="165"/>
      <c r="E27" s="156">
        <v>0</v>
      </c>
      <c r="F27" s="102">
        <f>IF(E26=0,"",(G26/E26)/12*E26)</f>
        <v>0</v>
      </c>
      <c r="G27" s="99">
        <f>F27</f>
        <v>0</v>
      </c>
      <c r="H27" s="166"/>
      <c r="I27" s="118" t="s">
        <v>528</v>
      </c>
      <c r="J27" s="118" t="str">
        <f>VLOOKUP(I27,Presupuesto!$B$11:$C$565,2,0)</f>
        <v>AGUINALDO Y DECIMO CUARTO MES</v>
      </c>
      <c r="K27" s="100" t="str">
        <f t="shared" si="0"/>
        <v>Posgrado</v>
      </c>
      <c r="L27" s="100" t="s">
        <v>404</v>
      </c>
    </row>
    <row r="28" spans="3:79" ht="15.75" hidden="1" thickBot="1" x14ac:dyDescent="0.3">
      <c r="C28" s="175" t="s">
        <v>59</v>
      </c>
      <c r="D28" s="165"/>
      <c r="E28" s="156">
        <v>0</v>
      </c>
      <c r="F28" s="119">
        <f>IF(E26&lt;6,"",((E26-6)/12)*(G26/E26))</f>
        <v>0</v>
      </c>
      <c r="G28" s="99">
        <f>F28</f>
        <v>0</v>
      </c>
      <c r="H28" s="166"/>
      <c r="I28" s="103" t="s">
        <v>531</v>
      </c>
      <c r="J28" s="103" t="str">
        <f>VLOOKUP(I28,Presupuesto!$B$11:$C$565,2,0)</f>
        <v>DECIMOCUARTO MES</v>
      </c>
      <c r="K28" s="100" t="str">
        <f t="shared" si="0"/>
        <v>Posgrado</v>
      </c>
      <c r="L28" s="100" t="s">
        <v>404</v>
      </c>
    </row>
    <row r="29" spans="3:79" ht="15.75" hidden="1" thickBot="1" x14ac:dyDescent="0.3">
      <c r="C29" s="586" t="s">
        <v>498</v>
      </c>
      <c r="D29" s="202"/>
      <c r="E29" s="154">
        <v>12</v>
      </c>
      <c r="F29" s="313">
        <f>HLOOKUP($C29,$BZ$2:$CM$3,2,0)</f>
        <v>28252.36</v>
      </c>
      <c r="G29" s="115">
        <f>D29*E29*F29</f>
        <v>0</v>
      </c>
      <c r="H29" s="168"/>
      <c r="I29" s="116" t="s">
        <v>508</v>
      </c>
      <c r="J29" s="116" t="str">
        <f>VLOOKUP(I29,Presupuesto!$B$11:$C$565,2,0)</f>
        <v>SUELDOS Y SALARIOS PERMANENTES</v>
      </c>
      <c r="K29" s="100" t="str">
        <f t="shared" si="0"/>
        <v>Posgrado</v>
      </c>
      <c r="L29" s="100" t="s">
        <v>404</v>
      </c>
    </row>
    <row r="30" spans="3:79" hidden="1" x14ac:dyDescent="0.25">
      <c r="C30" s="174" t="s">
        <v>58</v>
      </c>
      <c r="D30" s="165"/>
      <c r="E30" s="156">
        <v>0</v>
      </c>
      <c r="F30" s="102">
        <f>IF(E29=0,"",(G29/E29)/12*E29)</f>
        <v>0</v>
      </c>
      <c r="G30" s="99">
        <f>F30</f>
        <v>0</v>
      </c>
      <c r="H30" s="166"/>
      <c r="I30" s="118" t="s">
        <v>528</v>
      </c>
      <c r="J30" s="118" t="str">
        <f>VLOOKUP(I30,Presupuesto!$B$11:$C$565,2,0)</f>
        <v>AGUINALDO Y DECIMO CUARTO MES</v>
      </c>
      <c r="K30" s="100" t="str">
        <f t="shared" si="0"/>
        <v>Posgrado</v>
      </c>
      <c r="L30" s="100" t="s">
        <v>404</v>
      </c>
    </row>
    <row r="31" spans="3:79" ht="15.75" hidden="1" thickBot="1" x14ac:dyDescent="0.3">
      <c r="C31" s="175" t="s">
        <v>59</v>
      </c>
      <c r="D31" s="165"/>
      <c r="E31" s="156">
        <v>0</v>
      </c>
      <c r="F31" s="119">
        <f>IF(E29&lt;6,"",((E29-6)/12)*(G29/E29))</f>
        <v>0</v>
      </c>
      <c r="G31" s="99">
        <f>F31</f>
        <v>0</v>
      </c>
      <c r="H31" s="166"/>
      <c r="I31" s="103" t="s">
        <v>531</v>
      </c>
      <c r="J31" s="103" t="str">
        <f>VLOOKUP(I31,Presupuesto!$B$11:$C$565,2,0)</f>
        <v>DECIMOCUARTO MES</v>
      </c>
      <c r="K31" s="100" t="str">
        <f t="shared" si="0"/>
        <v>Posgrado</v>
      </c>
      <c r="L31" s="100" t="s">
        <v>404</v>
      </c>
    </row>
    <row r="32" spans="3:79" ht="15.75" thickBot="1" x14ac:dyDescent="0.3">
      <c r="C32" s="586" t="s">
        <v>499</v>
      </c>
      <c r="D32" s="202">
        <v>7</v>
      </c>
      <c r="E32" s="154">
        <v>12</v>
      </c>
      <c r="F32" s="313">
        <f>HLOOKUP($C32,$BZ$2:$CM$3,2,0)</f>
        <v>26368.87</v>
      </c>
      <c r="G32" s="115">
        <f>D32*E32*F32</f>
        <v>2214985.08</v>
      </c>
      <c r="H32" s="168" t="s">
        <v>138</v>
      </c>
      <c r="I32" s="116" t="s">
        <v>508</v>
      </c>
      <c r="J32" s="116" t="str">
        <f>VLOOKUP(I32,Presupuesto!$B$11:$C$565,2,0)</f>
        <v>SUELDOS Y SALARIOS PERMANENTES</v>
      </c>
      <c r="K32" s="100" t="str">
        <f t="shared" si="0"/>
        <v>Posgrado</v>
      </c>
      <c r="L32" s="100" t="s">
        <v>404</v>
      </c>
    </row>
    <row r="33" spans="3:12" x14ac:dyDescent="0.25">
      <c r="C33" s="174" t="s">
        <v>58</v>
      </c>
      <c r="D33" s="165"/>
      <c r="E33" s="156">
        <v>0</v>
      </c>
      <c r="F33" s="102">
        <f>IF(E32=0,"",(G32/E32)/12*E32)</f>
        <v>184582.09</v>
      </c>
      <c r="G33" s="99">
        <f>F33</f>
        <v>184582.09</v>
      </c>
      <c r="H33" s="166" t="s">
        <v>138</v>
      </c>
      <c r="I33" s="118" t="s">
        <v>528</v>
      </c>
      <c r="J33" s="118" t="str">
        <f>VLOOKUP(I33,Presupuesto!$B$11:$C$565,2,0)</f>
        <v>AGUINALDO Y DECIMO CUARTO MES</v>
      </c>
      <c r="K33" s="100" t="str">
        <f t="shared" si="0"/>
        <v>Posgrado</v>
      </c>
      <c r="L33" s="100" t="s">
        <v>404</v>
      </c>
    </row>
    <row r="34" spans="3:12" x14ac:dyDescent="0.25">
      <c r="C34" s="175" t="s">
        <v>59</v>
      </c>
      <c r="D34" s="165"/>
      <c r="E34" s="156">
        <v>0</v>
      </c>
      <c r="F34" s="119">
        <f>IF(E32&lt;6,"",((E32-6)/12)*(G32/E32))</f>
        <v>92291.044999999998</v>
      </c>
      <c r="G34" s="99">
        <f>F34</f>
        <v>92291.044999999998</v>
      </c>
      <c r="H34" s="166" t="s">
        <v>138</v>
      </c>
      <c r="I34" s="103" t="s">
        <v>531</v>
      </c>
      <c r="J34" s="103" t="str">
        <f>VLOOKUP(I34,Presupuesto!$B$11:$C$565,2,0)</f>
        <v>DECIMOCUARTO MES</v>
      </c>
      <c r="K34" s="100" t="str">
        <f t="shared" si="0"/>
        <v>Posgrado</v>
      </c>
      <c r="L34" s="100" t="s">
        <v>404</v>
      </c>
    </row>
    <row r="35" spans="3:12" ht="15.75" hidden="1" thickBot="1" x14ac:dyDescent="0.3">
      <c r="C35" s="586" t="s">
        <v>500</v>
      </c>
      <c r="D35" s="202"/>
      <c r="E35" s="154">
        <v>12</v>
      </c>
      <c r="F35" s="313">
        <f>HLOOKUP($C35,$BZ$2:$CM$3,2,0)</f>
        <v>17893.16</v>
      </c>
      <c r="G35" s="115">
        <f>D35*E35*F35</f>
        <v>0</v>
      </c>
      <c r="H35" s="168"/>
      <c r="I35" s="116" t="s">
        <v>508</v>
      </c>
      <c r="J35" s="116" t="str">
        <f>VLOOKUP(I35,Presupuesto!$B$11:$C$565,2,0)</f>
        <v>SUELDOS Y SALARIOS PERMANENTES</v>
      </c>
      <c r="K35" s="100" t="str">
        <f t="shared" si="0"/>
        <v>Posgrado</v>
      </c>
      <c r="L35" s="100" t="s">
        <v>404</v>
      </c>
    </row>
    <row r="36" spans="3:12" hidden="1" x14ac:dyDescent="0.25">
      <c r="C36" s="174" t="s">
        <v>58</v>
      </c>
      <c r="D36" s="165"/>
      <c r="E36" s="156">
        <v>0</v>
      </c>
      <c r="F36" s="102">
        <f>IF(E35=0,"",(G35/E35)/12*E35)</f>
        <v>0</v>
      </c>
      <c r="G36" s="99">
        <f>F36</f>
        <v>0</v>
      </c>
      <c r="H36" s="166"/>
      <c r="I36" s="118" t="s">
        <v>528</v>
      </c>
      <c r="J36" s="118" t="str">
        <f>VLOOKUP(I36,Presupuesto!$B$11:$C$565,2,0)</f>
        <v>AGUINALDO Y DECIMO CUARTO MES</v>
      </c>
      <c r="K36" s="100" t="str">
        <f t="shared" si="0"/>
        <v>Posgrado</v>
      </c>
      <c r="L36" s="100" t="s">
        <v>404</v>
      </c>
    </row>
    <row r="37" spans="3:12" ht="15.75" hidden="1" thickBot="1" x14ac:dyDescent="0.3">
      <c r="C37" s="175" t="s">
        <v>59</v>
      </c>
      <c r="D37" s="165"/>
      <c r="E37" s="156">
        <v>0</v>
      </c>
      <c r="F37" s="119">
        <f>IF(E35&lt;6,"",((E35-6)/12)*(G35/E35))</f>
        <v>0</v>
      </c>
      <c r="G37" s="99">
        <f>F37</f>
        <v>0</v>
      </c>
      <c r="H37" s="166"/>
      <c r="I37" s="103" t="s">
        <v>531</v>
      </c>
      <c r="J37" s="103" t="str">
        <f>VLOOKUP(I37,Presupuesto!$B$11:$C$565,2,0)</f>
        <v>DECIMOCUARTO MES</v>
      </c>
      <c r="K37" s="100" t="str">
        <f t="shared" si="0"/>
        <v>Posgrado</v>
      </c>
      <c r="L37" s="100" t="s">
        <v>404</v>
      </c>
    </row>
    <row r="38" spans="3:12" ht="15.75" hidden="1" thickBot="1" x14ac:dyDescent="0.3">
      <c r="C38" s="586" t="s">
        <v>501</v>
      </c>
      <c r="D38" s="202"/>
      <c r="E38" s="154">
        <v>12</v>
      </c>
      <c r="F38" s="313">
        <f>HLOOKUP($C38,$BZ$2:$CM$3,2,0)</f>
        <v>16951.419999999998</v>
      </c>
      <c r="G38" s="115">
        <f>D38*E38*F38</f>
        <v>0</v>
      </c>
      <c r="H38" s="168"/>
      <c r="I38" s="116" t="s">
        <v>508</v>
      </c>
      <c r="J38" s="116" t="str">
        <f>VLOOKUP(I38,Presupuesto!$B$11:$C$565,2,0)</f>
        <v>SUELDOS Y SALARIOS PERMANENTES</v>
      </c>
      <c r="K38" s="100" t="str">
        <f t="shared" si="0"/>
        <v>Posgrado</v>
      </c>
      <c r="L38" s="100" t="s">
        <v>404</v>
      </c>
    </row>
    <row r="39" spans="3:12" hidden="1" x14ac:dyDescent="0.25">
      <c r="C39" s="174" t="s">
        <v>58</v>
      </c>
      <c r="D39" s="165"/>
      <c r="E39" s="156">
        <v>0</v>
      </c>
      <c r="F39" s="102">
        <f>IF(E38=0,"",(G38/E38)/12*E38)</f>
        <v>0</v>
      </c>
      <c r="G39" s="99">
        <f>F39</f>
        <v>0</v>
      </c>
      <c r="H39" s="166"/>
      <c r="I39" s="118" t="s">
        <v>528</v>
      </c>
      <c r="J39" s="118" t="str">
        <f>VLOOKUP(I39,Presupuesto!$B$11:$C$565,2,0)</f>
        <v>AGUINALDO Y DECIMO CUARTO MES</v>
      </c>
      <c r="K39" s="100" t="str">
        <f t="shared" si="0"/>
        <v>Posgrado</v>
      </c>
      <c r="L39" s="100" t="s">
        <v>404</v>
      </c>
    </row>
    <row r="40" spans="3:12" ht="15.75" hidden="1" thickBot="1" x14ac:dyDescent="0.3">
      <c r="C40" s="175" t="s">
        <v>59</v>
      </c>
      <c r="D40" s="165"/>
      <c r="E40" s="156">
        <v>0</v>
      </c>
      <c r="F40" s="119">
        <f>IF(E38&lt;6,"",((E38-6)/12)*(G38/E38))</f>
        <v>0</v>
      </c>
      <c r="G40" s="99">
        <f>F40</f>
        <v>0</v>
      </c>
      <c r="H40" s="166"/>
      <c r="I40" s="103" t="s">
        <v>531</v>
      </c>
      <c r="J40" s="103" t="str">
        <f>VLOOKUP(I40,Presupuesto!$B$11:$C$565,2,0)</f>
        <v>DECIMOCUARTO MES</v>
      </c>
      <c r="K40" s="100" t="str">
        <f t="shared" si="0"/>
        <v>Posgrado</v>
      </c>
      <c r="L40" s="100" t="s">
        <v>404</v>
      </c>
    </row>
    <row r="41" spans="3:12" ht="15.75" hidden="1" thickBot="1" x14ac:dyDescent="0.3">
      <c r="C41" s="586" t="s">
        <v>502</v>
      </c>
      <c r="D41" s="202"/>
      <c r="E41" s="154">
        <v>12</v>
      </c>
      <c r="F41" s="313">
        <f>HLOOKUP($C41,$BZ$2:$CM$3,2,0)</f>
        <v>13184.44</v>
      </c>
      <c r="G41" s="115">
        <f>D41*E41*F41</f>
        <v>0</v>
      </c>
      <c r="H41" s="168"/>
      <c r="I41" s="116" t="s">
        <v>508</v>
      </c>
      <c r="J41" s="116" t="str">
        <f>VLOOKUP(I41,Presupuesto!$B$11:$C$565,2,0)</f>
        <v>SUELDOS Y SALARIOS PERMANENTES</v>
      </c>
      <c r="K41" s="100" t="str">
        <f t="shared" si="0"/>
        <v>Posgrado</v>
      </c>
      <c r="L41" s="100" t="s">
        <v>404</v>
      </c>
    </row>
    <row r="42" spans="3:12" hidden="1" x14ac:dyDescent="0.25">
      <c r="C42" s="174" t="s">
        <v>58</v>
      </c>
      <c r="D42" s="165"/>
      <c r="E42" s="156">
        <v>0</v>
      </c>
      <c r="F42" s="102">
        <f>IF(E41=0,"",(G41/E41)/12*E41)</f>
        <v>0</v>
      </c>
      <c r="G42" s="99">
        <f>F42</f>
        <v>0</v>
      </c>
      <c r="H42" s="166"/>
      <c r="I42" s="118" t="s">
        <v>528</v>
      </c>
      <c r="J42" s="118" t="str">
        <f>VLOOKUP(I42,Presupuesto!$B$11:$C$565,2,0)</f>
        <v>AGUINALDO Y DECIMO CUARTO MES</v>
      </c>
      <c r="K42" s="100" t="str">
        <f t="shared" si="0"/>
        <v>Posgrado</v>
      </c>
      <c r="L42" s="100" t="s">
        <v>404</v>
      </c>
    </row>
    <row r="43" spans="3:12" ht="15.75" hidden="1" thickBot="1" x14ac:dyDescent="0.3">
      <c r="C43" s="175" t="s">
        <v>59</v>
      </c>
      <c r="D43" s="165"/>
      <c r="E43" s="156">
        <v>0</v>
      </c>
      <c r="F43" s="119">
        <f>IF(E41&lt;6,"",((E41-6)/12)*(G41/E41))</f>
        <v>0</v>
      </c>
      <c r="G43" s="99">
        <f>F43</f>
        <v>0</v>
      </c>
      <c r="H43" s="166"/>
      <c r="I43" s="103" t="s">
        <v>531</v>
      </c>
      <c r="J43" s="103" t="str">
        <f>VLOOKUP(I43,Presupuesto!$B$11:$C$565,2,0)</f>
        <v>DECIMOCUARTO MES</v>
      </c>
      <c r="K43" s="100" t="str">
        <f t="shared" si="0"/>
        <v>Posgrado</v>
      </c>
      <c r="L43" s="100" t="s">
        <v>404</v>
      </c>
    </row>
    <row r="44" spans="3:12" ht="15.75" hidden="1" thickBot="1" x14ac:dyDescent="0.3">
      <c r="C44" s="586" t="s">
        <v>503</v>
      </c>
      <c r="D44" s="202"/>
      <c r="E44" s="154">
        <v>12</v>
      </c>
      <c r="F44" s="313">
        <f>HLOOKUP($C44,$BZ$2:$CM$3,2,0)</f>
        <v>15032.56</v>
      </c>
      <c r="G44" s="115">
        <f>D44*E44*F44</f>
        <v>0</v>
      </c>
      <c r="H44" s="168"/>
      <c r="I44" s="116" t="s">
        <v>508</v>
      </c>
      <c r="J44" s="116" t="str">
        <f>VLOOKUP(I44,Presupuesto!$B$11:$C$565,2,0)</f>
        <v>SUELDOS Y SALARIOS PERMANENTES</v>
      </c>
      <c r="K44" s="100" t="str">
        <f t="shared" si="0"/>
        <v>Posgrado</v>
      </c>
      <c r="L44" s="100" t="s">
        <v>404</v>
      </c>
    </row>
    <row r="45" spans="3:12" hidden="1" x14ac:dyDescent="0.25">
      <c r="C45" s="174" t="s">
        <v>58</v>
      </c>
      <c r="D45" s="165"/>
      <c r="E45" s="156">
        <v>0</v>
      </c>
      <c r="F45" s="102">
        <f>IF(E44=0,"",(G44/E44)/12*E44)</f>
        <v>0</v>
      </c>
      <c r="G45" s="99">
        <f>F45</f>
        <v>0</v>
      </c>
      <c r="H45" s="166"/>
      <c r="I45" s="118" t="s">
        <v>528</v>
      </c>
      <c r="J45" s="118" t="str">
        <f>VLOOKUP(I45,Presupuesto!$B$11:$C$565,2,0)</f>
        <v>AGUINALDO Y DECIMO CUARTO MES</v>
      </c>
      <c r="K45" s="100" t="str">
        <f t="shared" si="0"/>
        <v>Posgrado</v>
      </c>
      <c r="L45" s="100" t="s">
        <v>404</v>
      </c>
    </row>
    <row r="46" spans="3:12" ht="15.75" hidden="1" thickBot="1" x14ac:dyDescent="0.3">
      <c r="C46" s="175" t="s">
        <v>59</v>
      </c>
      <c r="D46" s="165"/>
      <c r="E46" s="156">
        <v>0</v>
      </c>
      <c r="F46" s="119">
        <f>IF(E44&lt;6,"",((E44-6)/12)*(G44/E44))</f>
        <v>0</v>
      </c>
      <c r="G46" s="99">
        <f>F46</f>
        <v>0</v>
      </c>
      <c r="H46" s="166"/>
      <c r="I46" s="103" t="s">
        <v>531</v>
      </c>
      <c r="J46" s="103" t="str">
        <f>VLOOKUP(I46,Presupuesto!$B$11:$C$565,2,0)</f>
        <v>DECIMOCUARTO MES</v>
      </c>
      <c r="K46" s="100" t="str">
        <f t="shared" si="0"/>
        <v>Posgrado</v>
      </c>
      <c r="L46" s="100" t="s">
        <v>404</v>
      </c>
    </row>
    <row r="47" spans="3:12" ht="15.75" hidden="1" thickBot="1" x14ac:dyDescent="0.3">
      <c r="C47" s="586" t="s">
        <v>504</v>
      </c>
      <c r="D47" s="202"/>
      <c r="E47" s="154">
        <v>12</v>
      </c>
      <c r="F47" s="313">
        <f>HLOOKUP($C47,$BZ$2:$CM$3,2,0)</f>
        <v>13264.02</v>
      </c>
      <c r="G47" s="115">
        <f>D47*E47*F47</f>
        <v>0</v>
      </c>
      <c r="H47" s="168"/>
      <c r="I47" s="116" t="s">
        <v>508</v>
      </c>
      <c r="J47" s="116" t="str">
        <f>VLOOKUP(I47,Presupuesto!$B$11:$C$565,2,0)</f>
        <v>SUELDOS Y SALARIOS PERMANENTES</v>
      </c>
      <c r="K47" s="100" t="str">
        <f t="shared" si="0"/>
        <v>Posgrado</v>
      </c>
      <c r="L47" s="100" t="s">
        <v>404</v>
      </c>
    </row>
    <row r="48" spans="3:12" hidden="1" x14ac:dyDescent="0.25">
      <c r="C48" s="174" t="s">
        <v>58</v>
      </c>
      <c r="D48" s="165"/>
      <c r="E48" s="156">
        <v>0</v>
      </c>
      <c r="F48" s="102">
        <f>IF(E47=0,"",(G47/E47)/12*E47)</f>
        <v>0</v>
      </c>
      <c r="G48" s="99">
        <f>F48</f>
        <v>0</v>
      </c>
      <c r="H48" s="166"/>
      <c r="I48" s="118" t="s">
        <v>528</v>
      </c>
      <c r="J48" s="118" t="str">
        <f>VLOOKUP(I48,Presupuesto!$B$11:$C$565,2,0)</f>
        <v>AGUINALDO Y DECIMO CUARTO MES</v>
      </c>
      <c r="K48" s="100" t="str">
        <f t="shared" si="0"/>
        <v>Posgrado</v>
      </c>
      <c r="L48" s="100" t="s">
        <v>404</v>
      </c>
    </row>
    <row r="49" spans="3:12" ht="15.75" hidden="1" thickBot="1" x14ac:dyDescent="0.3">
      <c r="C49" s="175" t="s">
        <v>59</v>
      </c>
      <c r="D49" s="165"/>
      <c r="E49" s="156">
        <v>0</v>
      </c>
      <c r="F49" s="119">
        <f>IF(E47&lt;6,"",((E47-6)/12)*(G47/E47))</f>
        <v>0</v>
      </c>
      <c r="G49" s="99">
        <f>F49</f>
        <v>0</v>
      </c>
      <c r="H49" s="166"/>
      <c r="I49" s="103" t="s">
        <v>531</v>
      </c>
      <c r="J49" s="103" t="str">
        <f>VLOOKUP(I49,Presupuesto!$B$11:$C$565,2,0)</f>
        <v>DECIMOCUARTO MES</v>
      </c>
      <c r="K49" s="100" t="str">
        <f t="shared" si="0"/>
        <v>Posgrado</v>
      </c>
      <c r="L49" s="100" t="s">
        <v>404</v>
      </c>
    </row>
    <row r="50" spans="3:12" ht="15.75" hidden="1" thickBot="1" x14ac:dyDescent="0.3">
      <c r="C50" s="586" t="s">
        <v>505</v>
      </c>
      <c r="D50" s="202"/>
      <c r="E50" s="154">
        <v>12</v>
      </c>
      <c r="F50" s="313">
        <f>HLOOKUP($C50,$BZ$2:$CM$3,2,0)</f>
        <v>12379.75</v>
      </c>
      <c r="G50" s="115">
        <f>D50*E50*F50</f>
        <v>0</v>
      </c>
      <c r="H50" s="168"/>
      <c r="I50" s="116" t="s">
        <v>508</v>
      </c>
      <c r="J50" s="116" t="str">
        <f>VLOOKUP(I50,Presupuesto!$B$11:$C$565,2,0)</f>
        <v>SUELDOS Y SALARIOS PERMANENTES</v>
      </c>
      <c r="K50" s="100" t="str">
        <f t="shared" ref="K50:K67" si="1">$K$77</f>
        <v>Posgrado</v>
      </c>
      <c r="L50" s="100" t="s">
        <v>404</v>
      </c>
    </row>
    <row r="51" spans="3:12" hidden="1" x14ac:dyDescent="0.25">
      <c r="C51" s="174" t="s">
        <v>58</v>
      </c>
      <c r="D51" s="165"/>
      <c r="E51" s="156">
        <v>0</v>
      </c>
      <c r="F51" s="102">
        <f>IF(E50=0,"",(G50/E50)/12*E50)</f>
        <v>0</v>
      </c>
      <c r="G51" s="99">
        <f>F51</f>
        <v>0</v>
      </c>
      <c r="H51" s="166"/>
      <c r="I51" s="118" t="s">
        <v>528</v>
      </c>
      <c r="J51" s="118" t="str">
        <f>VLOOKUP(I51,Presupuesto!$B$11:$C$565,2,0)</f>
        <v>AGUINALDO Y DECIMO CUARTO MES</v>
      </c>
      <c r="K51" s="100" t="str">
        <f t="shared" si="1"/>
        <v>Posgrado</v>
      </c>
      <c r="L51" s="100" t="s">
        <v>404</v>
      </c>
    </row>
    <row r="52" spans="3:12" ht="15.75" hidden="1" thickBot="1" x14ac:dyDescent="0.3">
      <c r="C52" s="175" t="s">
        <v>59</v>
      </c>
      <c r="D52" s="165"/>
      <c r="E52" s="156">
        <v>0</v>
      </c>
      <c r="F52" s="119">
        <f>IF(E50&lt;6,"",((E50-6)/12)*(G50/E50))</f>
        <v>0</v>
      </c>
      <c r="G52" s="99">
        <f>F52</f>
        <v>0</v>
      </c>
      <c r="H52" s="166"/>
      <c r="I52" s="103" t="s">
        <v>531</v>
      </c>
      <c r="J52" s="103" t="str">
        <f>VLOOKUP(I52,Presupuesto!$B$11:$C$565,2,0)</f>
        <v>DECIMOCUARTO MES</v>
      </c>
      <c r="K52" s="100" t="str">
        <f t="shared" si="1"/>
        <v>Posgrado</v>
      </c>
      <c r="L52" s="100" t="s">
        <v>404</v>
      </c>
    </row>
    <row r="53" spans="3:12" ht="15.75" hidden="1" thickBot="1" x14ac:dyDescent="0.3">
      <c r="C53" s="586" t="s">
        <v>506</v>
      </c>
      <c r="D53" s="202"/>
      <c r="E53" s="154">
        <v>12</v>
      </c>
      <c r="F53" s="313">
        <f>HLOOKUP($C53,$BZ$2:$CM$3,2,0)</f>
        <v>439.49</v>
      </c>
      <c r="G53" s="115">
        <f>D53*E53*F53</f>
        <v>0</v>
      </c>
      <c r="H53" s="168"/>
      <c r="I53" s="116" t="s">
        <v>508</v>
      </c>
      <c r="J53" s="116" t="str">
        <f>VLOOKUP(I53,Presupuesto!$B$11:$C$565,2,0)</f>
        <v>SUELDOS Y SALARIOS PERMANENTES</v>
      </c>
      <c r="K53" s="100" t="str">
        <f t="shared" si="1"/>
        <v>Posgrado</v>
      </c>
      <c r="L53" s="100" t="s">
        <v>404</v>
      </c>
    </row>
    <row r="54" spans="3:12" hidden="1" x14ac:dyDescent="0.25">
      <c r="C54" s="174" t="s">
        <v>58</v>
      </c>
      <c r="D54" s="165"/>
      <c r="E54" s="156">
        <v>0</v>
      </c>
      <c r="F54" s="102">
        <f>IF(E53=0,"",(G53/E53)/12*E53)</f>
        <v>0</v>
      </c>
      <c r="G54" s="99">
        <f>F54</f>
        <v>0</v>
      </c>
      <c r="H54" s="166"/>
      <c r="I54" s="118" t="s">
        <v>528</v>
      </c>
      <c r="J54" s="118" t="str">
        <f>VLOOKUP(I54,Presupuesto!$B$11:$C$565,2,0)</f>
        <v>AGUINALDO Y DECIMO CUARTO MES</v>
      </c>
      <c r="K54" s="100" t="str">
        <f t="shared" si="1"/>
        <v>Posgrado</v>
      </c>
      <c r="L54" s="100" t="s">
        <v>404</v>
      </c>
    </row>
    <row r="55" spans="3:12" ht="15.75" hidden="1" thickBot="1" x14ac:dyDescent="0.3">
      <c r="C55" s="175" t="s">
        <v>59</v>
      </c>
      <c r="D55" s="165"/>
      <c r="E55" s="156">
        <v>0</v>
      </c>
      <c r="F55" s="119">
        <f>IF(E53&lt;6,"",((E53-6)/12)*(G53/E53))</f>
        <v>0</v>
      </c>
      <c r="G55" s="99">
        <f>F55</f>
        <v>0</v>
      </c>
      <c r="H55" s="166"/>
      <c r="I55" s="103" t="s">
        <v>531</v>
      </c>
      <c r="J55" s="103" t="str">
        <f>VLOOKUP(I55,Presupuesto!$B$11:$C$565,2,0)</f>
        <v>DECIMOCUARTO MES</v>
      </c>
      <c r="K55" s="100" t="str">
        <f t="shared" si="1"/>
        <v>Posgrado</v>
      </c>
      <c r="L55" s="100" t="s">
        <v>404</v>
      </c>
    </row>
    <row r="56" spans="3:12" ht="15.75" hidden="1" thickBot="1" x14ac:dyDescent="0.3">
      <c r="C56" s="586" t="s">
        <v>507</v>
      </c>
      <c r="D56" s="202"/>
      <c r="E56" s="154">
        <v>12</v>
      </c>
      <c r="F56" s="313">
        <f>HLOOKUP($C56,$BZ$2:$CM$3,2,0)</f>
        <v>1904.46</v>
      </c>
      <c r="G56" s="115">
        <f>D56*E56*F56</f>
        <v>0</v>
      </c>
      <c r="H56" s="168"/>
      <c r="I56" s="116" t="s">
        <v>508</v>
      </c>
      <c r="J56" s="116" t="str">
        <f>VLOOKUP(I56,Presupuesto!$B$11:$C$565,2,0)</f>
        <v>SUELDOS Y SALARIOS PERMANENTES</v>
      </c>
      <c r="K56" s="100" t="str">
        <f t="shared" si="1"/>
        <v>Posgrado</v>
      </c>
      <c r="L56" s="100" t="s">
        <v>404</v>
      </c>
    </row>
    <row r="57" spans="3:12" hidden="1" x14ac:dyDescent="0.25">
      <c r="C57" s="174" t="s">
        <v>58</v>
      </c>
      <c r="D57" s="165"/>
      <c r="E57" s="156">
        <v>0</v>
      </c>
      <c r="F57" s="102">
        <f>IF(E56=0,"",(G56/E56)/12*E56)</f>
        <v>0</v>
      </c>
      <c r="G57" s="99">
        <f>F57</f>
        <v>0</v>
      </c>
      <c r="H57" s="166"/>
      <c r="I57" s="118" t="s">
        <v>528</v>
      </c>
      <c r="J57" s="118" t="str">
        <f>VLOOKUP(I57,Presupuesto!$B$11:$C$565,2,0)</f>
        <v>AGUINALDO Y DECIMO CUARTO MES</v>
      </c>
      <c r="K57" s="100" t="str">
        <f t="shared" si="1"/>
        <v>Posgrado</v>
      </c>
      <c r="L57" s="100" t="s">
        <v>404</v>
      </c>
    </row>
    <row r="58" spans="3:12" ht="15.75" hidden="1" thickBot="1" x14ac:dyDescent="0.3">
      <c r="C58" s="175" t="s">
        <v>59</v>
      </c>
      <c r="D58" s="165"/>
      <c r="E58" s="156">
        <v>0</v>
      </c>
      <c r="F58" s="119">
        <f>IF(E56&lt;6,"",((E56-6)/12)*(G56/E56))</f>
        <v>0</v>
      </c>
      <c r="G58" s="99">
        <f>F58</f>
        <v>0</v>
      </c>
      <c r="H58" s="166"/>
      <c r="I58" s="103" t="s">
        <v>531</v>
      </c>
      <c r="J58" s="103" t="str">
        <f>VLOOKUP(I58,Presupuesto!$B$11:$C$565,2,0)</f>
        <v>DECIMOCUARTO MES</v>
      </c>
      <c r="K58" s="100" t="str">
        <f t="shared" si="1"/>
        <v>Posgrado</v>
      </c>
      <c r="L58" s="100" t="s">
        <v>404</v>
      </c>
    </row>
    <row r="59" spans="3:12" ht="15.75" hidden="1" thickBot="1" x14ac:dyDescent="0.3">
      <c r="C59" s="587" t="s">
        <v>84</v>
      </c>
      <c r="D59" s="202"/>
      <c r="E59" s="154">
        <v>12</v>
      </c>
      <c r="F59" s="141">
        <v>30000</v>
      </c>
      <c r="G59" s="115">
        <f>D59*E59*F59</f>
        <v>0</v>
      </c>
      <c r="H59" s="168"/>
      <c r="I59" s="116" t="s">
        <v>576</v>
      </c>
      <c r="J59" s="116" t="str">
        <f>VLOOKUP(I59,Presupuesto!$B$11:$C$565,2,0)</f>
        <v>CONTRATOS ESPECIALES</v>
      </c>
      <c r="K59" s="100" t="str">
        <f t="shared" si="1"/>
        <v>Posgrado</v>
      </c>
      <c r="L59" s="100" t="s">
        <v>404</v>
      </c>
    </row>
    <row r="60" spans="3:12" hidden="1" x14ac:dyDescent="0.25">
      <c r="C60" s="174" t="s">
        <v>58</v>
      </c>
      <c r="D60" s="165"/>
      <c r="E60" s="156">
        <v>0</v>
      </c>
      <c r="F60" s="119">
        <f>IF(E59=0,"",(G59/E59)/12*E59)</f>
        <v>0</v>
      </c>
      <c r="G60" s="99">
        <f>F60</f>
        <v>0</v>
      </c>
      <c r="H60" s="166"/>
      <c r="I60" s="103" t="s">
        <v>576</v>
      </c>
      <c r="J60" s="103" t="str">
        <f>VLOOKUP(I60,Presupuesto!$B$11:$C$565,2,0)</f>
        <v>CONTRATOS ESPECIALES</v>
      </c>
      <c r="K60" s="100" t="str">
        <f t="shared" si="1"/>
        <v>Posgrado</v>
      </c>
      <c r="L60" s="100" t="s">
        <v>403</v>
      </c>
    </row>
    <row r="61" spans="3:12" ht="15.75" hidden="1" thickBot="1" x14ac:dyDescent="0.3">
      <c r="C61" s="175" t="s">
        <v>59</v>
      </c>
      <c r="D61" s="165"/>
      <c r="E61" s="156">
        <v>0</v>
      </c>
      <c r="F61" s="102">
        <f>IF(E59&lt;6,"",((E59-6)/12)*(G59/E59))</f>
        <v>0</v>
      </c>
      <c r="G61" s="99">
        <f>F61</f>
        <v>0</v>
      </c>
      <c r="H61" s="166"/>
      <c r="I61" s="103" t="s">
        <v>576</v>
      </c>
      <c r="J61" s="103" t="str">
        <f>VLOOKUP(I61,Presupuesto!$B$11:$C$565,2,0)</f>
        <v>CONTRATOS ESPECIALES</v>
      </c>
      <c r="K61" s="100" t="str">
        <f t="shared" si="1"/>
        <v>Posgrado</v>
      </c>
      <c r="L61" s="100" t="s">
        <v>408</v>
      </c>
    </row>
    <row r="62" spans="3:12" ht="15.75" hidden="1" thickBot="1" x14ac:dyDescent="0.3">
      <c r="C62" s="587" t="s">
        <v>60</v>
      </c>
      <c r="D62" s="202"/>
      <c r="E62" s="154">
        <v>12</v>
      </c>
      <c r="F62" s="120">
        <v>30000</v>
      </c>
      <c r="G62" s="115">
        <f>D62*E62*F62</f>
        <v>0</v>
      </c>
      <c r="H62" s="168"/>
      <c r="I62" s="116" t="s">
        <v>717</v>
      </c>
      <c r="J62" s="116" t="str">
        <f>VLOOKUP(I62,Presupuesto!$B$11:$C$565,2,0)</f>
        <v>OTROS SERVICIOS TECNICOS Y PROFESIONALES</v>
      </c>
      <c r="K62" s="100" t="str">
        <f t="shared" si="1"/>
        <v>Posgrado</v>
      </c>
      <c r="L62" s="100" t="s">
        <v>403</v>
      </c>
    </row>
    <row r="63" spans="3:12" hidden="1" x14ac:dyDescent="0.25">
      <c r="C63" s="174" t="s">
        <v>58</v>
      </c>
      <c r="D63" s="165"/>
      <c r="E63" s="156">
        <v>0</v>
      </c>
      <c r="F63" s="102">
        <v>0</v>
      </c>
      <c r="G63" s="99">
        <f>F63</f>
        <v>0</v>
      </c>
      <c r="H63" s="166"/>
      <c r="I63" s="103" t="s">
        <v>717</v>
      </c>
      <c r="J63" s="103" t="str">
        <f>VLOOKUP(I63,Presupuesto!$B$11:$C$565,2,0)</f>
        <v>OTROS SERVICIOS TECNICOS Y PROFESIONALES</v>
      </c>
      <c r="K63" s="100" t="str">
        <f t="shared" si="1"/>
        <v>Posgrado</v>
      </c>
      <c r="L63" s="100" t="s">
        <v>403</v>
      </c>
    </row>
    <row r="64" spans="3:12" ht="15.75" hidden="1" thickBot="1" x14ac:dyDescent="0.3">
      <c r="C64" s="175" t="s">
        <v>59</v>
      </c>
      <c r="D64" s="165"/>
      <c r="E64" s="156">
        <v>0</v>
      </c>
      <c r="F64" s="102">
        <v>0</v>
      </c>
      <c r="G64" s="99">
        <f>F64</f>
        <v>0</v>
      </c>
      <c r="H64" s="166"/>
      <c r="I64" s="103" t="s">
        <v>717</v>
      </c>
      <c r="J64" s="103" t="str">
        <f>VLOOKUP(I64,Presupuesto!$B$11:$C$565,2,0)</f>
        <v>OTROS SERVICIOS TECNICOS Y PROFESIONALES</v>
      </c>
      <c r="K64" s="100" t="str">
        <f t="shared" si="1"/>
        <v>Posgrado</v>
      </c>
      <c r="L64" s="100" t="s">
        <v>403</v>
      </c>
    </row>
    <row r="65" spans="3:12" ht="15.75" hidden="1" thickBot="1" x14ac:dyDescent="0.3">
      <c r="C65" s="587" t="s">
        <v>61</v>
      </c>
      <c r="D65" s="202"/>
      <c r="E65" s="154">
        <v>12</v>
      </c>
      <c r="F65" s="120">
        <v>30000</v>
      </c>
      <c r="G65" s="115">
        <f>D65*E65*F65</f>
        <v>0</v>
      </c>
      <c r="H65" s="168"/>
      <c r="I65" s="116" t="s">
        <v>508</v>
      </c>
      <c r="J65" s="116" t="str">
        <f>VLOOKUP(I65,Presupuesto!$B$11:$C$565,2,0)</f>
        <v>SUELDOS Y SALARIOS PERMANENTES</v>
      </c>
      <c r="K65" s="100" t="str">
        <f t="shared" si="1"/>
        <v>Posgrado</v>
      </c>
      <c r="L65" s="100" t="s">
        <v>403</v>
      </c>
    </row>
    <row r="66" spans="3:12" hidden="1" x14ac:dyDescent="0.25">
      <c r="C66" s="174" t="s">
        <v>58</v>
      </c>
      <c r="D66" s="172"/>
      <c r="E66" s="588">
        <v>0</v>
      </c>
      <c r="F66" s="589">
        <f>IF(E65=0,"",(G65/E65)/12*E65)</f>
        <v>0</v>
      </c>
      <c r="G66" s="122">
        <f>F66</f>
        <v>0</v>
      </c>
      <c r="H66" s="166"/>
      <c r="I66" s="103" t="s">
        <v>528</v>
      </c>
      <c r="J66" s="103" t="str">
        <f>VLOOKUP(I66,Presupuesto!$B$11:$C$565,2,0)</f>
        <v>AGUINALDO Y DECIMO CUARTO MES</v>
      </c>
      <c r="K66" s="100" t="str">
        <f t="shared" si="1"/>
        <v>Posgrado</v>
      </c>
      <c r="L66" s="100" t="s">
        <v>403</v>
      </c>
    </row>
    <row r="67" spans="3:12" ht="15.75" hidden="1" thickBot="1" x14ac:dyDescent="0.3">
      <c r="C67" s="176" t="s">
        <v>59</v>
      </c>
      <c r="D67" s="164"/>
      <c r="E67" s="134">
        <v>0</v>
      </c>
      <c r="F67" s="107">
        <f>IF(E65&lt;6,"",((E65-6)/12)*(G65/E65))</f>
        <v>0</v>
      </c>
      <c r="G67" s="107">
        <f>F67</f>
        <v>0</v>
      </c>
      <c r="H67" s="164"/>
      <c r="I67" s="108" t="s">
        <v>531</v>
      </c>
      <c r="J67" s="126" t="str">
        <f>VLOOKUP(I67,Presupuesto!$B$11:$C$565,2,0)</f>
        <v>DECIMOCUARTO MES</v>
      </c>
      <c r="K67" s="108" t="str">
        <f t="shared" si="1"/>
        <v>Posgrado</v>
      </c>
      <c r="L67" s="126" t="s">
        <v>403</v>
      </c>
    </row>
    <row r="69" spans="3:12" ht="15.75" thickBot="1" x14ac:dyDescent="0.3"/>
    <row r="70" spans="3:12" ht="15.75" thickBot="1" x14ac:dyDescent="0.3">
      <c r="C70" s="69" t="s">
        <v>43</v>
      </c>
      <c r="D70" s="30">
        <f>SUM(G77:G127)</f>
        <v>457688.33999999991</v>
      </c>
      <c r="E70" s="95"/>
      <c r="F70" s="95"/>
      <c r="G70" s="95"/>
      <c r="H70" s="76"/>
      <c r="I70" s="76"/>
      <c r="J70" s="76"/>
    </row>
    <row r="71" spans="3:12" x14ac:dyDescent="0.25">
      <c r="D71" s="31"/>
      <c r="E71" s="95"/>
      <c r="F71" s="95"/>
      <c r="G71" s="95"/>
      <c r="H71" s="76"/>
      <c r="I71" s="76"/>
      <c r="J71" s="76"/>
    </row>
    <row r="72" spans="3:12" x14ac:dyDescent="0.25">
      <c r="D72" s="31"/>
      <c r="E72" s="95"/>
      <c r="F72" s="95"/>
      <c r="G72" s="95"/>
      <c r="H72" s="76"/>
      <c r="I72" s="76"/>
      <c r="J72" s="76"/>
    </row>
    <row r="73" spans="3:12" ht="15.75" x14ac:dyDescent="0.25">
      <c r="C73" s="207" t="s">
        <v>401</v>
      </c>
      <c r="D73" s="208" t="s">
        <v>1956</v>
      </c>
      <c r="E73" s="95"/>
      <c r="F73" s="95"/>
      <c r="G73" s="95"/>
      <c r="H73" s="76"/>
      <c r="I73" s="76"/>
      <c r="J73" s="76"/>
    </row>
    <row r="74" spans="3:12" ht="18.75" x14ac:dyDescent="0.25">
      <c r="C74" s="213" t="str">
        <f>IFERROR(VLOOKUP(D73,'Desarrollo e Innov. Curricular'!$E:$F,2,FALSE),IFERROR(VLOOKUP(D73,'Investigación Científica'!$E:$F,2,FALSE),IFERROR(VLOOKUP(D73,'Vinculación Univ. Sociedad'!$E:$F,2,FALSE),IFERROR(VLOOKUP(D73,'Docencia y Profesorado Universi'!$E:$F,2,FALSE),IFERROR(VLOOKUP(D73,'Estudiantes y Graduados'!$E:$F,2,FALSE),IFERROR(VLOOKUP(D73,'Gestion Administrativa'!$E:$F,2,FALSE),IFERROR(VLOOKUP(D73,'Gestión Académica'!$E:$F,2,FALSE),IFERROR(VLOOKUP(D73,'Aseguramiento de la Calidad y M'!$E:$F,2,FALSE),IFERROR(VLOOKUP(D73,'Gestión del Conocimiento'!$E:$F,2,FALSE),IFERROR(VLOOKUP(D73,'Gobernabilidad y Procesos...'!$E:$F,2,FALSE),IFERROR(VLOOKUP(D73,'Gestión del Talento Humano'!$E:$F,2,FALSE),IFERROR(VLOOKUP(D73,'Internacionalización de la E.S.'!$E:$F,2,FALSE),IFERROR(VLOOKUP(D73,Posgrado!$E:$F,2,FALSE),IFERROR(VLOOKUP(D73,'Cultura de Innovación Insti...'!$E:$F,2,FALSE),VLOOKUP(D73,'Lo Esencial de la Reforma Univ.'!$E:$F,2,0)))))))))))))))</f>
        <v>Contratación de un profesor visitante para apoyar la organización de la Escuela de Matemática y la elaboración del plan  para  los cuadros de relevo generacional</v>
      </c>
      <c r="D74" s="31"/>
      <c r="E74" s="95"/>
      <c r="F74" s="95"/>
      <c r="G74" s="95"/>
      <c r="H74" s="76"/>
      <c r="I74" s="76"/>
      <c r="J74" s="76"/>
    </row>
    <row r="75" spans="3:12" ht="15.75" thickBot="1" x14ac:dyDescent="0.3">
      <c r="C75" s="180"/>
      <c r="D75" s="31"/>
      <c r="E75" s="95"/>
      <c r="F75" s="95"/>
      <c r="G75" s="95"/>
      <c r="H75" s="76"/>
      <c r="I75" s="76"/>
      <c r="J75" s="76"/>
    </row>
    <row r="76" spans="3:12" ht="30.75" thickBot="1" x14ac:dyDescent="0.3">
      <c r="C76" s="136" t="s">
        <v>44</v>
      </c>
      <c r="D76" s="140" t="s">
        <v>55</v>
      </c>
      <c r="E76" s="173" t="s">
        <v>56</v>
      </c>
      <c r="F76" s="140" t="s">
        <v>57</v>
      </c>
      <c r="G76" s="137" t="s">
        <v>27</v>
      </c>
      <c r="H76" s="135" t="s">
        <v>140</v>
      </c>
      <c r="I76" s="138" t="s">
        <v>46</v>
      </c>
      <c r="J76" s="138" t="s">
        <v>141</v>
      </c>
      <c r="K76" s="138" t="s">
        <v>419</v>
      </c>
      <c r="L76" s="138" t="s">
        <v>420</v>
      </c>
    </row>
    <row r="77" spans="3:12" ht="15.75" hidden="1" thickBot="1" x14ac:dyDescent="0.3">
      <c r="C77" s="139" t="s">
        <v>494</v>
      </c>
      <c r="D77" s="202"/>
      <c r="E77" s="154">
        <v>12</v>
      </c>
      <c r="F77" s="313">
        <f>HLOOKUP($C77,$BZ$2:$CM$3,2,0)</f>
        <v>41436.800000000003</v>
      </c>
      <c r="G77" s="115">
        <f>D77*E77*F77</f>
        <v>0</v>
      </c>
      <c r="H77" s="168"/>
      <c r="I77" s="116" t="s">
        <v>508</v>
      </c>
      <c r="J77" s="116" t="str">
        <f>VLOOKUP(I77,Presupuesto!$B$11:$C$565,2,0)</f>
        <v>SUELDOS Y SALARIOS PERMANENTES</v>
      </c>
      <c r="K77" s="223" t="s">
        <v>1471</v>
      </c>
      <c r="L77" s="100" t="s">
        <v>403</v>
      </c>
    </row>
    <row r="78" spans="3:12" hidden="1" x14ac:dyDescent="0.25">
      <c r="C78" s="174" t="s">
        <v>58</v>
      </c>
      <c r="D78" s="165"/>
      <c r="E78" s="156">
        <v>0</v>
      </c>
      <c r="F78" s="102">
        <f>IF(E77=0,"",(G77/E77)/12*E77)</f>
        <v>0</v>
      </c>
      <c r="G78" s="99">
        <f>F78</f>
        <v>0</v>
      </c>
      <c r="H78" s="166" t="s">
        <v>1459</v>
      </c>
      <c r="I78" s="118" t="s">
        <v>528</v>
      </c>
      <c r="J78" s="118" t="str">
        <f>VLOOKUP(I78,Presupuesto!$B$11:$C$565,2,0)</f>
        <v>AGUINALDO Y DECIMO CUARTO MES</v>
      </c>
      <c r="K78" s="100" t="str">
        <f t="shared" ref="K78:K109" si="2">$K$77</f>
        <v>Posgrado</v>
      </c>
      <c r="L78" s="100" t="s">
        <v>421</v>
      </c>
    </row>
    <row r="79" spans="3:12" ht="15.75" hidden="1" thickBot="1" x14ac:dyDescent="0.3">
      <c r="C79" s="175" t="s">
        <v>59</v>
      </c>
      <c r="D79" s="165"/>
      <c r="E79" s="156">
        <v>0</v>
      </c>
      <c r="F79" s="119">
        <f>IF(E77&lt;6,"",((E77-6)/12)*(G77/E77))</f>
        <v>0</v>
      </c>
      <c r="G79" s="99">
        <f>F79</f>
        <v>0</v>
      </c>
      <c r="H79" s="166"/>
      <c r="I79" s="103" t="s">
        <v>531</v>
      </c>
      <c r="J79" s="103" t="str">
        <f>VLOOKUP(I79,Presupuesto!$B$11:$C$565,2,0)</f>
        <v>DECIMOCUARTO MES</v>
      </c>
      <c r="K79" s="100" t="str">
        <f t="shared" si="2"/>
        <v>Posgrado</v>
      </c>
      <c r="L79" s="100" t="s">
        <v>404</v>
      </c>
    </row>
    <row r="80" spans="3:12" ht="15.75" hidden="1" thickBot="1" x14ac:dyDescent="0.3">
      <c r="C80" s="139" t="s">
        <v>495</v>
      </c>
      <c r="D80" s="202"/>
      <c r="E80" s="154">
        <v>12</v>
      </c>
      <c r="F80" s="313">
        <f>HLOOKUP($C80,$BZ$2:$CM$3,2,0)</f>
        <v>37669.82</v>
      </c>
      <c r="G80" s="115">
        <f>D80*E80*F80</f>
        <v>0</v>
      </c>
      <c r="H80" s="168"/>
      <c r="I80" s="116" t="s">
        <v>508</v>
      </c>
      <c r="J80" s="116" t="str">
        <f>VLOOKUP(I80,Presupuesto!$B$11:$C$565,2,0)</f>
        <v>SUELDOS Y SALARIOS PERMANENTES</v>
      </c>
      <c r="K80" s="100" t="str">
        <f t="shared" si="2"/>
        <v>Posgrado</v>
      </c>
      <c r="L80" s="100" t="s">
        <v>404</v>
      </c>
    </row>
    <row r="81" spans="3:12" hidden="1" x14ac:dyDescent="0.25">
      <c r="C81" s="174" t="s">
        <v>58</v>
      </c>
      <c r="D81" s="165"/>
      <c r="E81" s="156">
        <v>0</v>
      </c>
      <c r="F81" s="102">
        <f>IF(E80=0,"",(G80/E80)/12*E80)</f>
        <v>0</v>
      </c>
      <c r="G81" s="99">
        <f>F81</f>
        <v>0</v>
      </c>
      <c r="H81" s="166"/>
      <c r="I81" s="118" t="s">
        <v>528</v>
      </c>
      <c r="J81" s="118" t="str">
        <f>VLOOKUP(I81,Presupuesto!$B$11:$C$565,2,0)</f>
        <v>AGUINALDO Y DECIMO CUARTO MES</v>
      </c>
      <c r="K81" s="100" t="str">
        <f t="shared" si="2"/>
        <v>Posgrado</v>
      </c>
      <c r="L81" s="100" t="s">
        <v>404</v>
      </c>
    </row>
    <row r="82" spans="3:12" ht="15.75" hidden="1" thickBot="1" x14ac:dyDescent="0.3">
      <c r="C82" s="175" t="s">
        <v>59</v>
      </c>
      <c r="D82" s="165"/>
      <c r="E82" s="156">
        <v>0</v>
      </c>
      <c r="F82" s="119">
        <f>IF(E80&lt;6,"",((E80-6)/12)*(G80/E80))</f>
        <v>0</v>
      </c>
      <c r="G82" s="99">
        <f>F82</f>
        <v>0</v>
      </c>
      <c r="H82" s="166"/>
      <c r="I82" s="103" t="s">
        <v>531</v>
      </c>
      <c r="J82" s="103" t="str">
        <f>VLOOKUP(I82,Presupuesto!$B$11:$C$565,2,0)</f>
        <v>DECIMOCUARTO MES</v>
      </c>
      <c r="K82" s="100" t="str">
        <f t="shared" si="2"/>
        <v>Posgrado</v>
      </c>
      <c r="L82" s="100" t="s">
        <v>404</v>
      </c>
    </row>
    <row r="83" spans="3:12" ht="15.75" thickBot="1" x14ac:dyDescent="0.3">
      <c r="C83" s="139" t="s">
        <v>496</v>
      </c>
      <c r="D83" s="202">
        <v>1</v>
      </c>
      <c r="E83" s="154">
        <v>12</v>
      </c>
      <c r="F83" s="313">
        <f>HLOOKUP($C83,$BZ$2:$CM$3,2,0)</f>
        <v>33902.839999999997</v>
      </c>
      <c r="G83" s="115">
        <f>D83*E83*F83</f>
        <v>406834.07999999996</v>
      </c>
      <c r="H83" s="168" t="s">
        <v>138</v>
      </c>
      <c r="I83" s="116" t="s">
        <v>508</v>
      </c>
      <c r="J83" s="116" t="str">
        <f>VLOOKUP(I83,Presupuesto!$B$11:$C$565,2,0)</f>
        <v>SUELDOS Y SALARIOS PERMANENTES</v>
      </c>
      <c r="K83" s="100" t="str">
        <f t="shared" si="2"/>
        <v>Posgrado</v>
      </c>
      <c r="L83" s="100" t="s">
        <v>404</v>
      </c>
    </row>
    <row r="84" spans="3:12" x14ac:dyDescent="0.25">
      <c r="C84" s="174" t="s">
        <v>58</v>
      </c>
      <c r="D84" s="165"/>
      <c r="E84" s="156">
        <v>0</v>
      </c>
      <c r="F84" s="102">
        <f>IF(E83=0,"",(G83/E83)/12*E83)</f>
        <v>33902.839999999997</v>
      </c>
      <c r="G84" s="99">
        <f>F84</f>
        <v>33902.839999999997</v>
      </c>
      <c r="H84" s="166" t="s">
        <v>138</v>
      </c>
      <c r="I84" s="118" t="s">
        <v>528</v>
      </c>
      <c r="J84" s="118" t="str">
        <f>VLOOKUP(I84,Presupuesto!$B$11:$C$565,2,0)</f>
        <v>AGUINALDO Y DECIMO CUARTO MES</v>
      </c>
      <c r="K84" s="100" t="str">
        <f t="shared" si="2"/>
        <v>Posgrado</v>
      </c>
      <c r="L84" s="100" t="s">
        <v>404</v>
      </c>
    </row>
    <row r="85" spans="3:12" x14ac:dyDescent="0.25">
      <c r="C85" s="175" t="s">
        <v>59</v>
      </c>
      <c r="D85" s="165"/>
      <c r="E85" s="156">
        <v>0</v>
      </c>
      <c r="F85" s="119">
        <f>IF(E83&lt;6,"",((E83-6)/12)*(G83/E83))</f>
        <v>16951.419999999998</v>
      </c>
      <c r="G85" s="99">
        <f>F85</f>
        <v>16951.419999999998</v>
      </c>
      <c r="H85" s="166" t="s">
        <v>138</v>
      </c>
      <c r="I85" s="103" t="s">
        <v>531</v>
      </c>
      <c r="J85" s="103" t="str">
        <f>VLOOKUP(I85,Presupuesto!$B$11:$C$565,2,0)</f>
        <v>DECIMOCUARTO MES</v>
      </c>
      <c r="K85" s="100" t="str">
        <f t="shared" si="2"/>
        <v>Posgrado</v>
      </c>
      <c r="L85" s="100" t="s">
        <v>404</v>
      </c>
    </row>
    <row r="86" spans="3:12" ht="15.75" hidden="1" thickBot="1" x14ac:dyDescent="0.3">
      <c r="C86" s="139" t="s">
        <v>497</v>
      </c>
      <c r="D86" s="202"/>
      <c r="E86" s="154">
        <v>12</v>
      </c>
      <c r="F86" s="313">
        <f>HLOOKUP($C86,$BZ$2:$CM$3,2,0)</f>
        <v>30135.85</v>
      </c>
      <c r="G86" s="115">
        <f>D86*E86*F86</f>
        <v>0</v>
      </c>
      <c r="H86" s="168"/>
      <c r="I86" s="116" t="s">
        <v>508</v>
      </c>
      <c r="J86" s="116" t="str">
        <f>VLOOKUP(I86,Presupuesto!$B$11:$C$565,2,0)</f>
        <v>SUELDOS Y SALARIOS PERMANENTES</v>
      </c>
      <c r="K86" s="100" t="str">
        <f t="shared" si="2"/>
        <v>Posgrado</v>
      </c>
      <c r="L86" s="100" t="s">
        <v>404</v>
      </c>
    </row>
    <row r="87" spans="3:12" hidden="1" x14ac:dyDescent="0.25">
      <c r="C87" s="174" t="s">
        <v>58</v>
      </c>
      <c r="D87" s="165"/>
      <c r="E87" s="156">
        <v>0</v>
      </c>
      <c r="F87" s="102">
        <f>IF(E86=0,"",(G86/E86)/12*E86)</f>
        <v>0</v>
      </c>
      <c r="G87" s="99">
        <f>F87</f>
        <v>0</v>
      </c>
      <c r="H87" s="166"/>
      <c r="I87" s="118" t="s">
        <v>528</v>
      </c>
      <c r="J87" s="118" t="str">
        <f>VLOOKUP(I87,Presupuesto!$B$11:$C$565,2,0)</f>
        <v>AGUINALDO Y DECIMO CUARTO MES</v>
      </c>
      <c r="K87" s="100" t="str">
        <f t="shared" si="2"/>
        <v>Posgrado</v>
      </c>
      <c r="L87" s="100" t="s">
        <v>404</v>
      </c>
    </row>
    <row r="88" spans="3:12" ht="15.75" hidden="1" thickBot="1" x14ac:dyDescent="0.3">
      <c r="C88" s="175" t="s">
        <v>59</v>
      </c>
      <c r="D88" s="165"/>
      <c r="E88" s="156">
        <v>0</v>
      </c>
      <c r="F88" s="119">
        <f>IF(E86&lt;6,"",((E86-6)/12)*(G86/E86))</f>
        <v>0</v>
      </c>
      <c r="G88" s="99">
        <f>F88</f>
        <v>0</v>
      </c>
      <c r="H88" s="166"/>
      <c r="I88" s="103" t="s">
        <v>531</v>
      </c>
      <c r="J88" s="103" t="str">
        <f>VLOOKUP(I88,Presupuesto!$B$11:$C$565,2,0)</f>
        <v>DECIMOCUARTO MES</v>
      </c>
      <c r="K88" s="100" t="str">
        <f t="shared" si="2"/>
        <v>Posgrado</v>
      </c>
      <c r="L88" s="100" t="s">
        <v>404</v>
      </c>
    </row>
    <row r="89" spans="3:12" ht="15.75" hidden="1" thickBot="1" x14ac:dyDescent="0.3">
      <c r="C89" s="139" t="s">
        <v>498</v>
      </c>
      <c r="D89" s="202"/>
      <c r="E89" s="154">
        <v>12</v>
      </c>
      <c r="F89" s="313">
        <f>HLOOKUP($C89,$BZ$2:$CM$3,2,0)</f>
        <v>28252.36</v>
      </c>
      <c r="G89" s="115">
        <f>D89*E89*F89</f>
        <v>0</v>
      </c>
      <c r="H89" s="168"/>
      <c r="I89" s="116" t="s">
        <v>508</v>
      </c>
      <c r="J89" s="116" t="str">
        <f>VLOOKUP(I89,Presupuesto!$B$11:$C$565,2,0)</f>
        <v>SUELDOS Y SALARIOS PERMANENTES</v>
      </c>
      <c r="K89" s="100" t="str">
        <f t="shared" si="2"/>
        <v>Posgrado</v>
      </c>
      <c r="L89" s="100" t="s">
        <v>404</v>
      </c>
    </row>
    <row r="90" spans="3:12" hidden="1" x14ac:dyDescent="0.25">
      <c r="C90" s="174" t="s">
        <v>58</v>
      </c>
      <c r="D90" s="165"/>
      <c r="E90" s="156">
        <v>0</v>
      </c>
      <c r="F90" s="102">
        <f>IF(E89=0,"",(G89/E89)/12*E89)</f>
        <v>0</v>
      </c>
      <c r="G90" s="99">
        <f>F90</f>
        <v>0</v>
      </c>
      <c r="H90" s="166"/>
      <c r="I90" s="118" t="s">
        <v>528</v>
      </c>
      <c r="J90" s="118" t="str">
        <f>VLOOKUP(I90,Presupuesto!$B$11:$C$565,2,0)</f>
        <v>AGUINALDO Y DECIMO CUARTO MES</v>
      </c>
      <c r="K90" s="100" t="str">
        <f t="shared" si="2"/>
        <v>Posgrado</v>
      </c>
      <c r="L90" s="100" t="s">
        <v>404</v>
      </c>
    </row>
    <row r="91" spans="3:12" ht="15.75" hidden="1" thickBot="1" x14ac:dyDescent="0.3">
      <c r="C91" s="175" t="s">
        <v>59</v>
      </c>
      <c r="D91" s="165"/>
      <c r="E91" s="156">
        <v>0</v>
      </c>
      <c r="F91" s="119">
        <f>IF(E89&lt;6,"",((E89-6)/12)*(G89/E89))</f>
        <v>0</v>
      </c>
      <c r="G91" s="99">
        <f>F91</f>
        <v>0</v>
      </c>
      <c r="H91" s="166"/>
      <c r="I91" s="103" t="s">
        <v>531</v>
      </c>
      <c r="J91" s="103" t="str">
        <f>VLOOKUP(I91,Presupuesto!$B$11:$C$565,2,0)</f>
        <v>DECIMOCUARTO MES</v>
      </c>
      <c r="K91" s="100" t="str">
        <f t="shared" si="2"/>
        <v>Posgrado</v>
      </c>
      <c r="L91" s="100" t="s">
        <v>404</v>
      </c>
    </row>
    <row r="92" spans="3:12" ht="15.75" hidden="1" thickBot="1" x14ac:dyDescent="0.3">
      <c r="C92" s="139" t="s">
        <v>499</v>
      </c>
      <c r="D92" s="202"/>
      <c r="E92" s="154">
        <v>12</v>
      </c>
      <c r="F92" s="313">
        <f>HLOOKUP($C92,$BZ$2:$CM$3,2,0)</f>
        <v>26368.87</v>
      </c>
      <c r="G92" s="115">
        <f>D92*E92*F92</f>
        <v>0</v>
      </c>
      <c r="H92" s="168"/>
      <c r="I92" s="116" t="s">
        <v>508</v>
      </c>
      <c r="J92" s="116" t="str">
        <f>VLOOKUP(I92,Presupuesto!$B$11:$C$565,2,0)</f>
        <v>SUELDOS Y SALARIOS PERMANENTES</v>
      </c>
      <c r="K92" s="100" t="str">
        <f t="shared" si="2"/>
        <v>Posgrado</v>
      </c>
      <c r="L92" s="100" t="s">
        <v>404</v>
      </c>
    </row>
    <row r="93" spans="3:12" hidden="1" x14ac:dyDescent="0.25">
      <c r="C93" s="174" t="s">
        <v>58</v>
      </c>
      <c r="D93" s="165"/>
      <c r="E93" s="156">
        <v>0</v>
      </c>
      <c r="F93" s="102">
        <f>IF(E92=0,"",(G92/E92)/12*E92)</f>
        <v>0</v>
      </c>
      <c r="G93" s="99">
        <f>F93</f>
        <v>0</v>
      </c>
      <c r="H93" s="166"/>
      <c r="I93" s="118" t="s">
        <v>528</v>
      </c>
      <c r="J93" s="118" t="str">
        <f>VLOOKUP(I93,Presupuesto!$B$11:$C$565,2,0)</f>
        <v>AGUINALDO Y DECIMO CUARTO MES</v>
      </c>
      <c r="K93" s="100" t="str">
        <f t="shared" si="2"/>
        <v>Posgrado</v>
      </c>
      <c r="L93" s="100" t="s">
        <v>404</v>
      </c>
    </row>
    <row r="94" spans="3:12" ht="15.75" hidden="1" thickBot="1" x14ac:dyDescent="0.3">
      <c r="C94" s="175" t="s">
        <v>59</v>
      </c>
      <c r="D94" s="165"/>
      <c r="E94" s="156">
        <v>0</v>
      </c>
      <c r="F94" s="119">
        <f>IF(E92&lt;6,"",((E92-6)/12)*(G92/E92))</f>
        <v>0</v>
      </c>
      <c r="G94" s="99">
        <f>F94</f>
        <v>0</v>
      </c>
      <c r="H94" s="166"/>
      <c r="I94" s="103" t="s">
        <v>531</v>
      </c>
      <c r="J94" s="103" t="str">
        <f>VLOOKUP(I94,Presupuesto!$B$11:$C$565,2,0)</f>
        <v>DECIMOCUARTO MES</v>
      </c>
      <c r="K94" s="100" t="str">
        <f t="shared" si="2"/>
        <v>Posgrado</v>
      </c>
      <c r="L94" s="100" t="s">
        <v>404</v>
      </c>
    </row>
    <row r="95" spans="3:12" ht="15.75" hidden="1" thickBot="1" x14ac:dyDescent="0.3">
      <c r="C95" s="139" t="s">
        <v>500</v>
      </c>
      <c r="D95" s="202"/>
      <c r="E95" s="154">
        <v>12</v>
      </c>
      <c r="F95" s="313">
        <f>HLOOKUP($C95,$BZ$2:$CM$3,2,0)</f>
        <v>17893.16</v>
      </c>
      <c r="G95" s="115">
        <f>D95*E95*F95</f>
        <v>0</v>
      </c>
      <c r="H95" s="168"/>
      <c r="I95" s="116" t="s">
        <v>508</v>
      </c>
      <c r="J95" s="116" t="str">
        <f>VLOOKUP(I95,Presupuesto!$B$11:$C$565,2,0)</f>
        <v>SUELDOS Y SALARIOS PERMANENTES</v>
      </c>
      <c r="K95" s="100" t="str">
        <f t="shared" si="2"/>
        <v>Posgrado</v>
      </c>
      <c r="L95" s="100" t="s">
        <v>404</v>
      </c>
    </row>
    <row r="96" spans="3:12" hidden="1" x14ac:dyDescent="0.25">
      <c r="C96" s="174" t="s">
        <v>58</v>
      </c>
      <c r="D96" s="165"/>
      <c r="E96" s="156">
        <v>0</v>
      </c>
      <c r="F96" s="102">
        <f>IF(E95=0,"",(G95/E95)/12*E95)</f>
        <v>0</v>
      </c>
      <c r="G96" s="99">
        <f>F96</f>
        <v>0</v>
      </c>
      <c r="H96" s="166"/>
      <c r="I96" s="118" t="s">
        <v>528</v>
      </c>
      <c r="J96" s="118" t="str">
        <f>VLOOKUP(I96,Presupuesto!$B$11:$C$565,2,0)</f>
        <v>AGUINALDO Y DECIMO CUARTO MES</v>
      </c>
      <c r="K96" s="100" t="str">
        <f t="shared" si="2"/>
        <v>Posgrado</v>
      </c>
      <c r="L96" s="100" t="s">
        <v>404</v>
      </c>
    </row>
    <row r="97" spans="3:12" ht="15.75" hidden="1" thickBot="1" x14ac:dyDescent="0.3">
      <c r="C97" s="175" t="s">
        <v>59</v>
      </c>
      <c r="D97" s="165"/>
      <c r="E97" s="156">
        <v>0</v>
      </c>
      <c r="F97" s="119">
        <f>IF(E95&lt;6,"",((E95-6)/12)*(G95/E95))</f>
        <v>0</v>
      </c>
      <c r="G97" s="99">
        <f>F97</f>
        <v>0</v>
      </c>
      <c r="H97" s="166"/>
      <c r="I97" s="103" t="s">
        <v>531</v>
      </c>
      <c r="J97" s="103" t="str">
        <f>VLOOKUP(I97,Presupuesto!$B$11:$C$565,2,0)</f>
        <v>DECIMOCUARTO MES</v>
      </c>
      <c r="K97" s="100" t="str">
        <f t="shared" si="2"/>
        <v>Posgrado</v>
      </c>
      <c r="L97" s="100" t="s">
        <v>404</v>
      </c>
    </row>
    <row r="98" spans="3:12" ht="15.75" hidden="1" thickBot="1" x14ac:dyDescent="0.3">
      <c r="C98" s="139" t="s">
        <v>501</v>
      </c>
      <c r="D98" s="202"/>
      <c r="E98" s="154">
        <v>12</v>
      </c>
      <c r="F98" s="313">
        <f>HLOOKUP($C98,$BZ$2:$CM$3,2,0)</f>
        <v>16951.419999999998</v>
      </c>
      <c r="G98" s="115">
        <f>D98*E98*F98</f>
        <v>0</v>
      </c>
      <c r="H98" s="168"/>
      <c r="I98" s="116" t="s">
        <v>508</v>
      </c>
      <c r="J98" s="116" t="str">
        <f>VLOOKUP(I98,Presupuesto!$B$11:$C$565,2,0)</f>
        <v>SUELDOS Y SALARIOS PERMANENTES</v>
      </c>
      <c r="K98" s="100" t="str">
        <f t="shared" si="2"/>
        <v>Posgrado</v>
      </c>
      <c r="L98" s="100" t="s">
        <v>404</v>
      </c>
    </row>
    <row r="99" spans="3:12" hidden="1" x14ac:dyDescent="0.25">
      <c r="C99" s="174" t="s">
        <v>58</v>
      </c>
      <c r="D99" s="165"/>
      <c r="E99" s="156">
        <v>0</v>
      </c>
      <c r="F99" s="102">
        <f>IF(E98=0,"",(G98/E98)/12*E98)</f>
        <v>0</v>
      </c>
      <c r="G99" s="99">
        <f>F99</f>
        <v>0</v>
      </c>
      <c r="H99" s="166"/>
      <c r="I99" s="118" t="s">
        <v>528</v>
      </c>
      <c r="J99" s="118" t="str">
        <f>VLOOKUP(I99,Presupuesto!$B$11:$C$565,2,0)</f>
        <v>AGUINALDO Y DECIMO CUARTO MES</v>
      </c>
      <c r="K99" s="100" t="str">
        <f t="shared" si="2"/>
        <v>Posgrado</v>
      </c>
      <c r="L99" s="100" t="s">
        <v>404</v>
      </c>
    </row>
    <row r="100" spans="3:12" ht="15.75" hidden="1" thickBot="1" x14ac:dyDescent="0.3">
      <c r="C100" s="175" t="s">
        <v>59</v>
      </c>
      <c r="D100" s="165"/>
      <c r="E100" s="156">
        <v>0</v>
      </c>
      <c r="F100" s="119">
        <f>IF(E98&lt;6,"",((E98-6)/12)*(G98/E98))</f>
        <v>0</v>
      </c>
      <c r="G100" s="99">
        <f>F100</f>
        <v>0</v>
      </c>
      <c r="H100" s="166"/>
      <c r="I100" s="103" t="s">
        <v>531</v>
      </c>
      <c r="J100" s="103" t="str">
        <f>VLOOKUP(I100,Presupuesto!$B$11:$C$565,2,0)</f>
        <v>DECIMOCUARTO MES</v>
      </c>
      <c r="K100" s="100" t="str">
        <f t="shared" si="2"/>
        <v>Posgrado</v>
      </c>
      <c r="L100" s="100" t="s">
        <v>404</v>
      </c>
    </row>
    <row r="101" spans="3:12" ht="15.75" hidden="1" thickBot="1" x14ac:dyDescent="0.3">
      <c r="C101" s="139" t="s">
        <v>502</v>
      </c>
      <c r="D101" s="202"/>
      <c r="E101" s="154">
        <v>12</v>
      </c>
      <c r="F101" s="313">
        <f>HLOOKUP($C101,$BZ$2:$CM$3,2,0)</f>
        <v>13184.44</v>
      </c>
      <c r="G101" s="115">
        <f>D101*E101*F101</f>
        <v>0</v>
      </c>
      <c r="H101" s="168"/>
      <c r="I101" s="116" t="s">
        <v>508</v>
      </c>
      <c r="J101" s="116" t="str">
        <f>VLOOKUP(I101,Presupuesto!$B$11:$C$565,2,0)</f>
        <v>SUELDOS Y SALARIOS PERMANENTES</v>
      </c>
      <c r="K101" s="100" t="str">
        <f t="shared" si="2"/>
        <v>Posgrado</v>
      </c>
      <c r="L101" s="100" t="s">
        <v>404</v>
      </c>
    </row>
    <row r="102" spans="3:12" hidden="1" x14ac:dyDescent="0.25">
      <c r="C102" s="174" t="s">
        <v>58</v>
      </c>
      <c r="D102" s="165"/>
      <c r="E102" s="156">
        <v>0</v>
      </c>
      <c r="F102" s="102">
        <f>IF(E101=0,"",(G101/E101)/12*E101)</f>
        <v>0</v>
      </c>
      <c r="G102" s="99">
        <f>F102</f>
        <v>0</v>
      </c>
      <c r="H102" s="166"/>
      <c r="I102" s="118" t="s">
        <v>528</v>
      </c>
      <c r="J102" s="118" t="str">
        <f>VLOOKUP(I102,Presupuesto!$B$11:$C$565,2,0)</f>
        <v>AGUINALDO Y DECIMO CUARTO MES</v>
      </c>
      <c r="K102" s="100" t="str">
        <f t="shared" si="2"/>
        <v>Posgrado</v>
      </c>
      <c r="L102" s="100" t="s">
        <v>404</v>
      </c>
    </row>
    <row r="103" spans="3:12" ht="15.75" hidden="1" thickBot="1" x14ac:dyDescent="0.3">
      <c r="C103" s="175" t="s">
        <v>59</v>
      </c>
      <c r="D103" s="165"/>
      <c r="E103" s="156">
        <v>0</v>
      </c>
      <c r="F103" s="119">
        <f>IF(E101&lt;6,"",((E101-6)/12)*(G101/E101))</f>
        <v>0</v>
      </c>
      <c r="G103" s="99">
        <f>F103</f>
        <v>0</v>
      </c>
      <c r="H103" s="166"/>
      <c r="I103" s="103" t="s">
        <v>531</v>
      </c>
      <c r="J103" s="103" t="str">
        <f>VLOOKUP(I103,Presupuesto!$B$11:$C$565,2,0)</f>
        <v>DECIMOCUARTO MES</v>
      </c>
      <c r="K103" s="100" t="str">
        <f t="shared" si="2"/>
        <v>Posgrado</v>
      </c>
      <c r="L103" s="100" t="s">
        <v>404</v>
      </c>
    </row>
    <row r="104" spans="3:12" ht="15.75" hidden="1" thickBot="1" x14ac:dyDescent="0.3">
      <c r="C104" s="139" t="s">
        <v>503</v>
      </c>
      <c r="D104" s="202"/>
      <c r="E104" s="154">
        <v>12</v>
      </c>
      <c r="F104" s="313">
        <f>HLOOKUP($C104,$BZ$2:$CM$3,2,0)</f>
        <v>15032.56</v>
      </c>
      <c r="G104" s="115">
        <f>D104*E104*F104</f>
        <v>0</v>
      </c>
      <c r="H104" s="168"/>
      <c r="I104" s="116" t="s">
        <v>508</v>
      </c>
      <c r="J104" s="116" t="str">
        <f>VLOOKUP(I104,Presupuesto!$B$11:$C$565,2,0)</f>
        <v>SUELDOS Y SALARIOS PERMANENTES</v>
      </c>
      <c r="K104" s="100" t="str">
        <f t="shared" si="2"/>
        <v>Posgrado</v>
      </c>
      <c r="L104" s="100" t="s">
        <v>404</v>
      </c>
    </row>
    <row r="105" spans="3:12" hidden="1" x14ac:dyDescent="0.25">
      <c r="C105" s="174" t="s">
        <v>58</v>
      </c>
      <c r="D105" s="165"/>
      <c r="E105" s="156">
        <v>0</v>
      </c>
      <c r="F105" s="102">
        <f>IF(E104=0,"",(G104/E104)/12*E104)</f>
        <v>0</v>
      </c>
      <c r="G105" s="99">
        <f>F105</f>
        <v>0</v>
      </c>
      <c r="H105" s="166"/>
      <c r="I105" s="118" t="s">
        <v>528</v>
      </c>
      <c r="J105" s="118" t="str">
        <f>VLOOKUP(I105,Presupuesto!$B$11:$C$565,2,0)</f>
        <v>AGUINALDO Y DECIMO CUARTO MES</v>
      </c>
      <c r="K105" s="100" t="str">
        <f t="shared" si="2"/>
        <v>Posgrado</v>
      </c>
      <c r="L105" s="100" t="s">
        <v>404</v>
      </c>
    </row>
    <row r="106" spans="3:12" ht="15.75" hidden="1" thickBot="1" x14ac:dyDescent="0.3">
      <c r="C106" s="175" t="s">
        <v>59</v>
      </c>
      <c r="D106" s="165"/>
      <c r="E106" s="156">
        <v>0</v>
      </c>
      <c r="F106" s="119">
        <f>IF(E104&lt;6,"",((E104-6)/12)*(G104/E104))</f>
        <v>0</v>
      </c>
      <c r="G106" s="99">
        <f>F106</f>
        <v>0</v>
      </c>
      <c r="H106" s="166"/>
      <c r="I106" s="103" t="s">
        <v>531</v>
      </c>
      <c r="J106" s="103" t="str">
        <f>VLOOKUP(I106,Presupuesto!$B$11:$C$565,2,0)</f>
        <v>DECIMOCUARTO MES</v>
      </c>
      <c r="K106" s="100" t="str">
        <f t="shared" si="2"/>
        <v>Posgrado</v>
      </c>
      <c r="L106" s="100" t="s">
        <v>404</v>
      </c>
    </row>
    <row r="107" spans="3:12" ht="15.75" hidden="1" thickBot="1" x14ac:dyDescent="0.3">
      <c r="C107" s="139" t="s">
        <v>504</v>
      </c>
      <c r="D107" s="202"/>
      <c r="E107" s="154">
        <v>12</v>
      </c>
      <c r="F107" s="313">
        <f>HLOOKUP($C107,$BZ$2:$CM$3,2,0)</f>
        <v>13264.02</v>
      </c>
      <c r="G107" s="115">
        <f>D107*E107*F107</f>
        <v>0</v>
      </c>
      <c r="H107" s="168"/>
      <c r="I107" s="116" t="s">
        <v>508</v>
      </c>
      <c r="J107" s="116" t="str">
        <f>VLOOKUP(I107,Presupuesto!$B$11:$C$565,2,0)</f>
        <v>SUELDOS Y SALARIOS PERMANENTES</v>
      </c>
      <c r="K107" s="100" t="str">
        <f t="shared" si="2"/>
        <v>Posgrado</v>
      </c>
      <c r="L107" s="100" t="s">
        <v>404</v>
      </c>
    </row>
    <row r="108" spans="3:12" hidden="1" x14ac:dyDescent="0.25">
      <c r="C108" s="174" t="s">
        <v>58</v>
      </c>
      <c r="D108" s="165"/>
      <c r="E108" s="156">
        <v>0</v>
      </c>
      <c r="F108" s="102">
        <f>IF(E107=0,"",(G107/E107)/12*E107)</f>
        <v>0</v>
      </c>
      <c r="G108" s="99">
        <f>F108</f>
        <v>0</v>
      </c>
      <c r="H108" s="166"/>
      <c r="I108" s="118" t="s">
        <v>528</v>
      </c>
      <c r="J108" s="118" t="str">
        <f>VLOOKUP(I108,Presupuesto!$B$11:$C$565,2,0)</f>
        <v>AGUINALDO Y DECIMO CUARTO MES</v>
      </c>
      <c r="K108" s="100" t="str">
        <f t="shared" si="2"/>
        <v>Posgrado</v>
      </c>
      <c r="L108" s="100" t="s">
        <v>404</v>
      </c>
    </row>
    <row r="109" spans="3:12" ht="15.75" hidden="1" thickBot="1" x14ac:dyDescent="0.3">
      <c r="C109" s="175" t="s">
        <v>59</v>
      </c>
      <c r="D109" s="165"/>
      <c r="E109" s="156">
        <v>0</v>
      </c>
      <c r="F109" s="119">
        <f>IF(E107&lt;6,"",((E107-6)/12)*(G107/E107))</f>
        <v>0</v>
      </c>
      <c r="G109" s="99">
        <f>F109</f>
        <v>0</v>
      </c>
      <c r="H109" s="166"/>
      <c r="I109" s="103" t="s">
        <v>531</v>
      </c>
      <c r="J109" s="103" t="str">
        <f>VLOOKUP(I109,Presupuesto!$B$11:$C$565,2,0)</f>
        <v>DECIMOCUARTO MES</v>
      </c>
      <c r="K109" s="100" t="str">
        <f t="shared" si="2"/>
        <v>Posgrado</v>
      </c>
      <c r="L109" s="100" t="s">
        <v>404</v>
      </c>
    </row>
    <row r="110" spans="3:12" ht="15.75" hidden="1" thickBot="1" x14ac:dyDescent="0.3">
      <c r="C110" s="139" t="s">
        <v>505</v>
      </c>
      <c r="D110" s="202"/>
      <c r="E110" s="154">
        <v>12</v>
      </c>
      <c r="F110" s="313">
        <f>HLOOKUP($C110,$BZ$2:$CM$3,2,0)</f>
        <v>12379.75</v>
      </c>
      <c r="G110" s="115">
        <f>D110*E110*F110</f>
        <v>0</v>
      </c>
      <c r="H110" s="168"/>
      <c r="I110" s="116" t="s">
        <v>508</v>
      </c>
      <c r="J110" s="116" t="str">
        <f>VLOOKUP(I110,Presupuesto!$B$11:$C$565,2,0)</f>
        <v>SUELDOS Y SALARIOS PERMANENTES</v>
      </c>
      <c r="K110" s="100" t="str">
        <f t="shared" ref="K110:K127" si="3">$K$77</f>
        <v>Posgrado</v>
      </c>
      <c r="L110" s="100" t="s">
        <v>404</v>
      </c>
    </row>
    <row r="111" spans="3:12" hidden="1" x14ac:dyDescent="0.25">
      <c r="C111" s="174" t="s">
        <v>58</v>
      </c>
      <c r="D111" s="165"/>
      <c r="E111" s="156">
        <v>0</v>
      </c>
      <c r="F111" s="102">
        <f>IF(E110=0,"",(G110/E110)/12*E110)</f>
        <v>0</v>
      </c>
      <c r="G111" s="99">
        <f>F111</f>
        <v>0</v>
      </c>
      <c r="H111" s="166"/>
      <c r="I111" s="118" t="s">
        <v>528</v>
      </c>
      <c r="J111" s="118" t="str">
        <f>VLOOKUP(I111,Presupuesto!$B$11:$C$565,2,0)</f>
        <v>AGUINALDO Y DECIMO CUARTO MES</v>
      </c>
      <c r="K111" s="100" t="str">
        <f t="shared" si="3"/>
        <v>Posgrado</v>
      </c>
      <c r="L111" s="100" t="s">
        <v>404</v>
      </c>
    </row>
    <row r="112" spans="3:12" ht="15.75" hidden="1" thickBot="1" x14ac:dyDescent="0.3">
      <c r="C112" s="175" t="s">
        <v>59</v>
      </c>
      <c r="D112" s="165"/>
      <c r="E112" s="156">
        <v>0</v>
      </c>
      <c r="F112" s="119">
        <f>IF(E110&lt;6,"",((E110-6)/12)*(G110/E110))</f>
        <v>0</v>
      </c>
      <c r="G112" s="99">
        <f>F112</f>
        <v>0</v>
      </c>
      <c r="H112" s="166"/>
      <c r="I112" s="103" t="s">
        <v>531</v>
      </c>
      <c r="J112" s="103" t="str">
        <f>VLOOKUP(I112,Presupuesto!$B$11:$C$565,2,0)</f>
        <v>DECIMOCUARTO MES</v>
      </c>
      <c r="K112" s="100" t="str">
        <f t="shared" si="3"/>
        <v>Posgrado</v>
      </c>
      <c r="L112" s="100" t="s">
        <v>404</v>
      </c>
    </row>
    <row r="113" spans="3:12" ht="15.75" hidden="1" thickBot="1" x14ac:dyDescent="0.3">
      <c r="C113" s="139" t="s">
        <v>506</v>
      </c>
      <c r="D113" s="202"/>
      <c r="E113" s="154">
        <v>12</v>
      </c>
      <c r="F113" s="313">
        <f>HLOOKUP($C113,$BZ$2:$CM$3,2,0)</f>
        <v>439.49</v>
      </c>
      <c r="G113" s="115">
        <f>D113*E113*F113</f>
        <v>0</v>
      </c>
      <c r="H113" s="168"/>
      <c r="I113" s="116" t="s">
        <v>508</v>
      </c>
      <c r="J113" s="116" t="str">
        <f>VLOOKUP(I113,Presupuesto!$B$11:$C$565,2,0)</f>
        <v>SUELDOS Y SALARIOS PERMANENTES</v>
      </c>
      <c r="K113" s="100" t="str">
        <f t="shared" si="3"/>
        <v>Posgrado</v>
      </c>
      <c r="L113" s="100" t="s">
        <v>404</v>
      </c>
    </row>
    <row r="114" spans="3:12" hidden="1" x14ac:dyDescent="0.25">
      <c r="C114" s="174" t="s">
        <v>58</v>
      </c>
      <c r="D114" s="165"/>
      <c r="E114" s="156">
        <v>0</v>
      </c>
      <c r="F114" s="102">
        <f>IF(E113=0,"",(G113/E113)/12*E113)</f>
        <v>0</v>
      </c>
      <c r="G114" s="99">
        <f>F114</f>
        <v>0</v>
      </c>
      <c r="H114" s="166"/>
      <c r="I114" s="118" t="s">
        <v>528</v>
      </c>
      <c r="J114" s="118" t="str">
        <f>VLOOKUP(I114,Presupuesto!$B$11:$C$565,2,0)</f>
        <v>AGUINALDO Y DECIMO CUARTO MES</v>
      </c>
      <c r="K114" s="100" t="str">
        <f t="shared" si="3"/>
        <v>Posgrado</v>
      </c>
      <c r="L114" s="100" t="s">
        <v>404</v>
      </c>
    </row>
    <row r="115" spans="3:12" ht="15.75" hidden="1" thickBot="1" x14ac:dyDescent="0.3">
      <c r="C115" s="175" t="s">
        <v>59</v>
      </c>
      <c r="D115" s="165"/>
      <c r="E115" s="156">
        <v>0</v>
      </c>
      <c r="F115" s="119">
        <f>IF(E113&lt;6,"",((E113-6)/12)*(G113/E113))</f>
        <v>0</v>
      </c>
      <c r="G115" s="99">
        <f>F115</f>
        <v>0</v>
      </c>
      <c r="H115" s="166"/>
      <c r="I115" s="103" t="s">
        <v>531</v>
      </c>
      <c r="J115" s="103" t="str">
        <f>VLOOKUP(I115,Presupuesto!$B$11:$C$565,2,0)</f>
        <v>DECIMOCUARTO MES</v>
      </c>
      <c r="K115" s="100" t="str">
        <f t="shared" si="3"/>
        <v>Posgrado</v>
      </c>
      <c r="L115" s="100" t="s">
        <v>404</v>
      </c>
    </row>
    <row r="116" spans="3:12" ht="15.75" hidden="1" thickBot="1" x14ac:dyDescent="0.3">
      <c r="C116" s="139" t="s">
        <v>507</v>
      </c>
      <c r="D116" s="202"/>
      <c r="E116" s="154">
        <v>12</v>
      </c>
      <c r="F116" s="313">
        <f>HLOOKUP($C116,$BZ$2:$CM$3,2,0)</f>
        <v>1904.46</v>
      </c>
      <c r="G116" s="115">
        <f>D116*E116*F116</f>
        <v>0</v>
      </c>
      <c r="H116" s="168"/>
      <c r="I116" s="116" t="s">
        <v>508</v>
      </c>
      <c r="J116" s="116" t="str">
        <f>VLOOKUP(I116,Presupuesto!$B$11:$C$565,2,0)</f>
        <v>SUELDOS Y SALARIOS PERMANENTES</v>
      </c>
      <c r="K116" s="100" t="str">
        <f t="shared" si="3"/>
        <v>Posgrado</v>
      </c>
      <c r="L116" s="100" t="s">
        <v>404</v>
      </c>
    </row>
    <row r="117" spans="3:12" hidden="1" x14ac:dyDescent="0.25">
      <c r="C117" s="174" t="s">
        <v>58</v>
      </c>
      <c r="D117" s="165"/>
      <c r="E117" s="156">
        <v>0</v>
      </c>
      <c r="F117" s="102">
        <f>IF(E116=0,"",(G116/E116)/12*E116)</f>
        <v>0</v>
      </c>
      <c r="G117" s="99">
        <f>F117</f>
        <v>0</v>
      </c>
      <c r="H117" s="166"/>
      <c r="I117" s="118" t="s">
        <v>528</v>
      </c>
      <c r="J117" s="118" t="str">
        <f>VLOOKUP(I117,Presupuesto!$B$11:$C$565,2,0)</f>
        <v>AGUINALDO Y DECIMO CUARTO MES</v>
      </c>
      <c r="K117" s="100" t="str">
        <f t="shared" si="3"/>
        <v>Posgrado</v>
      </c>
      <c r="L117" s="100" t="s">
        <v>404</v>
      </c>
    </row>
    <row r="118" spans="3:12" ht="15.75" hidden="1" thickBot="1" x14ac:dyDescent="0.3">
      <c r="C118" s="175" t="s">
        <v>59</v>
      </c>
      <c r="D118" s="165"/>
      <c r="E118" s="156">
        <v>0</v>
      </c>
      <c r="F118" s="119">
        <f>IF(E116&lt;6,"",((E116-6)/12)*(G116/E116))</f>
        <v>0</v>
      </c>
      <c r="G118" s="99">
        <f>F118</f>
        <v>0</v>
      </c>
      <c r="H118" s="166"/>
      <c r="I118" s="103" t="s">
        <v>531</v>
      </c>
      <c r="J118" s="103" t="str">
        <f>VLOOKUP(I118,Presupuesto!$B$11:$C$565,2,0)</f>
        <v>DECIMOCUARTO MES</v>
      </c>
      <c r="K118" s="100" t="str">
        <f t="shared" si="3"/>
        <v>Posgrado</v>
      </c>
      <c r="L118" s="100" t="s">
        <v>404</v>
      </c>
    </row>
    <row r="119" spans="3:12" ht="15.75" hidden="1" thickBot="1" x14ac:dyDescent="0.3">
      <c r="C119" s="142" t="s">
        <v>84</v>
      </c>
      <c r="D119" s="202"/>
      <c r="E119" s="154">
        <v>12</v>
      </c>
      <c r="F119" s="141">
        <v>30000</v>
      </c>
      <c r="G119" s="115">
        <f>D119*E119*F119</f>
        <v>0</v>
      </c>
      <c r="H119" s="168"/>
      <c r="I119" s="116" t="s">
        <v>576</v>
      </c>
      <c r="J119" s="116" t="str">
        <f>VLOOKUP(I119,Presupuesto!$B$11:$C$565,2,0)</f>
        <v>CONTRATOS ESPECIALES</v>
      </c>
      <c r="K119" s="100" t="str">
        <f t="shared" si="3"/>
        <v>Posgrado</v>
      </c>
      <c r="L119" s="100" t="s">
        <v>404</v>
      </c>
    </row>
    <row r="120" spans="3:12" hidden="1" x14ac:dyDescent="0.25">
      <c r="C120" s="174" t="s">
        <v>58</v>
      </c>
      <c r="D120" s="165"/>
      <c r="E120" s="156">
        <v>0</v>
      </c>
      <c r="F120" s="119">
        <f>IF(E119=0,"",(G119/E119)/12*E119)</f>
        <v>0</v>
      </c>
      <c r="G120" s="99">
        <f>F120</f>
        <v>0</v>
      </c>
      <c r="H120" s="166"/>
      <c r="I120" s="103" t="s">
        <v>576</v>
      </c>
      <c r="J120" s="103" t="str">
        <f>VLOOKUP(I120,Presupuesto!$B$11:$C$565,2,0)</f>
        <v>CONTRATOS ESPECIALES</v>
      </c>
      <c r="K120" s="100" t="str">
        <f t="shared" si="3"/>
        <v>Posgrado</v>
      </c>
      <c r="L120" s="100" t="s">
        <v>403</v>
      </c>
    </row>
    <row r="121" spans="3:12" ht="15.75" hidden="1" thickBot="1" x14ac:dyDescent="0.3">
      <c r="C121" s="175" t="s">
        <v>59</v>
      </c>
      <c r="D121" s="165"/>
      <c r="E121" s="156">
        <v>0</v>
      </c>
      <c r="F121" s="102">
        <f>IF(E119&lt;6,"",((E119-6)/12)*(G119/E119))</f>
        <v>0</v>
      </c>
      <c r="G121" s="99">
        <f>F121</f>
        <v>0</v>
      </c>
      <c r="H121" s="166"/>
      <c r="I121" s="103" t="s">
        <v>576</v>
      </c>
      <c r="J121" s="103" t="str">
        <f>VLOOKUP(I121,Presupuesto!$B$11:$C$565,2,0)</f>
        <v>CONTRATOS ESPECIALES</v>
      </c>
      <c r="K121" s="100" t="str">
        <f t="shared" si="3"/>
        <v>Posgrado</v>
      </c>
      <c r="L121" s="100" t="s">
        <v>408</v>
      </c>
    </row>
    <row r="122" spans="3:12" ht="15.75" hidden="1" thickBot="1" x14ac:dyDescent="0.3">
      <c r="C122" s="142" t="s">
        <v>60</v>
      </c>
      <c r="D122" s="202"/>
      <c r="E122" s="154">
        <v>12</v>
      </c>
      <c r="F122" s="120">
        <v>30000</v>
      </c>
      <c r="G122" s="115">
        <f>D122*E122*F122</f>
        <v>0</v>
      </c>
      <c r="H122" s="168"/>
      <c r="I122" s="116" t="s">
        <v>717</v>
      </c>
      <c r="J122" s="116" t="str">
        <f>VLOOKUP(I122,Presupuesto!$B$11:$C$565,2,0)</f>
        <v>OTROS SERVICIOS TECNICOS Y PROFESIONALES</v>
      </c>
      <c r="K122" s="100" t="str">
        <f t="shared" si="3"/>
        <v>Posgrado</v>
      </c>
      <c r="L122" s="100" t="s">
        <v>403</v>
      </c>
    </row>
    <row r="123" spans="3:12" hidden="1" x14ac:dyDescent="0.25">
      <c r="C123" s="174" t="s">
        <v>58</v>
      </c>
      <c r="D123" s="165"/>
      <c r="E123" s="156">
        <v>0</v>
      </c>
      <c r="F123" s="102">
        <v>0</v>
      </c>
      <c r="G123" s="99">
        <f>F123</f>
        <v>0</v>
      </c>
      <c r="H123" s="166"/>
      <c r="I123" s="103" t="s">
        <v>717</v>
      </c>
      <c r="J123" s="103" t="str">
        <f>VLOOKUP(I123,Presupuesto!$B$11:$C$565,2,0)</f>
        <v>OTROS SERVICIOS TECNICOS Y PROFESIONALES</v>
      </c>
      <c r="K123" s="100" t="str">
        <f t="shared" si="3"/>
        <v>Posgrado</v>
      </c>
      <c r="L123" s="100" t="s">
        <v>403</v>
      </c>
    </row>
    <row r="124" spans="3:12" ht="15.75" hidden="1" thickBot="1" x14ac:dyDescent="0.3">
      <c r="C124" s="175" t="s">
        <v>59</v>
      </c>
      <c r="D124" s="165"/>
      <c r="E124" s="156">
        <v>0</v>
      </c>
      <c r="F124" s="102">
        <v>0</v>
      </c>
      <c r="G124" s="99">
        <f>F124</f>
        <v>0</v>
      </c>
      <c r="H124" s="166"/>
      <c r="I124" s="103" t="s">
        <v>717</v>
      </c>
      <c r="J124" s="103" t="str">
        <f>VLOOKUP(I124,Presupuesto!$B$11:$C$565,2,0)</f>
        <v>OTROS SERVICIOS TECNICOS Y PROFESIONALES</v>
      </c>
      <c r="K124" s="100" t="str">
        <f t="shared" si="3"/>
        <v>Posgrado</v>
      </c>
      <c r="L124" s="100" t="s">
        <v>403</v>
      </c>
    </row>
    <row r="125" spans="3:12" ht="15.75" hidden="1" thickBot="1" x14ac:dyDescent="0.3">
      <c r="C125" s="142" t="s">
        <v>61</v>
      </c>
      <c r="D125" s="202"/>
      <c r="E125" s="154">
        <v>12</v>
      </c>
      <c r="F125" s="120">
        <v>30000</v>
      </c>
      <c r="G125" s="115">
        <f>D125*E125*F125</f>
        <v>0</v>
      </c>
      <c r="H125" s="168"/>
      <c r="I125" s="116" t="s">
        <v>508</v>
      </c>
      <c r="J125" s="116" t="str">
        <f>VLOOKUP(I125,Presupuesto!$B$11:$C$565,2,0)</f>
        <v>SUELDOS Y SALARIOS PERMANENTES</v>
      </c>
      <c r="K125" s="100" t="str">
        <f t="shared" si="3"/>
        <v>Posgrado</v>
      </c>
      <c r="L125" s="100" t="s">
        <v>403</v>
      </c>
    </row>
    <row r="126" spans="3:12" hidden="1" x14ac:dyDescent="0.25">
      <c r="C126" s="174" t="s">
        <v>58</v>
      </c>
      <c r="D126" s="172"/>
      <c r="E126" s="133">
        <v>0</v>
      </c>
      <c r="F126" s="121">
        <f>IF(E125=0,"",(G125/E125)/12*E125)</f>
        <v>0</v>
      </c>
      <c r="G126" s="122">
        <f>F126</f>
        <v>0</v>
      </c>
      <c r="H126" s="166"/>
      <c r="I126" s="103" t="s">
        <v>528</v>
      </c>
      <c r="J126" s="103" t="str">
        <f>VLOOKUP(I126,Presupuesto!$B$11:$C$565,2,0)</f>
        <v>AGUINALDO Y DECIMO CUARTO MES</v>
      </c>
      <c r="K126" s="100" t="str">
        <f t="shared" si="3"/>
        <v>Posgrado</v>
      </c>
      <c r="L126" s="100" t="s">
        <v>403</v>
      </c>
    </row>
    <row r="127" spans="3:12" ht="15.75" hidden="1" thickBot="1" x14ac:dyDescent="0.3">
      <c r="C127" s="176" t="s">
        <v>59</v>
      </c>
      <c r="D127" s="164"/>
      <c r="E127" s="134">
        <v>0</v>
      </c>
      <c r="F127" s="107">
        <f>IF(E125&lt;6,"",((E125-6)/12)*(G125/E125))</f>
        <v>0</v>
      </c>
      <c r="G127" s="107">
        <f>F127</f>
        <v>0</v>
      </c>
      <c r="H127" s="164"/>
      <c r="I127" s="108" t="s">
        <v>531</v>
      </c>
      <c r="J127" s="126" t="str">
        <f>VLOOKUP(I127,Presupuesto!$B$11:$C$565,2,0)</f>
        <v>DECIMOCUARTO MES</v>
      </c>
      <c r="K127" s="108" t="str">
        <f t="shared" si="3"/>
        <v>Posgrado</v>
      </c>
      <c r="L127" s="126" t="s">
        <v>403</v>
      </c>
    </row>
    <row r="130" spans="3:12" ht="15.75" thickBot="1" x14ac:dyDescent="0.3"/>
    <row r="131" spans="3:12" ht="15.75" thickBot="1" x14ac:dyDescent="0.3">
      <c r="C131" s="581" t="s">
        <v>43</v>
      </c>
      <c r="D131" s="576">
        <f>SUM(G138:G188)</f>
        <v>162000</v>
      </c>
      <c r="E131" s="95"/>
      <c r="F131" s="95"/>
      <c r="G131" s="95"/>
      <c r="H131" s="76"/>
      <c r="I131" s="76"/>
      <c r="J131" s="76"/>
    </row>
    <row r="132" spans="3:12" x14ac:dyDescent="0.25">
      <c r="D132" s="31"/>
      <c r="E132" s="95"/>
      <c r="F132" s="95"/>
      <c r="G132" s="95"/>
      <c r="H132" s="76"/>
      <c r="I132" s="76"/>
      <c r="J132" s="76"/>
    </row>
    <row r="133" spans="3:12" x14ac:dyDescent="0.25">
      <c r="D133" s="31"/>
      <c r="E133" s="95"/>
      <c r="F133" s="95"/>
      <c r="G133" s="95"/>
      <c r="H133" s="76"/>
      <c r="I133" s="76"/>
      <c r="J133" s="76"/>
    </row>
    <row r="134" spans="3:12" ht="15.75" x14ac:dyDescent="0.25">
      <c r="C134" s="207" t="s">
        <v>401</v>
      </c>
      <c r="D134" s="208" t="s">
        <v>1983</v>
      </c>
      <c r="E134" s="95"/>
      <c r="F134" s="95"/>
      <c r="G134" s="95"/>
      <c r="H134" s="76"/>
      <c r="I134" s="76"/>
      <c r="J134" s="76"/>
    </row>
    <row r="135" spans="3:12" ht="18.75" x14ac:dyDescent="0.25">
      <c r="C135" s="213" t="str">
        <f>IFERROR(VLOOKUP(D134,'Desarrollo e Innov. Curricular'!$E:$F,2,FALSE),IFERROR(VLOOKUP(D134,'Investigación Científica'!$E:$F,2,FALSE),IFERROR(VLOOKUP(D134,'Vinculación Univ. Sociedad'!$E:$F,2,FALSE),IFERROR(VLOOKUP(D134,'Docencia y Profesorado Universi'!$E:$F,2,FALSE),IFERROR(VLOOKUP(D134,'Estudiantes y Graduados'!$E:$F,2,FALSE),IFERROR(VLOOKUP(D134,'Gestion Administrativa'!$E:$F,2,FALSE),IFERROR(VLOOKUP(D134,'Gestión Académica'!$E:$F,2,FALSE),IFERROR(VLOOKUP(D134,'Aseguramiento de la Calidad y M'!$E:$F,2,FALSE),IFERROR(VLOOKUP(D134,'Gestión del Conocimiento'!$E:$F,2,FALSE),IFERROR(VLOOKUP(D134,'Gobernabilidad y Procesos...'!$E:$F,2,FALSE),IFERROR(VLOOKUP(D134,'Gestión del Talento Humano'!$E:$F,2,FALSE),IFERROR(VLOOKUP(D134,'Internacionalización de la E.S.'!$E:$F,2,FALSE),IFERROR(VLOOKUP(D134,Posgrado!$E:$F,2,FALSE),IFERROR(VLOOKUP(D134,'Cultura de Innovación Insti...'!$E:$F,2,FALSE),VLOOKUP(D134,'Lo Esencial de la Reforma Univ.'!$E:$F,2,0)))))))))))))))</f>
        <v xml:space="preserve">f.1 Se contratara un Administrador para la Escuela de Matemática y Ciencias de la Computación </v>
      </c>
      <c r="D135" s="31"/>
      <c r="E135" s="95"/>
      <c r="F135" s="95"/>
      <c r="G135" s="95"/>
      <c r="H135" s="76"/>
      <c r="I135" s="76"/>
      <c r="J135" s="76"/>
    </row>
    <row r="136" spans="3:12" ht="15.75" thickBot="1" x14ac:dyDescent="0.3">
      <c r="C136" s="180"/>
      <c r="D136" s="31"/>
      <c r="E136" s="95"/>
      <c r="F136" s="95"/>
      <c r="G136" s="95"/>
      <c r="H136" s="76"/>
      <c r="I136" s="76"/>
      <c r="J136" s="76"/>
    </row>
    <row r="137" spans="3:12" ht="30.75" thickBot="1" x14ac:dyDescent="0.3">
      <c r="C137" s="582" t="s">
        <v>44</v>
      </c>
      <c r="D137" s="583" t="s">
        <v>55</v>
      </c>
      <c r="E137" s="584" t="s">
        <v>56</v>
      </c>
      <c r="F137" s="583" t="s">
        <v>57</v>
      </c>
      <c r="G137" s="137" t="s">
        <v>27</v>
      </c>
      <c r="H137" s="135" t="s">
        <v>140</v>
      </c>
      <c r="I137" s="138" t="s">
        <v>46</v>
      </c>
      <c r="J137" s="138" t="s">
        <v>141</v>
      </c>
      <c r="K137" s="138" t="s">
        <v>419</v>
      </c>
      <c r="L137" s="138" t="s">
        <v>420</v>
      </c>
    </row>
    <row r="138" spans="3:12" ht="15.75" hidden="1" thickBot="1" x14ac:dyDescent="0.3">
      <c r="C138" s="586" t="s">
        <v>494</v>
      </c>
      <c r="D138" s="202"/>
      <c r="E138" s="154">
        <v>12</v>
      </c>
      <c r="F138" s="313">
        <f>HLOOKUP($C138,$BZ$2:$CM$3,2,0)</f>
        <v>41436.800000000003</v>
      </c>
      <c r="G138" s="115">
        <f>D138*E138*F138</f>
        <v>0</v>
      </c>
      <c r="H138" s="168"/>
      <c r="I138" s="116" t="s">
        <v>508</v>
      </c>
      <c r="J138" s="116" t="str">
        <f>VLOOKUP(I138,Presupuesto!$B$11:$C$565,2,0)</f>
        <v>SUELDOS Y SALARIOS PERMANENTES</v>
      </c>
      <c r="K138" s="223" t="s">
        <v>1471</v>
      </c>
      <c r="L138" s="100" t="s">
        <v>403</v>
      </c>
    </row>
    <row r="139" spans="3:12" hidden="1" x14ac:dyDescent="0.25">
      <c r="C139" s="174" t="s">
        <v>58</v>
      </c>
      <c r="D139" s="165"/>
      <c r="E139" s="156">
        <v>0</v>
      </c>
      <c r="F139" s="102">
        <f>IF(E138=0,"",(G138/E138)/12*E138)</f>
        <v>0</v>
      </c>
      <c r="G139" s="99">
        <f>F139</f>
        <v>0</v>
      </c>
      <c r="H139" s="166" t="s">
        <v>1459</v>
      </c>
      <c r="I139" s="118" t="s">
        <v>528</v>
      </c>
      <c r="J139" s="118" t="str">
        <f>VLOOKUP(I139,Presupuesto!$B$11:$C$565,2,0)</f>
        <v>AGUINALDO Y DECIMO CUARTO MES</v>
      </c>
      <c r="K139" s="100" t="str">
        <f t="shared" ref="K139:K170" si="4">$K$77</f>
        <v>Posgrado</v>
      </c>
      <c r="L139" s="100" t="s">
        <v>421</v>
      </c>
    </row>
    <row r="140" spans="3:12" ht="15.75" hidden="1" thickBot="1" x14ac:dyDescent="0.3">
      <c r="C140" s="590" t="s">
        <v>59</v>
      </c>
      <c r="D140" s="165"/>
      <c r="E140" s="156">
        <v>0</v>
      </c>
      <c r="F140" s="119">
        <f>IF(E138&lt;6,"",((E138-6)/12)*(G138/E138))</f>
        <v>0</v>
      </c>
      <c r="G140" s="99">
        <f>F140</f>
        <v>0</v>
      </c>
      <c r="H140" s="166"/>
      <c r="I140" s="103" t="s">
        <v>531</v>
      </c>
      <c r="J140" s="103" t="str">
        <f>VLOOKUP(I140,Presupuesto!$B$11:$C$565,2,0)</f>
        <v>DECIMOCUARTO MES</v>
      </c>
      <c r="K140" s="100" t="str">
        <f t="shared" si="4"/>
        <v>Posgrado</v>
      </c>
      <c r="L140" s="100" t="s">
        <v>404</v>
      </c>
    </row>
    <row r="141" spans="3:12" ht="15.75" hidden="1" thickBot="1" x14ac:dyDescent="0.3">
      <c r="C141" s="586" t="s">
        <v>495</v>
      </c>
      <c r="D141" s="202"/>
      <c r="E141" s="154">
        <v>12</v>
      </c>
      <c r="F141" s="313">
        <f>HLOOKUP($C141,$BZ$2:$CM$3,2,0)</f>
        <v>37669.82</v>
      </c>
      <c r="G141" s="115">
        <f>D141*E141*F141</f>
        <v>0</v>
      </c>
      <c r="H141" s="168"/>
      <c r="I141" s="116" t="s">
        <v>508</v>
      </c>
      <c r="J141" s="116" t="str">
        <f>VLOOKUP(I141,Presupuesto!$B$11:$C$565,2,0)</f>
        <v>SUELDOS Y SALARIOS PERMANENTES</v>
      </c>
      <c r="K141" s="100" t="str">
        <f t="shared" si="4"/>
        <v>Posgrado</v>
      </c>
      <c r="L141" s="100" t="s">
        <v>404</v>
      </c>
    </row>
    <row r="142" spans="3:12" hidden="1" x14ac:dyDescent="0.25">
      <c r="C142" s="174" t="s">
        <v>58</v>
      </c>
      <c r="D142" s="165"/>
      <c r="E142" s="156">
        <v>0</v>
      </c>
      <c r="F142" s="102">
        <f>IF(E141=0,"",(G141/E141)/12*E141)</f>
        <v>0</v>
      </c>
      <c r="G142" s="99">
        <f>F142</f>
        <v>0</v>
      </c>
      <c r="H142" s="166"/>
      <c r="I142" s="118" t="s">
        <v>528</v>
      </c>
      <c r="J142" s="118" t="str">
        <f>VLOOKUP(I142,Presupuesto!$B$11:$C$565,2,0)</f>
        <v>AGUINALDO Y DECIMO CUARTO MES</v>
      </c>
      <c r="K142" s="100" t="str">
        <f t="shared" si="4"/>
        <v>Posgrado</v>
      </c>
      <c r="L142" s="100" t="s">
        <v>404</v>
      </c>
    </row>
    <row r="143" spans="3:12" ht="15.75" hidden="1" thickBot="1" x14ac:dyDescent="0.3">
      <c r="C143" s="590" t="s">
        <v>59</v>
      </c>
      <c r="D143" s="165"/>
      <c r="E143" s="156">
        <v>0</v>
      </c>
      <c r="F143" s="119">
        <f>IF(E141&lt;6,"",((E141-6)/12)*(G141/E141))</f>
        <v>0</v>
      </c>
      <c r="G143" s="99">
        <f>F143</f>
        <v>0</v>
      </c>
      <c r="H143" s="166"/>
      <c r="I143" s="103" t="s">
        <v>531</v>
      </c>
      <c r="J143" s="103" t="str">
        <f>VLOOKUP(I143,Presupuesto!$B$11:$C$565,2,0)</f>
        <v>DECIMOCUARTO MES</v>
      </c>
      <c r="K143" s="100" t="str">
        <f t="shared" si="4"/>
        <v>Posgrado</v>
      </c>
      <c r="L143" s="100" t="s">
        <v>404</v>
      </c>
    </row>
    <row r="144" spans="3:12" ht="15.75" hidden="1" thickBot="1" x14ac:dyDescent="0.3">
      <c r="C144" s="586" t="s">
        <v>496</v>
      </c>
      <c r="D144" s="202"/>
      <c r="E144" s="154">
        <v>12</v>
      </c>
      <c r="F144" s="313">
        <f>HLOOKUP($C144,$BZ$2:$CM$3,2,0)</f>
        <v>33902.839999999997</v>
      </c>
      <c r="G144" s="115">
        <f>D144*E144*F144</f>
        <v>0</v>
      </c>
      <c r="H144" s="168"/>
      <c r="I144" s="116" t="s">
        <v>508</v>
      </c>
      <c r="J144" s="116" t="str">
        <f>VLOOKUP(I144,Presupuesto!$B$11:$C$565,2,0)</f>
        <v>SUELDOS Y SALARIOS PERMANENTES</v>
      </c>
      <c r="K144" s="100" t="str">
        <f t="shared" si="4"/>
        <v>Posgrado</v>
      </c>
      <c r="L144" s="100" t="s">
        <v>404</v>
      </c>
    </row>
    <row r="145" spans="3:12" hidden="1" x14ac:dyDescent="0.25">
      <c r="C145" s="174" t="s">
        <v>58</v>
      </c>
      <c r="D145" s="165"/>
      <c r="E145" s="156">
        <v>0</v>
      </c>
      <c r="F145" s="102">
        <f>IF(E144=0,"",(G144/E144)/12*E144)</f>
        <v>0</v>
      </c>
      <c r="G145" s="99">
        <f>F145</f>
        <v>0</v>
      </c>
      <c r="H145" s="166"/>
      <c r="I145" s="118" t="s">
        <v>528</v>
      </c>
      <c r="J145" s="118" t="str">
        <f>VLOOKUP(I145,Presupuesto!$B$11:$C$565,2,0)</f>
        <v>AGUINALDO Y DECIMO CUARTO MES</v>
      </c>
      <c r="K145" s="100" t="str">
        <f t="shared" si="4"/>
        <v>Posgrado</v>
      </c>
      <c r="L145" s="100" t="s">
        <v>404</v>
      </c>
    </row>
    <row r="146" spans="3:12" ht="15.75" hidden="1" thickBot="1" x14ac:dyDescent="0.3">
      <c r="C146" s="590" t="s">
        <v>59</v>
      </c>
      <c r="D146" s="165"/>
      <c r="E146" s="156">
        <v>0</v>
      </c>
      <c r="F146" s="119">
        <f>IF(E144&lt;6,"",((E144-6)/12)*(G144/E144))</f>
        <v>0</v>
      </c>
      <c r="G146" s="99">
        <f>F146</f>
        <v>0</v>
      </c>
      <c r="H146" s="166"/>
      <c r="I146" s="103" t="s">
        <v>531</v>
      </c>
      <c r="J146" s="103" t="str">
        <f>VLOOKUP(I146,Presupuesto!$B$11:$C$565,2,0)</f>
        <v>DECIMOCUARTO MES</v>
      </c>
      <c r="K146" s="100" t="str">
        <f t="shared" si="4"/>
        <v>Posgrado</v>
      </c>
      <c r="L146" s="100" t="s">
        <v>404</v>
      </c>
    </row>
    <row r="147" spans="3:12" ht="15.75" hidden="1" thickBot="1" x14ac:dyDescent="0.3">
      <c r="C147" s="586" t="s">
        <v>497</v>
      </c>
      <c r="D147" s="202"/>
      <c r="E147" s="154">
        <v>12</v>
      </c>
      <c r="F147" s="313">
        <f>HLOOKUP($C147,$BZ$2:$CM$3,2,0)</f>
        <v>30135.85</v>
      </c>
      <c r="G147" s="115">
        <f>D147*E147*F147</f>
        <v>0</v>
      </c>
      <c r="H147" s="168"/>
      <c r="I147" s="116" t="s">
        <v>508</v>
      </c>
      <c r="J147" s="116" t="str">
        <f>VLOOKUP(I147,Presupuesto!$B$11:$C$565,2,0)</f>
        <v>SUELDOS Y SALARIOS PERMANENTES</v>
      </c>
      <c r="K147" s="100" t="str">
        <f t="shared" si="4"/>
        <v>Posgrado</v>
      </c>
      <c r="L147" s="100" t="s">
        <v>404</v>
      </c>
    </row>
    <row r="148" spans="3:12" hidden="1" x14ac:dyDescent="0.25">
      <c r="C148" s="174" t="s">
        <v>58</v>
      </c>
      <c r="D148" s="165"/>
      <c r="E148" s="156">
        <v>0</v>
      </c>
      <c r="F148" s="102">
        <f>IF(E147=0,"",(G147/E147)/12*E147)</f>
        <v>0</v>
      </c>
      <c r="G148" s="99">
        <f>F148</f>
        <v>0</v>
      </c>
      <c r="H148" s="166"/>
      <c r="I148" s="118" t="s">
        <v>528</v>
      </c>
      <c r="J148" s="118" t="str">
        <f>VLOOKUP(I148,Presupuesto!$B$11:$C$565,2,0)</f>
        <v>AGUINALDO Y DECIMO CUARTO MES</v>
      </c>
      <c r="K148" s="100" t="str">
        <f t="shared" si="4"/>
        <v>Posgrado</v>
      </c>
      <c r="L148" s="100" t="s">
        <v>404</v>
      </c>
    </row>
    <row r="149" spans="3:12" ht="15.75" hidden="1" thickBot="1" x14ac:dyDescent="0.3">
      <c r="C149" s="590" t="s">
        <v>59</v>
      </c>
      <c r="D149" s="165"/>
      <c r="E149" s="156">
        <v>0</v>
      </c>
      <c r="F149" s="119">
        <f>IF(E147&lt;6,"",((E147-6)/12)*(G147/E147))</f>
        <v>0</v>
      </c>
      <c r="G149" s="99">
        <f>F149</f>
        <v>0</v>
      </c>
      <c r="H149" s="166"/>
      <c r="I149" s="103" t="s">
        <v>531</v>
      </c>
      <c r="J149" s="103" t="str">
        <f>VLOOKUP(I149,Presupuesto!$B$11:$C$565,2,0)</f>
        <v>DECIMOCUARTO MES</v>
      </c>
      <c r="K149" s="100" t="str">
        <f t="shared" si="4"/>
        <v>Posgrado</v>
      </c>
      <c r="L149" s="100" t="s">
        <v>404</v>
      </c>
    </row>
    <row r="150" spans="3:12" ht="15.75" hidden="1" thickBot="1" x14ac:dyDescent="0.3">
      <c r="C150" s="586" t="s">
        <v>498</v>
      </c>
      <c r="D150" s="202"/>
      <c r="E150" s="154">
        <v>12</v>
      </c>
      <c r="F150" s="313">
        <f>HLOOKUP($C150,$BZ$2:$CM$3,2,0)</f>
        <v>28252.36</v>
      </c>
      <c r="G150" s="115">
        <f>D150*E150*F150</f>
        <v>0</v>
      </c>
      <c r="H150" s="168"/>
      <c r="I150" s="116" t="s">
        <v>508</v>
      </c>
      <c r="J150" s="116" t="str">
        <f>VLOOKUP(I150,Presupuesto!$B$11:$C$565,2,0)</f>
        <v>SUELDOS Y SALARIOS PERMANENTES</v>
      </c>
      <c r="K150" s="100" t="str">
        <f t="shared" si="4"/>
        <v>Posgrado</v>
      </c>
      <c r="L150" s="100" t="s">
        <v>404</v>
      </c>
    </row>
    <row r="151" spans="3:12" hidden="1" x14ac:dyDescent="0.25">
      <c r="C151" s="174" t="s">
        <v>58</v>
      </c>
      <c r="D151" s="165"/>
      <c r="E151" s="156">
        <v>0</v>
      </c>
      <c r="F151" s="102">
        <f>IF(E150=0,"",(G150/E150)/12*E150)</f>
        <v>0</v>
      </c>
      <c r="G151" s="99">
        <f>F151</f>
        <v>0</v>
      </c>
      <c r="H151" s="166"/>
      <c r="I151" s="118" t="s">
        <v>528</v>
      </c>
      <c r="J151" s="118" t="str">
        <f>VLOOKUP(I151,Presupuesto!$B$11:$C$565,2,0)</f>
        <v>AGUINALDO Y DECIMO CUARTO MES</v>
      </c>
      <c r="K151" s="100" t="str">
        <f t="shared" si="4"/>
        <v>Posgrado</v>
      </c>
      <c r="L151" s="100" t="s">
        <v>404</v>
      </c>
    </row>
    <row r="152" spans="3:12" ht="15.75" hidden="1" thickBot="1" x14ac:dyDescent="0.3">
      <c r="C152" s="590" t="s">
        <v>59</v>
      </c>
      <c r="D152" s="165"/>
      <c r="E152" s="156">
        <v>0</v>
      </c>
      <c r="F152" s="119">
        <f>IF(E150&lt;6,"",((E150-6)/12)*(G150/E150))</f>
        <v>0</v>
      </c>
      <c r="G152" s="99">
        <f>F152</f>
        <v>0</v>
      </c>
      <c r="H152" s="166"/>
      <c r="I152" s="103" t="s">
        <v>531</v>
      </c>
      <c r="J152" s="103" t="str">
        <f>VLOOKUP(I152,Presupuesto!$B$11:$C$565,2,0)</f>
        <v>DECIMOCUARTO MES</v>
      </c>
      <c r="K152" s="100" t="str">
        <f t="shared" si="4"/>
        <v>Posgrado</v>
      </c>
      <c r="L152" s="100" t="s">
        <v>404</v>
      </c>
    </row>
    <row r="153" spans="3:12" ht="15.75" hidden="1" thickBot="1" x14ac:dyDescent="0.3">
      <c r="C153" s="586" t="s">
        <v>499</v>
      </c>
      <c r="D153" s="202"/>
      <c r="E153" s="154">
        <v>12</v>
      </c>
      <c r="F153" s="313">
        <f>HLOOKUP($C153,$BZ$2:$CM$3,2,0)</f>
        <v>26368.87</v>
      </c>
      <c r="G153" s="115">
        <f>D153*E153*F153</f>
        <v>0</v>
      </c>
      <c r="H153" s="168"/>
      <c r="I153" s="116" t="s">
        <v>508</v>
      </c>
      <c r="J153" s="116" t="str">
        <f>VLOOKUP(I153,Presupuesto!$B$11:$C$565,2,0)</f>
        <v>SUELDOS Y SALARIOS PERMANENTES</v>
      </c>
      <c r="K153" s="100" t="str">
        <f t="shared" si="4"/>
        <v>Posgrado</v>
      </c>
      <c r="L153" s="100" t="s">
        <v>404</v>
      </c>
    </row>
    <row r="154" spans="3:12" hidden="1" x14ac:dyDescent="0.25">
      <c r="C154" s="174" t="s">
        <v>58</v>
      </c>
      <c r="D154" s="165"/>
      <c r="E154" s="156">
        <v>0</v>
      </c>
      <c r="F154" s="102">
        <f>IF(E153=0,"",(G153/E153)/12*E153)</f>
        <v>0</v>
      </c>
      <c r="G154" s="99">
        <f>F154</f>
        <v>0</v>
      </c>
      <c r="H154" s="166"/>
      <c r="I154" s="118" t="s">
        <v>528</v>
      </c>
      <c r="J154" s="118" t="str">
        <f>VLOOKUP(I154,Presupuesto!$B$11:$C$565,2,0)</f>
        <v>AGUINALDO Y DECIMO CUARTO MES</v>
      </c>
      <c r="K154" s="100" t="str">
        <f t="shared" si="4"/>
        <v>Posgrado</v>
      </c>
      <c r="L154" s="100" t="s">
        <v>404</v>
      </c>
    </row>
    <row r="155" spans="3:12" ht="15.75" hidden="1" thickBot="1" x14ac:dyDescent="0.3">
      <c r="C155" s="590" t="s">
        <v>59</v>
      </c>
      <c r="D155" s="165"/>
      <c r="E155" s="156">
        <v>0</v>
      </c>
      <c r="F155" s="119">
        <f>IF(E153&lt;6,"",((E153-6)/12)*(G153/E153))</f>
        <v>0</v>
      </c>
      <c r="G155" s="99">
        <f>F155</f>
        <v>0</v>
      </c>
      <c r="H155" s="166"/>
      <c r="I155" s="103" t="s">
        <v>531</v>
      </c>
      <c r="J155" s="103" t="str">
        <f>VLOOKUP(I155,Presupuesto!$B$11:$C$565,2,0)</f>
        <v>DECIMOCUARTO MES</v>
      </c>
      <c r="K155" s="100" t="str">
        <f t="shared" si="4"/>
        <v>Posgrado</v>
      </c>
      <c r="L155" s="100" t="s">
        <v>404</v>
      </c>
    </row>
    <row r="156" spans="3:12" ht="15.75" hidden="1" thickBot="1" x14ac:dyDescent="0.3">
      <c r="C156" s="586" t="s">
        <v>500</v>
      </c>
      <c r="D156" s="202"/>
      <c r="E156" s="154">
        <v>12</v>
      </c>
      <c r="F156" s="313">
        <f>HLOOKUP($C156,$BZ$2:$CM$3,2,0)</f>
        <v>17893.16</v>
      </c>
      <c r="G156" s="115">
        <f>D156*E156*F156</f>
        <v>0</v>
      </c>
      <c r="H156" s="168"/>
      <c r="I156" s="116" t="s">
        <v>508</v>
      </c>
      <c r="J156" s="116" t="str">
        <f>VLOOKUP(I156,Presupuesto!$B$11:$C$565,2,0)</f>
        <v>SUELDOS Y SALARIOS PERMANENTES</v>
      </c>
      <c r="K156" s="100" t="str">
        <f t="shared" si="4"/>
        <v>Posgrado</v>
      </c>
      <c r="L156" s="100" t="s">
        <v>404</v>
      </c>
    </row>
    <row r="157" spans="3:12" hidden="1" x14ac:dyDescent="0.25">
      <c r="C157" s="174" t="s">
        <v>58</v>
      </c>
      <c r="D157" s="165"/>
      <c r="E157" s="156">
        <v>0</v>
      </c>
      <c r="F157" s="102">
        <f>IF(E156=0,"",(G156/E156)/12*E156)</f>
        <v>0</v>
      </c>
      <c r="G157" s="99">
        <f>F157</f>
        <v>0</v>
      </c>
      <c r="H157" s="166"/>
      <c r="I157" s="118" t="s">
        <v>528</v>
      </c>
      <c r="J157" s="118" t="str">
        <f>VLOOKUP(I157,Presupuesto!$B$11:$C$565,2,0)</f>
        <v>AGUINALDO Y DECIMO CUARTO MES</v>
      </c>
      <c r="K157" s="100" t="str">
        <f t="shared" si="4"/>
        <v>Posgrado</v>
      </c>
      <c r="L157" s="100" t="s">
        <v>404</v>
      </c>
    </row>
    <row r="158" spans="3:12" ht="15.75" hidden="1" thickBot="1" x14ac:dyDescent="0.3">
      <c r="C158" s="590" t="s">
        <v>59</v>
      </c>
      <c r="D158" s="165"/>
      <c r="E158" s="156">
        <v>0</v>
      </c>
      <c r="F158" s="119">
        <f>IF(E156&lt;6,"",((E156-6)/12)*(G156/E156))</f>
        <v>0</v>
      </c>
      <c r="G158" s="99">
        <f>F158</f>
        <v>0</v>
      </c>
      <c r="H158" s="166"/>
      <c r="I158" s="103" t="s">
        <v>531</v>
      </c>
      <c r="J158" s="103" t="str">
        <f>VLOOKUP(I158,Presupuesto!$B$11:$C$565,2,0)</f>
        <v>DECIMOCUARTO MES</v>
      </c>
      <c r="K158" s="100" t="str">
        <f t="shared" si="4"/>
        <v>Posgrado</v>
      </c>
      <c r="L158" s="100" t="s">
        <v>404</v>
      </c>
    </row>
    <row r="159" spans="3:12" ht="15.75" hidden="1" thickBot="1" x14ac:dyDescent="0.3">
      <c r="C159" s="586" t="s">
        <v>501</v>
      </c>
      <c r="D159" s="202"/>
      <c r="E159" s="154">
        <v>12</v>
      </c>
      <c r="F159" s="313">
        <f>HLOOKUP($C159,$BZ$2:$CM$3,2,0)</f>
        <v>16951.419999999998</v>
      </c>
      <c r="G159" s="115">
        <f>D159*E159*F159</f>
        <v>0</v>
      </c>
      <c r="H159" s="168"/>
      <c r="I159" s="116" t="s">
        <v>508</v>
      </c>
      <c r="J159" s="116" t="str">
        <f>VLOOKUP(I159,Presupuesto!$B$11:$C$565,2,0)</f>
        <v>SUELDOS Y SALARIOS PERMANENTES</v>
      </c>
      <c r="K159" s="100" t="str">
        <f t="shared" si="4"/>
        <v>Posgrado</v>
      </c>
      <c r="L159" s="100" t="s">
        <v>404</v>
      </c>
    </row>
    <row r="160" spans="3:12" hidden="1" x14ac:dyDescent="0.25">
      <c r="C160" s="174" t="s">
        <v>58</v>
      </c>
      <c r="D160" s="165"/>
      <c r="E160" s="156">
        <v>0</v>
      </c>
      <c r="F160" s="102">
        <f>IF(E159=0,"",(G159/E159)/12*E159)</f>
        <v>0</v>
      </c>
      <c r="G160" s="99">
        <f>F160</f>
        <v>0</v>
      </c>
      <c r="H160" s="166"/>
      <c r="I160" s="118" t="s">
        <v>528</v>
      </c>
      <c r="J160" s="118" t="str">
        <f>VLOOKUP(I160,Presupuesto!$B$11:$C$565,2,0)</f>
        <v>AGUINALDO Y DECIMO CUARTO MES</v>
      </c>
      <c r="K160" s="100" t="str">
        <f t="shared" si="4"/>
        <v>Posgrado</v>
      </c>
      <c r="L160" s="100" t="s">
        <v>404</v>
      </c>
    </row>
    <row r="161" spans="3:12" ht="15.75" hidden="1" thickBot="1" x14ac:dyDescent="0.3">
      <c r="C161" s="590" t="s">
        <v>59</v>
      </c>
      <c r="D161" s="165"/>
      <c r="E161" s="156">
        <v>0</v>
      </c>
      <c r="F161" s="119">
        <f>IF(E159&lt;6,"",((E159-6)/12)*(G159/E159))</f>
        <v>0</v>
      </c>
      <c r="G161" s="99">
        <f>F161</f>
        <v>0</v>
      </c>
      <c r="H161" s="166"/>
      <c r="I161" s="103" t="s">
        <v>531</v>
      </c>
      <c r="J161" s="103" t="str">
        <f>VLOOKUP(I161,Presupuesto!$B$11:$C$565,2,0)</f>
        <v>DECIMOCUARTO MES</v>
      </c>
      <c r="K161" s="100" t="str">
        <f t="shared" si="4"/>
        <v>Posgrado</v>
      </c>
      <c r="L161" s="100" t="s">
        <v>404</v>
      </c>
    </row>
    <row r="162" spans="3:12" ht="15.75" hidden="1" thickBot="1" x14ac:dyDescent="0.3">
      <c r="C162" s="586" t="s">
        <v>502</v>
      </c>
      <c r="D162" s="202"/>
      <c r="E162" s="154">
        <v>12</v>
      </c>
      <c r="F162" s="313">
        <f>HLOOKUP($C162,$BZ$2:$CM$3,2,0)</f>
        <v>13184.44</v>
      </c>
      <c r="G162" s="115">
        <f>D162*E162*F162</f>
        <v>0</v>
      </c>
      <c r="H162" s="168"/>
      <c r="I162" s="116" t="s">
        <v>508</v>
      </c>
      <c r="J162" s="116" t="str">
        <f>VLOOKUP(I162,Presupuesto!$B$11:$C$565,2,0)</f>
        <v>SUELDOS Y SALARIOS PERMANENTES</v>
      </c>
      <c r="K162" s="100" t="str">
        <f t="shared" si="4"/>
        <v>Posgrado</v>
      </c>
      <c r="L162" s="100" t="s">
        <v>404</v>
      </c>
    </row>
    <row r="163" spans="3:12" hidden="1" x14ac:dyDescent="0.25">
      <c r="C163" s="174" t="s">
        <v>58</v>
      </c>
      <c r="D163" s="165"/>
      <c r="E163" s="156">
        <v>0</v>
      </c>
      <c r="F163" s="102">
        <f>IF(E162=0,"",(G162/E162)/12*E162)</f>
        <v>0</v>
      </c>
      <c r="G163" s="99">
        <f>F163</f>
        <v>0</v>
      </c>
      <c r="H163" s="166"/>
      <c r="I163" s="118" t="s">
        <v>528</v>
      </c>
      <c r="J163" s="118" t="str">
        <f>VLOOKUP(I163,Presupuesto!$B$11:$C$565,2,0)</f>
        <v>AGUINALDO Y DECIMO CUARTO MES</v>
      </c>
      <c r="K163" s="100" t="str">
        <f t="shared" si="4"/>
        <v>Posgrado</v>
      </c>
      <c r="L163" s="100" t="s">
        <v>404</v>
      </c>
    </row>
    <row r="164" spans="3:12" ht="15.75" hidden="1" thickBot="1" x14ac:dyDescent="0.3">
      <c r="C164" s="590" t="s">
        <v>59</v>
      </c>
      <c r="D164" s="165"/>
      <c r="E164" s="156">
        <v>0</v>
      </c>
      <c r="F164" s="119">
        <f>IF(E162&lt;6,"",((E162-6)/12)*(G162/E162))</f>
        <v>0</v>
      </c>
      <c r="G164" s="99">
        <f>F164</f>
        <v>0</v>
      </c>
      <c r="H164" s="166"/>
      <c r="I164" s="103" t="s">
        <v>531</v>
      </c>
      <c r="J164" s="103" t="str">
        <f>VLOOKUP(I164,Presupuesto!$B$11:$C$565,2,0)</f>
        <v>DECIMOCUARTO MES</v>
      </c>
      <c r="K164" s="100" t="str">
        <f t="shared" si="4"/>
        <v>Posgrado</v>
      </c>
      <c r="L164" s="100" t="s">
        <v>404</v>
      </c>
    </row>
    <row r="165" spans="3:12" ht="15.75" hidden="1" thickBot="1" x14ac:dyDescent="0.3">
      <c r="C165" s="586" t="s">
        <v>503</v>
      </c>
      <c r="D165" s="202"/>
      <c r="E165" s="154">
        <v>12</v>
      </c>
      <c r="F165" s="313">
        <f>HLOOKUP($C165,$BZ$2:$CM$3,2,0)</f>
        <v>15032.56</v>
      </c>
      <c r="G165" s="115">
        <f>D165*E165*F165</f>
        <v>0</v>
      </c>
      <c r="H165" s="168"/>
      <c r="I165" s="116" t="s">
        <v>508</v>
      </c>
      <c r="J165" s="116" t="str">
        <f>VLOOKUP(I165,Presupuesto!$B$11:$C$565,2,0)</f>
        <v>SUELDOS Y SALARIOS PERMANENTES</v>
      </c>
      <c r="K165" s="100" t="str">
        <f t="shared" si="4"/>
        <v>Posgrado</v>
      </c>
      <c r="L165" s="100" t="s">
        <v>404</v>
      </c>
    </row>
    <row r="166" spans="3:12" hidden="1" x14ac:dyDescent="0.25">
      <c r="C166" s="174" t="s">
        <v>58</v>
      </c>
      <c r="D166" s="165"/>
      <c r="E166" s="156">
        <v>0</v>
      </c>
      <c r="F166" s="102">
        <f>IF(E165=0,"",(G165/E165)/12*E165)</f>
        <v>0</v>
      </c>
      <c r="G166" s="99">
        <f>F166</f>
        <v>0</v>
      </c>
      <c r="H166" s="166"/>
      <c r="I166" s="118" t="s">
        <v>528</v>
      </c>
      <c r="J166" s="118" t="str">
        <f>VLOOKUP(I166,Presupuesto!$B$11:$C$565,2,0)</f>
        <v>AGUINALDO Y DECIMO CUARTO MES</v>
      </c>
      <c r="K166" s="100" t="str">
        <f t="shared" si="4"/>
        <v>Posgrado</v>
      </c>
      <c r="L166" s="100" t="s">
        <v>404</v>
      </c>
    </row>
    <row r="167" spans="3:12" ht="15.75" hidden="1" thickBot="1" x14ac:dyDescent="0.3">
      <c r="C167" s="590" t="s">
        <v>59</v>
      </c>
      <c r="D167" s="165"/>
      <c r="E167" s="156">
        <v>0</v>
      </c>
      <c r="F167" s="119">
        <f>IF(E165&lt;6,"",((E165-6)/12)*(G165/E165))</f>
        <v>0</v>
      </c>
      <c r="G167" s="99">
        <f>F167</f>
        <v>0</v>
      </c>
      <c r="H167" s="166"/>
      <c r="I167" s="103" t="s">
        <v>531</v>
      </c>
      <c r="J167" s="103" t="str">
        <f>VLOOKUP(I167,Presupuesto!$B$11:$C$565,2,0)</f>
        <v>DECIMOCUARTO MES</v>
      </c>
      <c r="K167" s="100" t="str">
        <f t="shared" si="4"/>
        <v>Posgrado</v>
      </c>
      <c r="L167" s="100" t="s">
        <v>404</v>
      </c>
    </row>
    <row r="168" spans="3:12" ht="15.75" hidden="1" thickBot="1" x14ac:dyDescent="0.3">
      <c r="C168" s="586" t="s">
        <v>504</v>
      </c>
      <c r="D168" s="202"/>
      <c r="E168" s="154">
        <v>12</v>
      </c>
      <c r="F168" s="313">
        <f>HLOOKUP($C168,$BZ$2:$CM$3,2,0)</f>
        <v>13264.02</v>
      </c>
      <c r="G168" s="115">
        <f>D168*E168*F168</f>
        <v>0</v>
      </c>
      <c r="H168" s="168"/>
      <c r="I168" s="116" t="s">
        <v>508</v>
      </c>
      <c r="J168" s="116" t="str">
        <f>VLOOKUP(I168,Presupuesto!$B$11:$C$565,2,0)</f>
        <v>SUELDOS Y SALARIOS PERMANENTES</v>
      </c>
      <c r="K168" s="100" t="str">
        <f t="shared" si="4"/>
        <v>Posgrado</v>
      </c>
      <c r="L168" s="100" t="s">
        <v>404</v>
      </c>
    </row>
    <row r="169" spans="3:12" hidden="1" x14ac:dyDescent="0.25">
      <c r="C169" s="174" t="s">
        <v>58</v>
      </c>
      <c r="D169" s="165"/>
      <c r="E169" s="156">
        <v>0</v>
      </c>
      <c r="F169" s="102">
        <f>IF(E168=0,"",(G168/E168)/12*E168)</f>
        <v>0</v>
      </c>
      <c r="G169" s="99">
        <f>F169</f>
        <v>0</v>
      </c>
      <c r="H169" s="166"/>
      <c r="I169" s="118" t="s">
        <v>528</v>
      </c>
      <c r="J169" s="118" t="str">
        <f>VLOOKUP(I169,Presupuesto!$B$11:$C$565,2,0)</f>
        <v>AGUINALDO Y DECIMO CUARTO MES</v>
      </c>
      <c r="K169" s="100" t="str">
        <f t="shared" si="4"/>
        <v>Posgrado</v>
      </c>
      <c r="L169" s="100" t="s">
        <v>404</v>
      </c>
    </row>
    <row r="170" spans="3:12" ht="15.75" hidden="1" thickBot="1" x14ac:dyDescent="0.3">
      <c r="C170" s="590" t="s">
        <v>59</v>
      </c>
      <c r="D170" s="165"/>
      <c r="E170" s="156">
        <v>0</v>
      </c>
      <c r="F170" s="119">
        <f>IF(E168&lt;6,"",((E168-6)/12)*(G168/E168))</f>
        <v>0</v>
      </c>
      <c r="G170" s="99">
        <f>F170</f>
        <v>0</v>
      </c>
      <c r="H170" s="166"/>
      <c r="I170" s="103" t="s">
        <v>531</v>
      </c>
      <c r="J170" s="103" t="str">
        <f>VLOOKUP(I170,Presupuesto!$B$11:$C$565,2,0)</f>
        <v>DECIMOCUARTO MES</v>
      </c>
      <c r="K170" s="100" t="str">
        <f t="shared" si="4"/>
        <v>Posgrado</v>
      </c>
      <c r="L170" s="100" t="s">
        <v>404</v>
      </c>
    </row>
    <row r="171" spans="3:12" ht="15.75" hidden="1" thickBot="1" x14ac:dyDescent="0.3">
      <c r="C171" s="586" t="s">
        <v>505</v>
      </c>
      <c r="D171" s="202"/>
      <c r="E171" s="154">
        <v>12</v>
      </c>
      <c r="F171" s="313">
        <f>HLOOKUP($C171,$BZ$2:$CM$3,2,0)</f>
        <v>12379.75</v>
      </c>
      <c r="G171" s="115">
        <f>D171*E171*F171</f>
        <v>0</v>
      </c>
      <c r="H171" s="168"/>
      <c r="I171" s="116" t="s">
        <v>508</v>
      </c>
      <c r="J171" s="116" t="str">
        <f>VLOOKUP(I171,Presupuesto!$B$11:$C$565,2,0)</f>
        <v>SUELDOS Y SALARIOS PERMANENTES</v>
      </c>
      <c r="K171" s="100" t="str">
        <f t="shared" ref="K171:K188" si="5">$K$77</f>
        <v>Posgrado</v>
      </c>
      <c r="L171" s="100" t="s">
        <v>404</v>
      </c>
    </row>
    <row r="172" spans="3:12" hidden="1" x14ac:dyDescent="0.25">
      <c r="C172" s="174" t="s">
        <v>58</v>
      </c>
      <c r="D172" s="165"/>
      <c r="E172" s="156">
        <v>0</v>
      </c>
      <c r="F172" s="102">
        <f>IF(E171=0,"",(G171/E171)/12*E171)</f>
        <v>0</v>
      </c>
      <c r="G172" s="99">
        <f>F172</f>
        <v>0</v>
      </c>
      <c r="H172" s="166"/>
      <c r="I172" s="118" t="s">
        <v>528</v>
      </c>
      <c r="J172" s="118" t="str">
        <f>VLOOKUP(I172,Presupuesto!$B$11:$C$565,2,0)</f>
        <v>AGUINALDO Y DECIMO CUARTO MES</v>
      </c>
      <c r="K172" s="100" t="str">
        <f t="shared" si="5"/>
        <v>Posgrado</v>
      </c>
      <c r="L172" s="100" t="s">
        <v>404</v>
      </c>
    </row>
    <row r="173" spans="3:12" ht="15.75" hidden="1" thickBot="1" x14ac:dyDescent="0.3">
      <c r="C173" s="590" t="s">
        <v>59</v>
      </c>
      <c r="D173" s="165"/>
      <c r="E173" s="156">
        <v>0</v>
      </c>
      <c r="F173" s="119">
        <f>IF(E171&lt;6,"",((E171-6)/12)*(G171/E171))</f>
        <v>0</v>
      </c>
      <c r="G173" s="99">
        <f>F173</f>
        <v>0</v>
      </c>
      <c r="H173" s="166"/>
      <c r="I173" s="103" t="s">
        <v>531</v>
      </c>
      <c r="J173" s="103" t="str">
        <f>VLOOKUP(I173,Presupuesto!$B$11:$C$565,2,0)</f>
        <v>DECIMOCUARTO MES</v>
      </c>
      <c r="K173" s="100" t="str">
        <f t="shared" si="5"/>
        <v>Posgrado</v>
      </c>
      <c r="L173" s="100" t="s">
        <v>404</v>
      </c>
    </row>
    <row r="174" spans="3:12" ht="15.75" hidden="1" thickBot="1" x14ac:dyDescent="0.3">
      <c r="C174" s="586" t="s">
        <v>506</v>
      </c>
      <c r="D174" s="202"/>
      <c r="E174" s="154">
        <v>12</v>
      </c>
      <c r="F174" s="313">
        <f>HLOOKUP($C174,$BZ$2:$CM$3,2,0)</f>
        <v>439.49</v>
      </c>
      <c r="G174" s="115">
        <f>D174*E174*F174</f>
        <v>0</v>
      </c>
      <c r="H174" s="168"/>
      <c r="I174" s="116" t="s">
        <v>508</v>
      </c>
      <c r="J174" s="116" t="str">
        <f>VLOOKUP(I174,Presupuesto!$B$11:$C$565,2,0)</f>
        <v>SUELDOS Y SALARIOS PERMANENTES</v>
      </c>
      <c r="K174" s="100" t="str">
        <f t="shared" si="5"/>
        <v>Posgrado</v>
      </c>
      <c r="L174" s="100" t="s">
        <v>404</v>
      </c>
    </row>
    <row r="175" spans="3:12" hidden="1" x14ac:dyDescent="0.25">
      <c r="C175" s="174" t="s">
        <v>58</v>
      </c>
      <c r="D175" s="165"/>
      <c r="E175" s="156">
        <v>0</v>
      </c>
      <c r="F175" s="102">
        <f>IF(E174=0,"",(G174/E174)/12*E174)</f>
        <v>0</v>
      </c>
      <c r="G175" s="99">
        <f>F175</f>
        <v>0</v>
      </c>
      <c r="H175" s="166"/>
      <c r="I175" s="118" t="s">
        <v>528</v>
      </c>
      <c r="J175" s="118" t="str">
        <f>VLOOKUP(I175,Presupuesto!$B$11:$C$565,2,0)</f>
        <v>AGUINALDO Y DECIMO CUARTO MES</v>
      </c>
      <c r="K175" s="100" t="str">
        <f t="shared" si="5"/>
        <v>Posgrado</v>
      </c>
      <c r="L175" s="100" t="s">
        <v>404</v>
      </c>
    </row>
    <row r="176" spans="3:12" ht="15.75" hidden="1" thickBot="1" x14ac:dyDescent="0.3">
      <c r="C176" s="590" t="s">
        <v>59</v>
      </c>
      <c r="D176" s="165"/>
      <c r="E176" s="156">
        <v>0</v>
      </c>
      <c r="F176" s="119">
        <f>IF(E174&lt;6,"",((E174-6)/12)*(G174/E174))</f>
        <v>0</v>
      </c>
      <c r="G176" s="99">
        <f>F176</f>
        <v>0</v>
      </c>
      <c r="H176" s="166"/>
      <c r="I176" s="103" t="s">
        <v>531</v>
      </c>
      <c r="J176" s="103" t="str">
        <f>VLOOKUP(I176,Presupuesto!$B$11:$C$565,2,0)</f>
        <v>DECIMOCUARTO MES</v>
      </c>
      <c r="K176" s="100" t="str">
        <f t="shared" si="5"/>
        <v>Posgrado</v>
      </c>
      <c r="L176" s="100" t="s">
        <v>404</v>
      </c>
    </row>
    <row r="177" spans="3:12" ht="15.75" hidden="1" thickBot="1" x14ac:dyDescent="0.3">
      <c r="C177" s="586" t="s">
        <v>507</v>
      </c>
      <c r="D177" s="202"/>
      <c r="E177" s="154">
        <v>12</v>
      </c>
      <c r="F177" s="313">
        <f>HLOOKUP($C177,$BZ$2:$CM$3,2,0)</f>
        <v>1904.46</v>
      </c>
      <c r="G177" s="115">
        <f>D177*E177*F177</f>
        <v>0</v>
      </c>
      <c r="H177" s="168"/>
      <c r="I177" s="116" t="s">
        <v>508</v>
      </c>
      <c r="J177" s="116" t="str">
        <f>VLOOKUP(I177,Presupuesto!$B$11:$C$565,2,0)</f>
        <v>SUELDOS Y SALARIOS PERMANENTES</v>
      </c>
      <c r="K177" s="100" t="str">
        <f t="shared" si="5"/>
        <v>Posgrado</v>
      </c>
      <c r="L177" s="100" t="s">
        <v>404</v>
      </c>
    </row>
    <row r="178" spans="3:12" hidden="1" x14ac:dyDescent="0.25">
      <c r="C178" s="174" t="s">
        <v>58</v>
      </c>
      <c r="D178" s="165"/>
      <c r="E178" s="156">
        <v>0</v>
      </c>
      <c r="F178" s="102">
        <f>IF(E177=0,"",(G177/E177)/12*E177)</f>
        <v>0</v>
      </c>
      <c r="G178" s="99">
        <f>F178</f>
        <v>0</v>
      </c>
      <c r="H178" s="166"/>
      <c r="I178" s="118" t="s">
        <v>528</v>
      </c>
      <c r="J178" s="118" t="str">
        <f>VLOOKUP(I178,Presupuesto!$B$11:$C$565,2,0)</f>
        <v>AGUINALDO Y DECIMO CUARTO MES</v>
      </c>
      <c r="K178" s="100" t="str">
        <f t="shared" si="5"/>
        <v>Posgrado</v>
      </c>
      <c r="L178" s="100" t="s">
        <v>404</v>
      </c>
    </row>
    <row r="179" spans="3:12" ht="15.75" hidden="1" thickBot="1" x14ac:dyDescent="0.3">
      <c r="C179" s="590" t="s">
        <v>59</v>
      </c>
      <c r="D179" s="165"/>
      <c r="E179" s="156">
        <v>0</v>
      </c>
      <c r="F179" s="119">
        <f>IF(E177&lt;6,"",((E177-6)/12)*(G177/E177))</f>
        <v>0</v>
      </c>
      <c r="G179" s="99">
        <f>F179</f>
        <v>0</v>
      </c>
      <c r="H179" s="166"/>
      <c r="I179" s="103" t="s">
        <v>531</v>
      </c>
      <c r="J179" s="103" t="str">
        <f>VLOOKUP(I179,Presupuesto!$B$11:$C$565,2,0)</f>
        <v>DECIMOCUARTO MES</v>
      </c>
      <c r="K179" s="100" t="str">
        <f t="shared" si="5"/>
        <v>Posgrado</v>
      </c>
      <c r="L179" s="100" t="s">
        <v>404</v>
      </c>
    </row>
    <row r="180" spans="3:12" ht="15.75" hidden="1" thickBot="1" x14ac:dyDescent="0.3">
      <c r="C180" s="587" t="s">
        <v>84</v>
      </c>
      <c r="D180" s="202"/>
      <c r="E180" s="154">
        <v>12</v>
      </c>
      <c r="F180" s="141">
        <v>30000</v>
      </c>
      <c r="G180" s="115">
        <f>D180*E180*F180</f>
        <v>0</v>
      </c>
      <c r="H180" s="168"/>
      <c r="I180" s="116" t="s">
        <v>576</v>
      </c>
      <c r="J180" s="116" t="str">
        <f>VLOOKUP(I180,Presupuesto!$B$11:$C$565,2,0)</f>
        <v>CONTRATOS ESPECIALES</v>
      </c>
      <c r="K180" s="100" t="str">
        <f t="shared" si="5"/>
        <v>Posgrado</v>
      </c>
      <c r="L180" s="100" t="s">
        <v>404</v>
      </c>
    </row>
    <row r="181" spans="3:12" hidden="1" x14ac:dyDescent="0.25">
      <c r="C181" s="174" t="s">
        <v>58</v>
      </c>
      <c r="D181" s="165"/>
      <c r="E181" s="156">
        <v>0</v>
      </c>
      <c r="F181" s="119">
        <f>IF(E180=0,"",(G180/E180)/12*E180)</f>
        <v>0</v>
      </c>
      <c r="G181" s="99">
        <f>F181</f>
        <v>0</v>
      </c>
      <c r="H181" s="166"/>
      <c r="I181" s="103" t="s">
        <v>576</v>
      </c>
      <c r="J181" s="103" t="str">
        <f>VLOOKUP(I181,Presupuesto!$B$11:$C$565,2,0)</f>
        <v>CONTRATOS ESPECIALES</v>
      </c>
      <c r="K181" s="100" t="str">
        <f t="shared" si="5"/>
        <v>Posgrado</v>
      </c>
      <c r="L181" s="100" t="s">
        <v>403</v>
      </c>
    </row>
    <row r="182" spans="3:12" ht="15.75" hidden="1" thickBot="1" x14ac:dyDescent="0.3">
      <c r="C182" s="590" t="s">
        <v>59</v>
      </c>
      <c r="D182" s="165"/>
      <c r="E182" s="156">
        <v>0</v>
      </c>
      <c r="F182" s="102">
        <f>IF(E180&lt;6,"",((E180-6)/12)*(G180/E180))</f>
        <v>0</v>
      </c>
      <c r="G182" s="99">
        <f>F182</f>
        <v>0</v>
      </c>
      <c r="H182" s="166"/>
      <c r="I182" s="103" t="s">
        <v>576</v>
      </c>
      <c r="J182" s="103" t="str">
        <f>VLOOKUP(I182,Presupuesto!$B$11:$C$565,2,0)</f>
        <v>CONTRATOS ESPECIALES</v>
      </c>
      <c r="K182" s="100" t="str">
        <f t="shared" si="5"/>
        <v>Posgrado</v>
      </c>
      <c r="L182" s="100" t="s">
        <v>408</v>
      </c>
    </row>
    <row r="183" spans="3:12" ht="15.75" hidden="1" thickBot="1" x14ac:dyDescent="0.3">
      <c r="C183" s="587" t="s">
        <v>60</v>
      </c>
      <c r="D183" s="202"/>
      <c r="E183" s="154">
        <v>12</v>
      </c>
      <c r="F183" s="120">
        <v>30000</v>
      </c>
      <c r="G183" s="115">
        <f>D183*E183*F183</f>
        <v>0</v>
      </c>
      <c r="H183" s="168"/>
      <c r="I183" s="116" t="s">
        <v>717</v>
      </c>
      <c r="J183" s="116" t="str">
        <f>VLOOKUP(I183,Presupuesto!$B$11:$C$565,2,0)</f>
        <v>OTROS SERVICIOS TECNICOS Y PROFESIONALES</v>
      </c>
      <c r="K183" s="100" t="str">
        <f t="shared" si="5"/>
        <v>Posgrado</v>
      </c>
      <c r="L183" s="100" t="s">
        <v>403</v>
      </c>
    </row>
    <row r="184" spans="3:12" hidden="1" x14ac:dyDescent="0.25">
      <c r="C184" s="174" t="s">
        <v>58</v>
      </c>
      <c r="D184" s="165"/>
      <c r="E184" s="156">
        <v>0</v>
      </c>
      <c r="F184" s="102">
        <v>0</v>
      </c>
      <c r="G184" s="99">
        <f>F184</f>
        <v>0</v>
      </c>
      <c r="H184" s="166"/>
      <c r="I184" s="103" t="s">
        <v>717</v>
      </c>
      <c r="J184" s="103" t="str">
        <f>VLOOKUP(I184,Presupuesto!$B$11:$C$565,2,0)</f>
        <v>OTROS SERVICIOS TECNICOS Y PROFESIONALES</v>
      </c>
      <c r="K184" s="100" t="str">
        <f t="shared" si="5"/>
        <v>Posgrado</v>
      </c>
      <c r="L184" s="100" t="s">
        <v>403</v>
      </c>
    </row>
    <row r="185" spans="3:12" ht="15.75" hidden="1" thickBot="1" x14ac:dyDescent="0.3">
      <c r="C185" s="590" t="s">
        <v>59</v>
      </c>
      <c r="D185" s="165"/>
      <c r="E185" s="156">
        <v>0</v>
      </c>
      <c r="F185" s="102">
        <v>0</v>
      </c>
      <c r="G185" s="99">
        <f>F185</f>
        <v>0</v>
      </c>
      <c r="H185" s="166"/>
      <c r="I185" s="103" t="s">
        <v>717</v>
      </c>
      <c r="J185" s="103" t="str">
        <f>VLOOKUP(I185,Presupuesto!$B$11:$C$565,2,0)</f>
        <v>OTROS SERVICIOS TECNICOS Y PROFESIONALES</v>
      </c>
      <c r="K185" s="100" t="str">
        <f t="shared" si="5"/>
        <v>Posgrado</v>
      </c>
      <c r="L185" s="100" t="s">
        <v>403</v>
      </c>
    </row>
    <row r="186" spans="3:12" ht="15.75" thickBot="1" x14ac:dyDescent="0.3">
      <c r="C186" s="587" t="s">
        <v>61</v>
      </c>
      <c r="D186" s="202">
        <v>1</v>
      </c>
      <c r="E186" s="154">
        <v>12</v>
      </c>
      <c r="F186" s="120">
        <v>12000</v>
      </c>
      <c r="G186" s="115">
        <f>D186*E186*F186</f>
        <v>144000</v>
      </c>
      <c r="H186" s="168" t="s">
        <v>138</v>
      </c>
      <c r="I186" s="116" t="s">
        <v>508</v>
      </c>
      <c r="J186" s="116" t="str">
        <f>VLOOKUP(I186,Presupuesto!$B$11:$C$565,2,0)</f>
        <v>SUELDOS Y SALARIOS PERMANENTES</v>
      </c>
      <c r="K186" s="100" t="str">
        <f t="shared" si="5"/>
        <v>Posgrado</v>
      </c>
      <c r="L186" s="100" t="s">
        <v>403</v>
      </c>
    </row>
    <row r="187" spans="3:12" x14ac:dyDescent="0.25">
      <c r="C187" s="174" t="s">
        <v>58</v>
      </c>
      <c r="D187" s="172"/>
      <c r="E187" s="588">
        <v>0</v>
      </c>
      <c r="F187" s="589">
        <f>IF(E186=0,"",(G186/E186)/12*E186)</f>
        <v>12000</v>
      </c>
      <c r="G187" s="122">
        <f>F187</f>
        <v>12000</v>
      </c>
      <c r="H187" s="166" t="s">
        <v>138</v>
      </c>
      <c r="I187" s="103" t="s">
        <v>528</v>
      </c>
      <c r="J187" s="103" t="str">
        <f>VLOOKUP(I187,Presupuesto!$B$11:$C$565,2,0)</f>
        <v>AGUINALDO Y DECIMO CUARTO MES</v>
      </c>
      <c r="K187" s="100" t="str">
        <f t="shared" si="5"/>
        <v>Posgrado</v>
      </c>
      <c r="L187" s="100" t="s">
        <v>403</v>
      </c>
    </row>
    <row r="188" spans="3:12" ht="15.75" thickBot="1" x14ac:dyDescent="0.3">
      <c r="C188" s="176" t="s">
        <v>59</v>
      </c>
      <c r="D188" s="164"/>
      <c r="E188" s="134">
        <v>0</v>
      </c>
      <c r="F188" s="107">
        <f>IF(E186&lt;6,"",((E186-6)/12)*(G186/E186))</f>
        <v>6000</v>
      </c>
      <c r="G188" s="107">
        <f>F188</f>
        <v>6000</v>
      </c>
      <c r="H188" s="164" t="s">
        <v>138</v>
      </c>
      <c r="I188" s="108" t="s">
        <v>531</v>
      </c>
      <c r="J188" s="126" t="str">
        <f>VLOOKUP(I188,Presupuesto!$B$11:$C$565,2,0)</f>
        <v>DECIMOCUARTO MES</v>
      </c>
      <c r="K188" s="108" t="str">
        <f t="shared" si="5"/>
        <v>Posgrado</v>
      </c>
      <c r="L188" s="126" t="s">
        <v>403</v>
      </c>
    </row>
    <row r="191" spans="3:12" s="579" customFormat="1" x14ac:dyDescent="0.25">
      <c r="D191" s="591"/>
      <c r="F191" s="654" t="s">
        <v>1907</v>
      </c>
      <c r="G191" s="654"/>
      <c r="H191" s="654"/>
      <c r="I191" s="654"/>
    </row>
    <row r="192" spans="3:12" ht="15.75" thickBot="1" x14ac:dyDescent="0.3"/>
    <row r="193" spans="3:12" ht="15.75" thickBot="1" x14ac:dyDescent="0.3">
      <c r="C193" s="69" t="s">
        <v>43</v>
      </c>
      <c r="D193" s="30">
        <f>SUM(G200:G250)</f>
        <v>0</v>
      </c>
      <c r="E193" s="95"/>
      <c r="F193" s="95"/>
      <c r="G193" s="95"/>
      <c r="H193" s="76"/>
      <c r="I193" s="76"/>
      <c r="J193" s="76"/>
    </row>
    <row r="194" spans="3:12" x14ac:dyDescent="0.25">
      <c r="D194" s="31"/>
      <c r="E194" s="95"/>
      <c r="F194" s="95"/>
      <c r="G194" s="95"/>
      <c r="H194" s="76"/>
      <c r="I194" s="76"/>
      <c r="J194" s="76"/>
    </row>
    <row r="195" spans="3:12" x14ac:dyDescent="0.25">
      <c r="D195" s="31"/>
      <c r="E195" s="95"/>
      <c r="F195" s="95"/>
      <c r="G195" s="95"/>
      <c r="H195" s="76"/>
      <c r="I195" s="76"/>
      <c r="J195" s="76"/>
    </row>
    <row r="196" spans="3:12" ht="15.75" x14ac:dyDescent="0.25">
      <c r="C196" s="207" t="s">
        <v>401</v>
      </c>
      <c r="D196" s="208"/>
      <c r="E196" s="95"/>
      <c r="F196" s="95"/>
      <c r="G196" s="95"/>
      <c r="H196" s="76"/>
      <c r="I196" s="76"/>
      <c r="J196" s="76"/>
    </row>
    <row r="197" spans="3:12" ht="18.75" x14ac:dyDescent="0.25">
      <c r="C197" s="213" t="e">
        <f>IFERROR(VLOOKUP(D196,'Desarrollo e Innov. Curricular'!$E:$F,2,FALSE),IFERROR(VLOOKUP(D196,'Investigación Científica'!$E:$F,2,FALSE),IFERROR(VLOOKUP(D196,'Vinculación Univ. Sociedad'!$E:$F,2,FALSE),IFERROR(VLOOKUP(D196,'Docencia y Profesorado Universi'!$E:$F,2,FALSE),IFERROR(VLOOKUP(D196,'Estudiantes y Graduados'!$E:$F,2,FALSE),IFERROR(VLOOKUP(D196,'Gestion Administrativa'!$E:$F,2,FALSE),IFERROR(VLOOKUP(D196,'Gestión Académica'!$E:$F,2,FALSE),IFERROR(VLOOKUP(D196,'Aseguramiento de la Calidad y M'!$E:$F,2,FALSE),IFERROR(VLOOKUP(D196,'Gestión del Conocimiento'!$E:$F,2,FALSE),IFERROR(VLOOKUP(D196,'Gobernabilidad y Procesos...'!$E:$F,2,FALSE),IFERROR(VLOOKUP(D196,'Gestión del Talento Humano'!$E:$F,2,FALSE),IFERROR(VLOOKUP(D196,'Internacionalización de la E.S.'!$E:$F,2,FALSE),IFERROR(VLOOKUP(D196,Posgrado!$E:$F,2,FALSE),IFERROR(VLOOKUP(D196,'Cultura de Innovación Insti...'!$E:$F,2,FALSE),VLOOKUP(D196,'Lo Esencial de la Reforma Univ.'!$E:$F,2,0)))))))))))))))</f>
        <v>#N/A</v>
      </c>
      <c r="D197" s="31"/>
      <c r="E197" s="95"/>
      <c r="F197" s="95"/>
      <c r="G197" s="95"/>
      <c r="H197" s="76"/>
      <c r="I197" s="76"/>
      <c r="J197" s="76"/>
    </row>
    <row r="198" spans="3:12" ht="15.75" thickBot="1" x14ac:dyDescent="0.3">
      <c r="C198" s="180"/>
      <c r="D198" s="31"/>
      <c r="E198" s="95"/>
      <c r="F198" s="95"/>
      <c r="G198" s="95"/>
      <c r="H198" s="76"/>
      <c r="I198" s="76"/>
      <c r="J198" s="76"/>
    </row>
    <row r="199" spans="3:12" ht="30.75" thickBot="1" x14ac:dyDescent="0.3">
      <c r="C199" s="136" t="s">
        <v>44</v>
      </c>
      <c r="D199" s="140" t="s">
        <v>55</v>
      </c>
      <c r="E199" s="173" t="s">
        <v>56</v>
      </c>
      <c r="F199" s="140" t="s">
        <v>57</v>
      </c>
      <c r="G199" s="137" t="s">
        <v>27</v>
      </c>
      <c r="H199" s="135" t="s">
        <v>140</v>
      </c>
      <c r="I199" s="138" t="s">
        <v>46</v>
      </c>
      <c r="J199" s="138" t="s">
        <v>141</v>
      </c>
      <c r="K199" s="138" t="s">
        <v>419</v>
      </c>
      <c r="L199" s="138" t="s">
        <v>420</v>
      </c>
    </row>
    <row r="200" spans="3:12" ht="15.75" thickBot="1" x14ac:dyDescent="0.3">
      <c r="C200" s="139" t="s">
        <v>494</v>
      </c>
      <c r="D200" s="202"/>
      <c r="E200" s="154">
        <v>12</v>
      </c>
      <c r="F200" s="313">
        <f>HLOOKUP($C200,$BZ$2:$CM$3,2,0)</f>
        <v>41436.800000000003</v>
      </c>
      <c r="G200" s="115">
        <f>D200*E200*F200</f>
        <v>0</v>
      </c>
      <c r="H200" s="168"/>
      <c r="I200" s="116" t="s">
        <v>508</v>
      </c>
      <c r="J200" s="116" t="str">
        <f>VLOOKUP(I200,Presupuesto!$B$11:$C$565,2,0)</f>
        <v>SUELDOS Y SALARIOS PERMANENTES</v>
      </c>
      <c r="K200" s="223" t="s">
        <v>1471</v>
      </c>
      <c r="L200" s="100" t="s">
        <v>403</v>
      </c>
    </row>
    <row r="201" spans="3:12" x14ac:dyDescent="0.25">
      <c r="C201" s="174" t="s">
        <v>58</v>
      </c>
      <c r="D201" s="165"/>
      <c r="E201" s="156">
        <v>0</v>
      </c>
      <c r="F201" s="102">
        <f>IF(E200=0,"",(G200/E200)/12*E200)</f>
        <v>0</v>
      </c>
      <c r="G201" s="99">
        <f>F201</f>
        <v>0</v>
      </c>
      <c r="H201" s="166" t="s">
        <v>1459</v>
      </c>
      <c r="I201" s="118" t="s">
        <v>528</v>
      </c>
      <c r="J201" s="118" t="str">
        <f>VLOOKUP(I201,Presupuesto!$B$11:$C$565,2,0)</f>
        <v>AGUINALDO Y DECIMO CUARTO MES</v>
      </c>
      <c r="K201" s="100" t="str">
        <f>$K$200</f>
        <v>Posgrado</v>
      </c>
      <c r="L201" s="100" t="s">
        <v>421</v>
      </c>
    </row>
    <row r="202" spans="3:12" ht="15.75" thickBot="1" x14ac:dyDescent="0.3">
      <c r="C202" s="175" t="s">
        <v>59</v>
      </c>
      <c r="D202" s="165"/>
      <c r="E202" s="156">
        <v>0</v>
      </c>
      <c r="F202" s="119">
        <f>IF(E200&lt;6,"",((E200-6)/12)*(G200/E200))</f>
        <v>0</v>
      </c>
      <c r="G202" s="99">
        <f>F202</f>
        <v>0</v>
      </c>
      <c r="H202" s="166"/>
      <c r="I202" s="103" t="s">
        <v>531</v>
      </c>
      <c r="J202" s="103" t="str">
        <f>VLOOKUP(I202,Presupuesto!$B$11:$C$565,2,0)</f>
        <v>DECIMOCUARTO MES</v>
      </c>
      <c r="K202" s="100" t="str">
        <f t="shared" ref="K202:K250" si="6">$K$200</f>
        <v>Posgrado</v>
      </c>
      <c r="L202" s="100" t="s">
        <v>404</v>
      </c>
    </row>
    <row r="203" spans="3:12" ht="15.75" thickBot="1" x14ac:dyDescent="0.3">
      <c r="C203" s="139" t="s">
        <v>495</v>
      </c>
      <c r="D203" s="202"/>
      <c r="E203" s="154">
        <v>12</v>
      </c>
      <c r="F203" s="313">
        <f>HLOOKUP($C203,$BZ$2:$CM$3,2,0)</f>
        <v>37669.82</v>
      </c>
      <c r="G203" s="115">
        <f>D203*E203*F203</f>
        <v>0</v>
      </c>
      <c r="H203" s="168"/>
      <c r="I203" s="116" t="s">
        <v>508</v>
      </c>
      <c r="J203" s="116" t="str">
        <f>VLOOKUP(I203,Presupuesto!$B$11:$C$565,2,0)</f>
        <v>SUELDOS Y SALARIOS PERMANENTES</v>
      </c>
      <c r="K203" s="100" t="str">
        <f t="shared" si="6"/>
        <v>Posgrado</v>
      </c>
      <c r="L203" s="100" t="s">
        <v>404</v>
      </c>
    </row>
    <row r="204" spans="3:12" x14ac:dyDescent="0.25">
      <c r="C204" s="174" t="s">
        <v>58</v>
      </c>
      <c r="D204" s="165"/>
      <c r="E204" s="156">
        <v>0</v>
      </c>
      <c r="F204" s="102">
        <f>IF(E203=0,"",(G203/E203)/12*E203)</f>
        <v>0</v>
      </c>
      <c r="G204" s="99">
        <f>F204</f>
        <v>0</v>
      </c>
      <c r="H204" s="166"/>
      <c r="I204" s="118" t="s">
        <v>528</v>
      </c>
      <c r="J204" s="118" t="str">
        <f>VLOOKUP(I204,Presupuesto!$B$11:$C$565,2,0)</f>
        <v>AGUINALDO Y DECIMO CUARTO MES</v>
      </c>
      <c r="K204" s="100" t="str">
        <f t="shared" si="6"/>
        <v>Posgrado</v>
      </c>
      <c r="L204" s="100" t="s">
        <v>404</v>
      </c>
    </row>
    <row r="205" spans="3:12" ht="15.75" thickBot="1" x14ac:dyDescent="0.3">
      <c r="C205" s="175" t="s">
        <v>59</v>
      </c>
      <c r="D205" s="165"/>
      <c r="E205" s="156">
        <v>0</v>
      </c>
      <c r="F205" s="119">
        <f>IF(E203&lt;6,"",((E203-6)/12)*(G203/E203))</f>
        <v>0</v>
      </c>
      <c r="G205" s="99">
        <f>F205</f>
        <v>0</v>
      </c>
      <c r="H205" s="166"/>
      <c r="I205" s="103" t="s">
        <v>531</v>
      </c>
      <c r="J205" s="103" t="str">
        <f>VLOOKUP(I205,Presupuesto!$B$11:$C$565,2,0)</f>
        <v>DECIMOCUARTO MES</v>
      </c>
      <c r="K205" s="100" t="str">
        <f t="shared" si="6"/>
        <v>Posgrado</v>
      </c>
      <c r="L205" s="100" t="s">
        <v>404</v>
      </c>
    </row>
    <row r="206" spans="3:12" ht="15.75" thickBot="1" x14ac:dyDescent="0.3">
      <c r="C206" s="139" t="s">
        <v>496</v>
      </c>
      <c r="D206" s="202"/>
      <c r="E206" s="154">
        <v>12</v>
      </c>
      <c r="F206" s="313">
        <f>HLOOKUP($C206,$BZ$2:$CM$3,2,0)</f>
        <v>33902.839999999997</v>
      </c>
      <c r="G206" s="115">
        <f>D206*E206*F206</f>
        <v>0</v>
      </c>
      <c r="H206" s="168"/>
      <c r="I206" s="116" t="s">
        <v>508</v>
      </c>
      <c r="J206" s="116" t="str">
        <f>VLOOKUP(I206,Presupuesto!$B$11:$C$565,2,0)</f>
        <v>SUELDOS Y SALARIOS PERMANENTES</v>
      </c>
      <c r="K206" s="100" t="str">
        <f t="shared" si="6"/>
        <v>Posgrado</v>
      </c>
      <c r="L206" s="100" t="s">
        <v>404</v>
      </c>
    </row>
    <row r="207" spans="3:12" x14ac:dyDescent="0.25">
      <c r="C207" s="174" t="s">
        <v>58</v>
      </c>
      <c r="D207" s="165"/>
      <c r="E207" s="156">
        <v>0</v>
      </c>
      <c r="F207" s="102">
        <f>IF(E206=0,"",(G206/E206)/12*E206)</f>
        <v>0</v>
      </c>
      <c r="G207" s="99">
        <f>F207</f>
        <v>0</v>
      </c>
      <c r="H207" s="166"/>
      <c r="I207" s="118" t="s">
        <v>528</v>
      </c>
      <c r="J207" s="118" t="str">
        <f>VLOOKUP(I207,Presupuesto!$B$11:$C$565,2,0)</f>
        <v>AGUINALDO Y DECIMO CUARTO MES</v>
      </c>
      <c r="K207" s="100" t="str">
        <f t="shared" si="6"/>
        <v>Posgrado</v>
      </c>
      <c r="L207" s="100" t="s">
        <v>404</v>
      </c>
    </row>
    <row r="208" spans="3:12" ht="15.75" thickBot="1" x14ac:dyDescent="0.3">
      <c r="C208" s="175" t="s">
        <v>59</v>
      </c>
      <c r="D208" s="165"/>
      <c r="E208" s="156">
        <v>0</v>
      </c>
      <c r="F208" s="119">
        <f>IF(E206&lt;6,"",((E206-6)/12)*(G206/E206))</f>
        <v>0</v>
      </c>
      <c r="G208" s="99">
        <f>F208</f>
        <v>0</v>
      </c>
      <c r="H208" s="166"/>
      <c r="I208" s="103" t="s">
        <v>531</v>
      </c>
      <c r="J208" s="103" t="str">
        <f>VLOOKUP(I208,Presupuesto!$B$11:$C$565,2,0)</f>
        <v>DECIMOCUARTO MES</v>
      </c>
      <c r="K208" s="100" t="str">
        <f t="shared" si="6"/>
        <v>Posgrado</v>
      </c>
      <c r="L208" s="100" t="s">
        <v>404</v>
      </c>
    </row>
    <row r="209" spans="3:12" ht="15.75" thickBot="1" x14ac:dyDescent="0.3">
      <c r="C209" s="139" t="s">
        <v>497</v>
      </c>
      <c r="D209" s="202"/>
      <c r="E209" s="154">
        <v>12</v>
      </c>
      <c r="F209" s="313">
        <f>HLOOKUP($C209,$BZ$2:$CM$3,2,0)</f>
        <v>30135.85</v>
      </c>
      <c r="G209" s="115">
        <f>D209*E209*F209</f>
        <v>0</v>
      </c>
      <c r="H209" s="168"/>
      <c r="I209" s="116" t="s">
        <v>508</v>
      </c>
      <c r="J209" s="116" t="str">
        <f>VLOOKUP(I209,Presupuesto!$B$11:$C$565,2,0)</f>
        <v>SUELDOS Y SALARIOS PERMANENTES</v>
      </c>
      <c r="K209" s="100" t="str">
        <f t="shared" si="6"/>
        <v>Posgrado</v>
      </c>
      <c r="L209" s="100" t="s">
        <v>404</v>
      </c>
    </row>
    <row r="210" spans="3:12" x14ac:dyDescent="0.25">
      <c r="C210" s="174" t="s">
        <v>58</v>
      </c>
      <c r="D210" s="165"/>
      <c r="E210" s="156">
        <v>0</v>
      </c>
      <c r="F210" s="102">
        <f>IF(E209=0,"",(G209/E209)/12*E209)</f>
        <v>0</v>
      </c>
      <c r="G210" s="99">
        <f>F210</f>
        <v>0</v>
      </c>
      <c r="H210" s="166"/>
      <c r="I210" s="118" t="s">
        <v>528</v>
      </c>
      <c r="J210" s="118" t="str">
        <f>VLOOKUP(I210,Presupuesto!$B$11:$C$565,2,0)</f>
        <v>AGUINALDO Y DECIMO CUARTO MES</v>
      </c>
      <c r="K210" s="100" t="str">
        <f t="shared" si="6"/>
        <v>Posgrado</v>
      </c>
      <c r="L210" s="100" t="s">
        <v>404</v>
      </c>
    </row>
    <row r="211" spans="3:12" ht="15.75" thickBot="1" x14ac:dyDescent="0.3">
      <c r="C211" s="175" t="s">
        <v>59</v>
      </c>
      <c r="D211" s="165"/>
      <c r="E211" s="156">
        <v>0</v>
      </c>
      <c r="F211" s="119">
        <f>IF(E209&lt;6,"",((E209-6)/12)*(G209/E209))</f>
        <v>0</v>
      </c>
      <c r="G211" s="99">
        <f>F211</f>
        <v>0</v>
      </c>
      <c r="H211" s="166"/>
      <c r="I211" s="103" t="s">
        <v>531</v>
      </c>
      <c r="J211" s="103" t="str">
        <f>VLOOKUP(I211,Presupuesto!$B$11:$C$565,2,0)</f>
        <v>DECIMOCUARTO MES</v>
      </c>
      <c r="K211" s="100" t="str">
        <f t="shared" si="6"/>
        <v>Posgrado</v>
      </c>
      <c r="L211" s="100" t="s">
        <v>404</v>
      </c>
    </row>
    <row r="212" spans="3:12" ht="15.75" thickBot="1" x14ac:dyDescent="0.3">
      <c r="C212" s="139" t="s">
        <v>498</v>
      </c>
      <c r="D212" s="202"/>
      <c r="E212" s="154">
        <v>12</v>
      </c>
      <c r="F212" s="313">
        <f>HLOOKUP($C212,$BZ$2:$CM$3,2,0)</f>
        <v>28252.36</v>
      </c>
      <c r="G212" s="115">
        <f>D212*E212*F212</f>
        <v>0</v>
      </c>
      <c r="H212" s="168"/>
      <c r="I212" s="116" t="s">
        <v>508</v>
      </c>
      <c r="J212" s="116" t="str">
        <f>VLOOKUP(I212,Presupuesto!$B$11:$C$565,2,0)</f>
        <v>SUELDOS Y SALARIOS PERMANENTES</v>
      </c>
      <c r="K212" s="100" t="str">
        <f t="shared" si="6"/>
        <v>Posgrado</v>
      </c>
      <c r="L212" s="100" t="s">
        <v>404</v>
      </c>
    </row>
    <row r="213" spans="3:12" x14ac:dyDescent="0.25">
      <c r="C213" s="174" t="s">
        <v>58</v>
      </c>
      <c r="D213" s="165"/>
      <c r="E213" s="156">
        <v>0</v>
      </c>
      <c r="F213" s="102">
        <f>IF(E212=0,"",(G212/E212)/12*E212)</f>
        <v>0</v>
      </c>
      <c r="G213" s="99">
        <f>F213</f>
        <v>0</v>
      </c>
      <c r="H213" s="166"/>
      <c r="I213" s="118" t="s">
        <v>528</v>
      </c>
      <c r="J213" s="118" t="str">
        <f>VLOOKUP(I213,Presupuesto!$B$11:$C$565,2,0)</f>
        <v>AGUINALDO Y DECIMO CUARTO MES</v>
      </c>
      <c r="K213" s="100" t="str">
        <f t="shared" si="6"/>
        <v>Posgrado</v>
      </c>
      <c r="L213" s="100" t="s">
        <v>404</v>
      </c>
    </row>
    <row r="214" spans="3:12" ht="15.75" thickBot="1" x14ac:dyDescent="0.3">
      <c r="C214" s="175" t="s">
        <v>59</v>
      </c>
      <c r="D214" s="165"/>
      <c r="E214" s="156">
        <v>0</v>
      </c>
      <c r="F214" s="119">
        <f>IF(E212&lt;6,"",((E212-6)/12)*(G212/E212))</f>
        <v>0</v>
      </c>
      <c r="G214" s="99">
        <f>F214</f>
        <v>0</v>
      </c>
      <c r="H214" s="166"/>
      <c r="I214" s="103" t="s">
        <v>531</v>
      </c>
      <c r="J214" s="103" t="str">
        <f>VLOOKUP(I214,Presupuesto!$B$11:$C$565,2,0)</f>
        <v>DECIMOCUARTO MES</v>
      </c>
      <c r="K214" s="100" t="str">
        <f t="shared" si="6"/>
        <v>Posgrado</v>
      </c>
      <c r="L214" s="100" t="s">
        <v>404</v>
      </c>
    </row>
    <row r="215" spans="3:12" ht="15.75" thickBot="1" x14ac:dyDescent="0.3">
      <c r="C215" s="139" t="s">
        <v>499</v>
      </c>
      <c r="D215" s="202"/>
      <c r="E215" s="154">
        <v>12</v>
      </c>
      <c r="F215" s="313">
        <f>HLOOKUP($C215,$BZ$2:$CM$3,2,0)</f>
        <v>26368.87</v>
      </c>
      <c r="G215" s="115">
        <f>D215*E215*F215</f>
        <v>0</v>
      </c>
      <c r="H215" s="168"/>
      <c r="I215" s="116" t="s">
        <v>508</v>
      </c>
      <c r="J215" s="116" t="str">
        <f>VLOOKUP(I215,Presupuesto!$B$11:$C$565,2,0)</f>
        <v>SUELDOS Y SALARIOS PERMANENTES</v>
      </c>
      <c r="K215" s="100" t="str">
        <f t="shared" si="6"/>
        <v>Posgrado</v>
      </c>
      <c r="L215" s="100" t="s">
        <v>404</v>
      </c>
    </row>
    <row r="216" spans="3:12" x14ac:dyDescent="0.25">
      <c r="C216" s="174" t="s">
        <v>58</v>
      </c>
      <c r="D216" s="165"/>
      <c r="E216" s="156">
        <v>0</v>
      </c>
      <c r="F216" s="102">
        <f>IF(E215=0,"",(G215/E215)/12*E215)</f>
        <v>0</v>
      </c>
      <c r="G216" s="99">
        <f>F216</f>
        <v>0</v>
      </c>
      <c r="H216" s="166"/>
      <c r="I216" s="118" t="s">
        <v>528</v>
      </c>
      <c r="J216" s="118" t="str">
        <f>VLOOKUP(I216,Presupuesto!$B$11:$C$565,2,0)</f>
        <v>AGUINALDO Y DECIMO CUARTO MES</v>
      </c>
      <c r="K216" s="100" t="str">
        <f t="shared" si="6"/>
        <v>Posgrado</v>
      </c>
      <c r="L216" s="100" t="s">
        <v>404</v>
      </c>
    </row>
    <row r="217" spans="3:12" ht="15.75" thickBot="1" x14ac:dyDescent="0.3">
      <c r="C217" s="175" t="s">
        <v>59</v>
      </c>
      <c r="D217" s="165"/>
      <c r="E217" s="156">
        <v>0</v>
      </c>
      <c r="F217" s="119">
        <f>IF(E215&lt;6,"",((E215-6)/12)*(G215/E215))</f>
        <v>0</v>
      </c>
      <c r="G217" s="99">
        <f>F217</f>
        <v>0</v>
      </c>
      <c r="H217" s="166"/>
      <c r="I217" s="103" t="s">
        <v>531</v>
      </c>
      <c r="J217" s="103" t="str">
        <f>VLOOKUP(I217,Presupuesto!$B$11:$C$565,2,0)</f>
        <v>DECIMOCUARTO MES</v>
      </c>
      <c r="K217" s="100" t="str">
        <f t="shared" si="6"/>
        <v>Posgrado</v>
      </c>
      <c r="L217" s="100" t="s">
        <v>404</v>
      </c>
    </row>
    <row r="218" spans="3:12" ht="15.75" thickBot="1" x14ac:dyDescent="0.3">
      <c r="C218" s="139" t="s">
        <v>500</v>
      </c>
      <c r="D218" s="202"/>
      <c r="E218" s="154">
        <v>12</v>
      </c>
      <c r="F218" s="313">
        <f>HLOOKUP($C218,$BZ$2:$CM$3,2,0)</f>
        <v>17893.16</v>
      </c>
      <c r="G218" s="115">
        <f>D218*E218*F218</f>
        <v>0</v>
      </c>
      <c r="H218" s="168"/>
      <c r="I218" s="116" t="s">
        <v>508</v>
      </c>
      <c r="J218" s="116" t="str">
        <f>VLOOKUP(I218,Presupuesto!$B$11:$C$565,2,0)</f>
        <v>SUELDOS Y SALARIOS PERMANENTES</v>
      </c>
      <c r="K218" s="100" t="str">
        <f t="shared" si="6"/>
        <v>Posgrado</v>
      </c>
      <c r="L218" s="100" t="s">
        <v>404</v>
      </c>
    </row>
    <row r="219" spans="3:12" x14ac:dyDescent="0.25">
      <c r="C219" s="174" t="s">
        <v>58</v>
      </c>
      <c r="D219" s="165"/>
      <c r="E219" s="156">
        <v>0</v>
      </c>
      <c r="F219" s="102">
        <f>IF(E218=0,"",(G218/E218)/12*E218)</f>
        <v>0</v>
      </c>
      <c r="G219" s="99">
        <f>F219</f>
        <v>0</v>
      </c>
      <c r="H219" s="166"/>
      <c r="I219" s="118" t="s">
        <v>528</v>
      </c>
      <c r="J219" s="118" t="str">
        <f>VLOOKUP(I219,Presupuesto!$B$11:$C$565,2,0)</f>
        <v>AGUINALDO Y DECIMO CUARTO MES</v>
      </c>
      <c r="K219" s="100" t="str">
        <f t="shared" si="6"/>
        <v>Posgrado</v>
      </c>
      <c r="L219" s="100" t="s">
        <v>404</v>
      </c>
    </row>
    <row r="220" spans="3:12" ht="15.75" thickBot="1" x14ac:dyDescent="0.3">
      <c r="C220" s="175" t="s">
        <v>59</v>
      </c>
      <c r="D220" s="165"/>
      <c r="E220" s="156">
        <v>0</v>
      </c>
      <c r="F220" s="119">
        <f>IF(E218&lt;6,"",((E218-6)/12)*(G218/E218))</f>
        <v>0</v>
      </c>
      <c r="G220" s="99">
        <f>F220</f>
        <v>0</v>
      </c>
      <c r="H220" s="166"/>
      <c r="I220" s="103" t="s">
        <v>531</v>
      </c>
      <c r="J220" s="103" t="str">
        <f>VLOOKUP(I220,Presupuesto!$B$11:$C$565,2,0)</f>
        <v>DECIMOCUARTO MES</v>
      </c>
      <c r="K220" s="100" t="str">
        <f t="shared" si="6"/>
        <v>Posgrado</v>
      </c>
      <c r="L220" s="100" t="s">
        <v>404</v>
      </c>
    </row>
    <row r="221" spans="3:12" ht="15.75" thickBot="1" x14ac:dyDescent="0.3">
      <c r="C221" s="139" t="s">
        <v>501</v>
      </c>
      <c r="D221" s="202"/>
      <c r="E221" s="154">
        <v>12</v>
      </c>
      <c r="F221" s="313">
        <f>HLOOKUP($C221,$BZ$2:$CM$3,2,0)</f>
        <v>16951.419999999998</v>
      </c>
      <c r="G221" s="115">
        <f>D221*E221*F221</f>
        <v>0</v>
      </c>
      <c r="H221" s="168"/>
      <c r="I221" s="116" t="s">
        <v>508</v>
      </c>
      <c r="J221" s="116" t="str">
        <f>VLOOKUP(I221,Presupuesto!$B$11:$C$565,2,0)</f>
        <v>SUELDOS Y SALARIOS PERMANENTES</v>
      </c>
      <c r="K221" s="100" t="str">
        <f t="shared" si="6"/>
        <v>Posgrado</v>
      </c>
      <c r="L221" s="100" t="s">
        <v>404</v>
      </c>
    </row>
    <row r="222" spans="3:12" x14ac:dyDescent="0.25">
      <c r="C222" s="174" t="s">
        <v>58</v>
      </c>
      <c r="D222" s="165"/>
      <c r="E222" s="156">
        <v>0</v>
      </c>
      <c r="F222" s="102">
        <f>IF(E221=0,"",(G221/E221)/12*E221)</f>
        <v>0</v>
      </c>
      <c r="G222" s="99">
        <f>F222</f>
        <v>0</v>
      </c>
      <c r="H222" s="166"/>
      <c r="I222" s="118" t="s">
        <v>528</v>
      </c>
      <c r="J222" s="118" t="str">
        <f>VLOOKUP(I222,Presupuesto!$B$11:$C$565,2,0)</f>
        <v>AGUINALDO Y DECIMO CUARTO MES</v>
      </c>
      <c r="K222" s="100" t="str">
        <f t="shared" si="6"/>
        <v>Posgrado</v>
      </c>
      <c r="L222" s="100" t="s">
        <v>404</v>
      </c>
    </row>
    <row r="223" spans="3:12" ht="15.75" thickBot="1" x14ac:dyDescent="0.3">
      <c r="C223" s="175" t="s">
        <v>59</v>
      </c>
      <c r="D223" s="165"/>
      <c r="E223" s="156">
        <v>0</v>
      </c>
      <c r="F223" s="119">
        <f>IF(E221&lt;6,"",((E221-6)/12)*(G221/E221))</f>
        <v>0</v>
      </c>
      <c r="G223" s="99">
        <f>F223</f>
        <v>0</v>
      </c>
      <c r="H223" s="166"/>
      <c r="I223" s="103" t="s">
        <v>531</v>
      </c>
      <c r="J223" s="103" t="str">
        <f>VLOOKUP(I223,Presupuesto!$B$11:$C$565,2,0)</f>
        <v>DECIMOCUARTO MES</v>
      </c>
      <c r="K223" s="100" t="str">
        <f t="shared" si="6"/>
        <v>Posgrado</v>
      </c>
      <c r="L223" s="100" t="s">
        <v>404</v>
      </c>
    </row>
    <row r="224" spans="3:12" ht="15.75" thickBot="1" x14ac:dyDescent="0.3">
      <c r="C224" s="139" t="s">
        <v>502</v>
      </c>
      <c r="D224" s="202"/>
      <c r="E224" s="154">
        <v>12</v>
      </c>
      <c r="F224" s="313">
        <f>HLOOKUP($C224,$BZ$2:$CM$3,2,0)</f>
        <v>13184.44</v>
      </c>
      <c r="G224" s="115">
        <f>D224*E224*F224</f>
        <v>0</v>
      </c>
      <c r="H224" s="168"/>
      <c r="I224" s="116" t="s">
        <v>508</v>
      </c>
      <c r="J224" s="116" t="str">
        <f>VLOOKUP(I224,Presupuesto!$B$11:$C$565,2,0)</f>
        <v>SUELDOS Y SALARIOS PERMANENTES</v>
      </c>
      <c r="K224" s="100" t="str">
        <f t="shared" si="6"/>
        <v>Posgrado</v>
      </c>
      <c r="L224" s="100" t="s">
        <v>404</v>
      </c>
    </row>
    <row r="225" spans="3:12" x14ac:dyDescent="0.25">
      <c r="C225" s="174" t="s">
        <v>58</v>
      </c>
      <c r="D225" s="165"/>
      <c r="E225" s="156">
        <v>0</v>
      </c>
      <c r="F225" s="102">
        <f>IF(E224=0,"",(G224/E224)/12*E224)</f>
        <v>0</v>
      </c>
      <c r="G225" s="99">
        <f>F225</f>
        <v>0</v>
      </c>
      <c r="H225" s="166"/>
      <c r="I225" s="118" t="s">
        <v>528</v>
      </c>
      <c r="J225" s="118" t="str">
        <f>VLOOKUP(I225,Presupuesto!$B$11:$C$565,2,0)</f>
        <v>AGUINALDO Y DECIMO CUARTO MES</v>
      </c>
      <c r="K225" s="100" t="str">
        <f t="shared" si="6"/>
        <v>Posgrado</v>
      </c>
      <c r="L225" s="100" t="s">
        <v>404</v>
      </c>
    </row>
    <row r="226" spans="3:12" ht="15.75" thickBot="1" x14ac:dyDescent="0.3">
      <c r="C226" s="175" t="s">
        <v>59</v>
      </c>
      <c r="D226" s="165"/>
      <c r="E226" s="156">
        <v>0</v>
      </c>
      <c r="F226" s="119">
        <f>IF(E224&lt;6,"",((E224-6)/12)*(G224/E224))</f>
        <v>0</v>
      </c>
      <c r="G226" s="99">
        <f>F226</f>
        <v>0</v>
      </c>
      <c r="H226" s="166"/>
      <c r="I226" s="103" t="s">
        <v>531</v>
      </c>
      <c r="J226" s="103" t="str">
        <f>VLOOKUP(I226,Presupuesto!$B$11:$C$565,2,0)</f>
        <v>DECIMOCUARTO MES</v>
      </c>
      <c r="K226" s="100" t="str">
        <f t="shared" si="6"/>
        <v>Posgrado</v>
      </c>
      <c r="L226" s="100" t="s">
        <v>404</v>
      </c>
    </row>
    <row r="227" spans="3:12" ht="15.75" thickBot="1" x14ac:dyDescent="0.3">
      <c r="C227" s="139" t="s">
        <v>503</v>
      </c>
      <c r="D227" s="202"/>
      <c r="E227" s="154">
        <v>12</v>
      </c>
      <c r="F227" s="313">
        <f>HLOOKUP($C227,$BZ$2:$CM$3,2,0)</f>
        <v>15032.56</v>
      </c>
      <c r="G227" s="115">
        <f>D227*E227*F227</f>
        <v>0</v>
      </c>
      <c r="H227" s="168"/>
      <c r="I227" s="116" t="s">
        <v>508</v>
      </c>
      <c r="J227" s="116" t="str">
        <f>VLOOKUP(I227,Presupuesto!$B$11:$C$565,2,0)</f>
        <v>SUELDOS Y SALARIOS PERMANENTES</v>
      </c>
      <c r="K227" s="100" t="str">
        <f t="shared" si="6"/>
        <v>Posgrado</v>
      </c>
      <c r="L227" s="100" t="s">
        <v>404</v>
      </c>
    </row>
    <row r="228" spans="3:12" x14ac:dyDescent="0.25">
      <c r="C228" s="174" t="s">
        <v>58</v>
      </c>
      <c r="D228" s="165"/>
      <c r="E228" s="156">
        <v>0</v>
      </c>
      <c r="F228" s="102">
        <f>IF(E227=0,"",(G227/E227)/12*E227)</f>
        <v>0</v>
      </c>
      <c r="G228" s="99">
        <f>F228</f>
        <v>0</v>
      </c>
      <c r="H228" s="166"/>
      <c r="I228" s="118" t="s">
        <v>528</v>
      </c>
      <c r="J228" s="118" t="str">
        <f>VLOOKUP(I228,Presupuesto!$B$11:$C$565,2,0)</f>
        <v>AGUINALDO Y DECIMO CUARTO MES</v>
      </c>
      <c r="K228" s="100" t="str">
        <f t="shared" si="6"/>
        <v>Posgrado</v>
      </c>
      <c r="L228" s="100" t="s">
        <v>404</v>
      </c>
    </row>
    <row r="229" spans="3:12" ht="15.75" thickBot="1" x14ac:dyDescent="0.3">
      <c r="C229" s="175" t="s">
        <v>59</v>
      </c>
      <c r="D229" s="165"/>
      <c r="E229" s="156">
        <v>0</v>
      </c>
      <c r="F229" s="119">
        <f>IF(E227&lt;6,"",((E227-6)/12)*(G227/E227))</f>
        <v>0</v>
      </c>
      <c r="G229" s="99">
        <f>F229</f>
        <v>0</v>
      </c>
      <c r="H229" s="166"/>
      <c r="I229" s="103" t="s">
        <v>531</v>
      </c>
      <c r="J229" s="103" t="str">
        <f>VLOOKUP(I229,Presupuesto!$B$11:$C$565,2,0)</f>
        <v>DECIMOCUARTO MES</v>
      </c>
      <c r="K229" s="100" t="str">
        <f t="shared" si="6"/>
        <v>Posgrado</v>
      </c>
      <c r="L229" s="100" t="s">
        <v>404</v>
      </c>
    </row>
    <row r="230" spans="3:12" ht="15.75" thickBot="1" x14ac:dyDescent="0.3">
      <c r="C230" s="139" t="s">
        <v>504</v>
      </c>
      <c r="D230" s="202"/>
      <c r="E230" s="154">
        <v>12</v>
      </c>
      <c r="F230" s="313">
        <f>HLOOKUP($C230,$BZ$2:$CM$3,2,0)</f>
        <v>13264.02</v>
      </c>
      <c r="G230" s="115">
        <f>D230*E230*F230</f>
        <v>0</v>
      </c>
      <c r="H230" s="168"/>
      <c r="I230" s="116" t="s">
        <v>508</v>
      </c>
      <c r="J230" s="116" t="str">
        <f>VLOOKUP(I230,Presupuesto!$B$11:$C$565,2,0)</f>
        <v>SUELDOS Y SALARIOS PERMANENTES</v>
      </c>
      <c r="K230" s="100" t="str">
        <f t="shared" si="6"/>
        <v>Posgrado</v>
      </c>
      <c r="L230" s="100" t="s">
        <v>404</v>
      </c>
    </row>
    <row r="231" spans="3:12" x14ac:dyDescent="0.25">
      <c r="C231" s="174" t="s">
        <v>58</v>
      </c>
      <c r="D231" s="165"/>
      <c r="E231" s="156">
        <v>0</v>
      </c>
      <c r="F231" s="102">
        <f>IF(E230=0,"",(G230/E230)/12*E230)</f>
        <v>0</v>
      </c>
      <c r="G231" s="99">
        <f>F231</f>
        <v>0</v>
      </c>
      <c r="H231" s="166"/>
      <c r="I231" s="118" t="s">
        <v>528</v>
      </c>
      <c r="J231" s="118" t="str">
        <f>VLOOKUP(I231,Presupuesto!$B$11:$C$565,2,0)</f>
        <v>AGUINALDO Y DECIMO CUARTO MES</v>
      </c>
      <c r="K231" s="100" t="str">
        <f t="shared" si="6"/>
        <v>Posgrado</v>
      </c>
      <c r="L231" s="100" t="s">
        <v>404</v>
      </c>
    </row>
    <row r="232" spans="3:12" ht="15.75" thickBot="1" x14ac:dyDescent="0.3">
      <c r="C232" s="175" t="s">
        <v>59</v>
      </c>
      <c r="D232" s="165"/>
      <c r="E232" s="156">
        <v>0</v>
      </c>
      <c r="F232" s="119">
        <f>IF(E230&lt;6,"",((E230-6)/12)*(G230/E230))</f>
        <v>0</v>
      </c>
      <c r="G232" s="99">
        <f>F232</f>
        <v>0</v>
      </c>
      <c r="H232" s="166"/>
      <c r="I232" s="103" t="s">
        <v>531</v>
      </c>
      <c r="J232" s="103" t="str">
        <f>VLOOKUP(I232,Presupuesto!$B$11:$C$565,2,0)</f>
        <v>DECIMOCUARTO MES</v>
      </c>
      <c r="K232" s="100" t="str">
        <f t="shared" si="6"/>
        <v>Posgrado</v>
      </c>
      <c r="L232" s="100" t="s">
        <v>404</v>
      </c>
    </row>
    <row r="233" spans="3:12" ht="15.75" thickBot="1" x14ac:dyDescent="0.3">
      <c r="C233" s="139" t="s">
        <v>505</v>
      </c>
      <c r="D233" s="202"/>
      <c r="E233" s="154">
        <v>12</v>
      </c>
      <c r="F233" s="313">
        <f>HLOOKUP($C233,$BZ$2:$CM$3,2,0)</f>
        <v>12379.75</v>
      </c>
      <c r="G233" s="115">
        <f>D233*E233*F233</f>
        <v>0</v>
      </c>
      <c r="H233" s="168"/>
      <c r="I233" s="116" t="s">
        <v>508</v>
      </c>
      <c r="J233" s="116" t="str">
        <f>VLOOKUP(I233,Presupuesto!$B$11:$C$565,2,0)</f>
        <v>SUELDOS Y SALARIOS PERMANENTES</v>
      </c>
      <c r="K233" s="100" t="str">
        <f t="shared" si="6"/>
        <v>Posgrado</v>
      </c>
      <c r="L233" s="100" t="s">
        <v>404</v>
      </c>
    </row>
    <row r="234" spans="3:12" x14ac:dyDescent="0.25">
      <c r="C234" s="174" t="s">
        <v>58</v>
      </c>
      <c r="D234" s="165"/>
      <c r="E234" s="156">
        <v>0</v>
      </c>
      <c r="F234" s="102">
        <f>IF(E233=0,"",(G233/E233)/12*E233)</f>
        <v>0</v>
      </c>
      <c r="G234" s="99">
        <f>F234</f>
        <v>0</v>
      </c>
      <c r="H234" s="166"/>
      <c r="I234" s="118" t="s">
        <v>528</v>
      </c>
      <c r="J234" s="118" t="str">
        <f>VLOOKUP(I234,Presupuesto!$B$11:$C$565,2,0)</f>
        <v>AGUINALDO Y DECIMO CUARTO MES</v>
      </c>
      <c r="K234" s="100" t="str">
        <f t="shared" si="6"/>
        <v>Posgrado</v>
      </c>
      <c r="L234" s="100" t="s">
        <v>404</v>
      </c>
    </row>
    <row r="235" spans="3:12" ht="15.75" thickBot="1" x14ac:dyDescent="0.3">
      <c r="C235" s="175" t="s">
        <v>59</v>
      </c>
      <c r="D235" s="165"/>
      <c r="E235" s="156">
        <v>0</v>
      </c>
      <c r="F235" s="119">
        <f>IF(E233&lt;6,"",((E233-6)/12)*(G233/E233))</f>
        <v>0</v>
      </c>
      <c r="G235" s="99">
        <f>F235</f>
        <v>0</v>
      </c>
      <c r="H235" s="166"/>
      <c r="I235" s="103" t="s">
        <v>531</v>
      </c>
      <c r="J235" s="103" t="str">
        <f>VLOOKUP(I235,Presupuesto!$B$11:$C$565,2,0)</f>
        <v>DECIMOCUARTO MES</v>
      </c>
      <c r="K235" s="100" t="str">
        <f t="shared" si="6"/>
        <v>Posgrado</v>
      </c>
      <c r="L235" s="100" t="s">
        <v>404</v>
      </c>
    </row>
    <row r="236" spans="3:12" ht="15.75" thickBot="1" x14ac:dyDescent="0.3">
      <c r="C236" s="139" t="s">
        <v>506</v>
      </c>
      <c r="D236" s="202"/>
      <c r="E236" s="154">
        <v>12</v>
      </c>
      <c r="F236" s="313">
        <f>HLOOKUP($C236,$BZ$2:$CM$3,2,0)</f>
        <v>439.49</v>
      </c>
      <c r="G236" s="115">
        <f>D236*E236*F236</f>
        <v>0</v>
      </c>
      <c r="H236" s="168"/>
      <c r="I236" s="116" t="s">
        <v>508</v>
      </c>
      <c r="J236" s="116" t="str">
        <f>VLOOKUP(I236,Presupuesto!$B$11:$C$565,2,0)</f>
        <v>SUELDOS Y SALARIOS PERMANENTES</v>
      </c>
      <c r="K236" s="100" t="str">
        <f t="shared" si="6"/>
        <v>Posgrado</v>
      </c>
      <c r="L236" s="100" t="s">
        <v>404</v>
      </c>
    </row>
    <row r="237" spans="3:12" x14ac:dyDescent="0.25">
      <c r="C237" s="174" t="s">
        <v>58</v>
      </c>
      <c r="D237" s="165"/>
      <c r="E237" s="156">
        <v>0</v>
      </c>
      <c r="F237" s="102">
        <f>IF(E236=0,"",(G236/E236)/12*E236)</f>
        <v>0</v>
      </c>
      <c r="G237" s="99">
        <f>F237</f>
        <v>0</v>
      </c>
      <c r="H237" s="166"/>
      <c r="I237" s="118" t="s">
        <v>528</v>
      </c>
      <c r="J237" s="118" t="str">
        <f>VLOOKUP(I237,Presupuesto!$B$11:$C$565,2,0)</f>
        <v>AGUINALDO Y DECIMO CUARTO MES</v>
      </c>
      <c r="K237" s="100" t="str">
        <f t="shared" si="6"/>
        <v>Posgrado</v>
      </c>
      <c r="L237" s="100" t="s">
        <v>404</v>
      </c>
    </row>
    <row r="238" spans="3:12" ht="15.75" thickBot="1" x14ac:dyDescent="0.3">
      <c r="C238" s="175" t="s">
        <v>59</v>
      </c>
      <c r="D238" s="165"/>
      <c r="E238" s="156">
        <v>0</v>
      </c>
      <c r="F238" s="119">
        <f>IF(E236&lt;6,"",((E236-6)/12)*(G236/E236))</f>
        <v>0</v>
      </c>
      <c r="G238" s="99">
        <f>F238</f>
        <v>0</v>
      </c>
      <c r="H238" s="166"/>
      <c r="I238" s="103" t="s">
        <v>531</v>
      </c>
      <c r="J238" s="103" t="str">
        <f>VLOOKUP(I238,Presupuesto!$B$11:$C$565,2,0)</f>
        <v>DECIMOCUARTO MES</v>
      </c>
      <c r="K238" s="100" t="str">
        <f t="shared" si="6"/>
        <v>Posgrado</v>
      </c>
      <c r="L238" s="100" t="s">
        <v>404</v>
      </c>
    </row>
    <row r="239" spans="3:12" ht="15.75" thickBot="1" x14ac:dyDescent="0.3">
      <c r="C239" s="139" t="s">
        <v>507</v>
      </c>
      <c r="D239" s="202"/>
      <c r="E239" s="154">
        <v>12</v>
      </c>
      <c r="F239" s="313">
        <f>HLOOKUP($C239,$BZ$2:$CM$3,2,0)</f>
        <v>1904.46</v>
      </c>
      <c r="G239" s="115">
        <f>D239*E239*F239</f>
        <v>0</v>
      </c>
      <c r="H239" s="168"/>
      <c r="I239" s="116" t="s">
        <v>508</v>
      </c>
      <c r="J239" s="116" t="str">
        <f>VLOOKUP(I239,Presupuesto!$B$11:$C$565,2,0)</f>
        <v>SUELDOS Y SALARIOS PERMANENTES</v>
      </c>
      <c r="K239" s="100" t="str">
        <f t="shared" si="6"/>
        <v>Posgrado</v>
      </c>
      <c r="L239" s="100" t="s">
        <v>404</v>
      </c>
    </row>
    <row r="240" spans="3:12" x14ac:dyDescent="0.25">
      <c r="C240" s="174" t="s">
        <v>58</v>
      </c>
      <c r="D240" s="165"/>
      <c r="E240" s="156">
        <v>0</v>
      </c>
      <c r="F240" s="102">
        <f>IF(E239=0,"",(G239/E239)/12*E239)</f>
        <v>0</v>
      </c>
      <c r="G240" s="99">
        <f>F240</f>
        <v>0</v>
      </c>
      <c r="H240" s="166"/>
      <c r="I240" s="118" t="s">
        <v>528</v>
      </c>
      <c r="J240" s="118" t="str">
        <f>VLOOKUP(I240,Presupuesto!$B$11:$C$565,2,0)</f>
        <v>AGUINALDO Y DECIMO CUARTO MES</v>
      </c>
      <c r="K240" s="100" t="str">
        <f t="shared" si="6"/>
        <v>Posgrado</v>
      </c>
      <c r="L240" s="100" t="s">
        <v>404</v>
      </c>
    </row>
    <row r="241" spans="3:12" ht="15.75" thickBot="1" x14ac:dyDescent="0.3">
      <c r="C241" s="175" t="s">
        <v>59</v>
      </c>
      <c r="D241" s="165"/>
      <c r="E241" s="156">
        <v>0</v>
      </c>
      <c r="F241" s="119">
        <f>IF(E239&lt;6,"",((E239-6)/12)*(G239/E239))</f>
        <v>0</v>
      </c>
      <c r="G241" s="99">
        <f>F241</f>
        <v>0</v>
      </c>
      <c r="H241" s="166"/>
      <c r="I241" s="103" t="s">
        <v>531</v>
      </c>
      <c r="J241" s="103" t="str">
        <f>VLOOKUP(I241,Presupuesto!$B$11:$C$565,2,0)</f>
        <v>DECIMOCUARTO MES</v>
      </c>
      <c r="K241" s="100" t="str">
        <f t="shared" si="6"/>
        <v>Posgrado</v>
      </c>
      <c r="L241" s="100" t="s">
        <v>404</v>
      </c>
    </row>
    <row r="242" spans="3:12" ht="15.75" thickBot="1" x14ac:dyDescent="0.3">
      <c r="C242" s="142" t="s">
        <v>84</v>
      </c>
      <c r="D242" s="202"/>
      <c r="E242" s="154">
        <v>12</v>
      </c>
      <c r="F242" s="141">
        <v>30000</v>
      </c>
      <c r="G242" s="115">
        <f>D242*E242*F242</f>
        <v>0</v>
      </c>
      <c r="H242" s="168"/>
      <c r="I242" s="116" t="s">
        <v>576</v>
      </c>
      <c r="J242" s="116" t="str">
        <f>VLOOKUP(I242,Presupuesto!$B$11:$C$565,2,0)</f>
        <v>CONTRATOS ESPECIALES</v>
      </c>
      <c r="K242" s="100" t="str">
        <f t="shared" si="6"/>
        <v>Posgrado</v>
      </c>
      <c r="L242" s="100" t="s">
        <v>404</v>
      </c>
    </row>
    <row r="243" spans="3:12" x14ac:dyDescent="0.25">
      <c r="C243" s="174" t="s">
        <v>58</v>
      </c>
      <c r="D243" s="165"/>
      <c r="E243" s="156">
        <v>0</v>
      </c>
      <c r="F243" s="119">
        <f>IF(E242=0,"",(G242/E242)/12*E242)</f>
        <v>0</v>
      </c>
      <c r="G243" s="99">
        <f>F243</f>
        <v>0</v>
      </c>
      <c r="H243" s="166"/>
      <c r="I243" s="103" t="s">
        <v>576</v>
      </c>
      <c r="J243" s="103" t="str">
        <f>VLOOKUP(I243,Presupuesto!$B$11:$C$565,2,0)</f>
        <v>CONTRATOS ESPECIALES</v>
      </c>
      <c r="K243" s="100" t="str">
        <f t="shared" si="6"/>
        <v>Posgrado</v>
      </c>
      <c r="L243" s="100" t="s">
        <v>403</v>
      </c>
    </row>
    <row r="244" spans="3:12" ht="15.75" thickBot="1" x14ac:dyDescent="0.3">
      <c r="C244" s="175" t="s">
        <v>59</v>
      </c>
      <c r="D244" s="165"/>
      <c r="E244" s="156">
        <v>0</v>
      </c>
      <c r="F244" s="102">
        <f>IF(E242&lt;6,"",((E242-6)/12)*(G242/E242))</f>
        <v>0</v>
      </c>
      <c r="G244" s="99">
        <f>F244</f>
        <v>0</v>
      </c>
      <c r="H244" s="166"/>
      <c r="I244" s="103" t="s">
        <v>576</v>
      </c>
      <c r="J244" s="103" t="str">
        <f>VLOOKUP(I244,Presupuesto!$B$11:$C$565,2,0)</f>
        <v>CONTRATOS ESPECIALES</v>
      </c>
      <c r="K244" s="100" t="str">
        <f t="shared" si="6"/>
        <v>Posgrado</v>
      </c>
      <c r="L244" s="100" t="s">
        <v>408</v>
      </c>
    </row>
    <row r="245" spans="3:12" ht="15.75" thickBot="1" x14ac:dyDescent="0.3">
      <c r="C245" s="142" t="s">
        <v>60</v>
      </c>
      <c r="D245" s="202"/>
      <c r="E245" s="154">
        <v>12</v>
      </c>
      <c r="F245" s="120">
        <v>30000</v>
      </c>
      <c r="G245" s="115">
        <f>D245*E245*F245</f>
        <v>0</v>
      </c>
      <c r="H245" s="168"/>
      <c r="I245" s="116" t="s">
        <v>717</v>
      </c>
      <c r="J245" s="116" t="str">
        <f>VLOOKUP(I245,Presupuesto!$B$11:$C$565,2,0)</f>
        <v>OTROS SERVICIOS TECNICOS Y PROFESIONALES</v>
      </c>
      <c r="K245" s="100" t="str">
        <f t="shared" si="6"/>
        <v>Posgrado</v>
      </c>
      <c r="L245" s="100" t="s">
        <v>403</v>
      </c>
    </row>
    <row r="246" spans="3:12" x14ac:dyDescent="0.25">
      <c r="C246" s="174" t="s">
        <v>58</v>
      </c>
      <c r="D246" s="165"/>
      <c r="E246" s="156">
        <v>0</v>
      </c>
      <c r="F246" s="102">
        <v>0</v>
      </c>
      <c r="G246" s="99">
        <f>F246</f>
        <v>0</v>
      </c>
      <c r="H246" s="166"/>
      <c r="I246" s="103" t="s">
        <v>717</v>
      </c>
      <c r="J246" s="103" t="str">
        <f>VLOOKUP(I246,Presupuesto!$B$11:$C$565,2,0)</f>
        <v>OTROS SERVICIOS TECNICOS Y PROFESIONALES</v>
      </c>
      <c r="K246" s="100" t="str">
        <f t="shared" si="6"/>
        <v>Posgrado</v>
      </c>
      <c r="L246" s="100" t="s">
        <v>403</v>
      </c>
    </row>
    <row r="247" spans="3:12" ht="15.75" thickBot="1" x14ac:dyDescent="0.3">
      <c r="C247" s="175" t="s">
        <v>59</v>
      </c>
      <c r="D247" s="165"/>
      <c r="E247" s="156">
        <v>0</v>
      </c>
      <c r="F247" s="102">
        <v>0</v>
      </c>
      <c r="G247" s="99">
        <f>F247</f>
        <v>0</v>
      </c>
      <c r="H247" s="166"/>
      <c r="I247" s="103" t="s">
        <v>717</v>
      </c>
      <c r="J247" s="103" t="str">
        <f>VLOOKUP(I247,Presupuesto!$B$11:$C$565,2,0)</f>
        <v>OTROS SERVICIOS TECNICOS Y PROFESIONALES</v>
      </c>
      <c r="K247" s="100" t="str">
        <f t="shared" si="6"/>
        <v>Posgrado</v>
      </c>
      <c r="L247" s="100" t="s">
        <v>403</v>
      </c>
    </row>
    <row r="248" spans="3:12" ht="15.75" thickBot="1" x14ac:dyDescent="0.3">
      <c r="C248" s="142" t="s">
        <v>61</v>
      </c>
      <c r="D248" s="202"/>
      <c r="E248" s="154">
        <v>12</v>
      </c>
      <c r="F248" s="120">
        <v>30000</v>
      </c>
      <c r="G248" s="115">
        <f>D248*E248*F248</f>
        <v>0</v>
      </c>
      <c r="H248" s="168"/>
      <c r="I248" s="116" t="s">
        <v>508</v>
      </c>
      <c r="J248" s="116" t="str">
        <f>VLOOKUP(I248,Presupuesto!$B$11:$C$565,2,0)</f>
        <v>SUELDOS Y SALARIOS PERMANENTES</v>
      </c>
      <c r="K248" s="100" t="str">
        <f t="shared" si="6"/>
        <v>Posgrado</v>
      </c>
      <c r="L248" s="100" t="s">
        <v>403</v>
      </c>
    </row>
    <row r="249" spans="3:12" x14ac:dyDescent="0.25">
      <c r="C249" s="174" t="s">
        <v>58</v>
      </c>
      <c r="D249" s="172"/>
      <c r="E249" s="133">
        <v>0</v>
      </c>
      <c r="F249" s="121">
        <f>IF(E248=0,"",(G248/E248)/12*E248)</f>
        <v>0</v>
      </c>
      <c r="G249" s="122">
        <f>F249</f>
        <v>0</v>
      </c>
      <c r="H249" s="166"/>
      <c r="I249" s="103" t="s">
        <v>528</v>
      </c>
      <c r="J249" s="103" t="str">
        <f>VLOOKUP(I249,Presupuesto!$B$11:$C$565,2,0)</f>
        <v>AGUINALDO Y DECIMO CUARTO MES</v>
      </c>
      <c r="K249" s="100" t="str">
        <f t="shared" si="6"/>
        <v>Posgrado</v>
      </c>
      <c r="L249" s="100" t="s">
        <v>403</v>
      </c>
    </row>
    <row r="250" spans="3:12" ht="15.75" thickBot="1" x14ac:dyDescent="0.3">
      <c r="C250" s="176" t="s">
        <v>59</v>
      </c>
      <c r="D250" s="164"/>
      <c r="E250" s="134">
        <v>0</v>
      </c>
      <c r="F250" s="107">
        <f>IF(E248&lt;6,"",((E248-6)/12)*(G248/E248))</f>
        <v>0</v>
      </c>
      <c r="G250" s="107">
        <f>F250</f>
        <v>0</v>
      </c>
      <c r="H250" s="164"/>
      <c r="I250" s="108" t="s">
        <v>531</v>
      </c>
      <c r="J250" s="126" t="str">
        <f>VLOOKUP(I250,Presupuesto!$B$11:$C$565,2,0)</f>
        <v>DECIMOCUARTO MES</v>
      </c>
      <c r="K250" s="108" t="str">
        <f t="shared" si="6"/>
        <v>Posgrado</v>
      </c>
      <c r="L250" s="126" t="s">
        <v>403</v>
      </c>
    </row>
    <row r="252" spans="3:12" ht="15.75" thickBot="1" x14ac:dyDescent="0.3"/>
    <row r="253" spans="3:12" ht="15.75" thickBot="1" x14ac:dyDescent="0.3">
      <c r="C253" s="69" t="s">
        <v>43</v>
      </c>
      <c r="D253" s="30">
        <f>SUM(G260:G310)</f>
        <v>0</v>
      </c>
      <c r="E253" s="95"/>
      <c r="F253" s="95"/>
      <c r="G253" s="95"/>
      <c r="H253" s="76"/>
      <c r="I253" s="76"/>
      <c r="J253" s="76"/>
    </row>
    <row r="254" spans="3:12" x14ac:dyDescent="0.25">
      <c r="D254" s="31"/>
      <c r="E254" s="95"/>
      <c r="F254" s="95"/>
      <c r="G254" s="95"/>
      <c r="H254" s="76"/>
      <c r="I254" s="76"/>
      <c r="J254" s="76"/>
    </row>
    <row r="255" spans="3:12" x14ac:dyDescent="0.25">
      <c r="D255" s="31"/>
      <c r="E255" s="95"/>
      <c r="F255" s="95"/>
      <c r="G255" s="95"/>
      <c r="H255" s="76"/>
      <c r="I255" s="76"/>
      <c r="J255" s="76"/>
    </row>
    <row r="256" spans="3:12" ht="15.75" x14ac:dyDescent="0.25">
      <c r="C256" s="207" t="s">
        <v>401</v>
      </c>
      <c r="D256" s="208"/>
      <c r="E256" s="95"/>
      <c r="F256" s="95"/>
      <c r="G256" s="95"/>
      <c r="H256" s="76"/>
      <c r="I256" s="76"/>
      <c r="J256" s="76"/>
    </row>
    <row r="257" spans="3:12" ht="18.75" x14ac:dyDescent="0.25">
      <c r="C257" s="213" t="e">
        <f>IFERROR(VLOOKUP(D256,'Desarrollo e Innov. Curricular'!$E:$F,2,FALSE),IFERROR(VLOOKUP(D256,'Investigación Científica'!$E:$F,2,FALSE),IFERROR(VLOOKUP(D256,'Vinculación Univ. Sociedad'!$E:$F,2,FALSE),IFERROR(VLOOKUP(D256,'Docencia y Profesorado Universi'!$E:$F,2,FALSE),IFERROR(VLOOKUP(D256,'Estudiantes y Graduados'!$E:$F,2,FALSE),IFERROR(VLOOKUP(D256,'Gestion Administrativa'!$E:$F,2,FALSE),IFERROR(VLOOKUP(D256,'Gestión Académica'!$E:$F,2,FALSE),IFERROR(VLOOKUP(D256,'Aseguramiento de la Calidad y M'!$E:$F,2,FALSE),IFERROR(VLOOKUP(D256,'Gestión del Conocimiento'!$E:$F,2,FALSE),IFERROR(VLOOKUP(D256,'Gobernabilidad y Procesos...'!$E:$F,2,FALSE),IFERROR(VLOOKUP(D256,'Gestión del Talento Humano'!$E:$F,2,FALSE),IFERROR(VLOOKUP(D256,'Internacionalización de la E.S.'!$E:$F,2,FALSE),IFERROR(VLOOKUP(D256,Posgrado!$E:$F,2,FALSE),IFERROR(VLOOKUP(D256,'Cultura de Innovación Insti...'!$E:$F,2,FALSE),VLOOKUP(D256,'Lo Esencial de la Reforma Univ.'!$E:$F,2,0)))))))))))))))</f>
        <v>#N/A</v>
      </c>
      <c r="D257" s="31"/>
      <c r="E257" s="95"/>
      <c r="F257" s="95"/>
      <c r="G257" s="95"/>
      <c r="H257" s="76"/>
      <c r="I257" s="76"/>
      <c r="J257" s="76"/>
    </row>
    <row r="258" spans="3:12" ht="15.75" thickBot="1" x14ac:dyDescent="0.3">
      <c r="C258" s="180"/>
      <c r="D258" s="31"/>
      <c r="E258" s="95"/>
      <c r="F258" s="95"/>
      <c r="G258" s="95"/>
      <c r="H258" s="76"/>
      <c r="I258" s="76"/>
      <c r="J258" s="76"/>
    </row>
    <row r="259" spans="3:12" ht="30.75" thickBot="1" x14ac:dyDescent="0.3">
      <c r="C259" s="136" t="s">
        <v>44</v>
      </c>
      <c r="D259" s="140" t="s">
        <v>55</v>
      </c>
      <c r="E259" s="173" t="s">
        <v>56</v>
      </c>
      <c r="F259" s="140" t="s">
        <v>57</v>
      </c>
      <c r="G259" s="137" t="s">
        <v>27</v>
      </c>
      <c r="H259" s="135" t="s">
        <v>140</v>
      </c>
      <c r="I259" s="138" t="s">
        <v>46</v>
      </c>
      <c r="J259" s="138" t="s">
        <v>141</v>
      </c>
      <c r="K259" s="138" t="s">
        <v>419</v>
      </c>
      <c r="L259" s="138" t="s">
        <v>420</v>
      </c>
    </row>
    <row r="260" spans="3:12" ht="15.75" thickBot="1" x14ac:dyDescent="0.3">
      <c r="C260" s="139" t="s">
        <v>494</v>
      </c>
      <c r="D260" s="202"/>
      <c r="E260" s="154">
        <v>12</v>
      </c>
      <c r="F260" s="313">
        <f>HLOOKUP($C260,$BZ$2:$CM$3,2,0)</f>
        <v>41436.800000000003</v>
      </c>
      <c r="G260" s="115">
        <f>D260*E260*F260</f>
        <v>0</v>
      </c>
      <c r="H260" s="168"/>
      <c r="I260" s="116" t="s">
        <v>508</v>
      </c>
      <c r="J260" s="116" t="str">
        <f>VLOOKUP(I260,Presupuesto!$B$11:$C$565,2,0)</f>
        <v>SUELDOS Y SALARIOS PERMANENTES</v>
      </c>
      <c r="K260" s="223" t="s">
        <v>1471</v>
      </c>
      <c r="L260" s="100" t="s">
        <v>403</v>
      </c>
    </row>
    <row r="261" spans="3:12" x14ac:dyDescent="0.25">
      <c r="C261" s="174" t="s">
        <v>58</v>
      </c>
      <c r="D261" s="165"/>
      <c r="E261" s="156">
        <v>0</v>
      </c>
      <c r="F261" s="102">
        <f>IF(E260=0,"",(G260/E260)/12*E260)</f>
        <v>0</v>
      </c>
      <c r="G261" s="99">
        <f>F261</f>
        <v>0</v>
      </c>
      <c r="H261" s="166" t="s">
        <v>1459</v>
      </c>
      <c r="I261" s="118" t="s">
        <v>528</v>
      </c>
      <c r="J261" s="118" t="str">
        <f>VLOOKUP(I261,Presupuesto!$B$11:$C$565,2,0)</f>
        <v>AGUINALDO Y DECIMO CUARTO MES</v>
      </c>
      <c r="K261" s="100" t="str">
        <f>$K$260</f>
        <v>Posgrado</v>
      </c>
      <c r="L261" s="100" t="s">
        <v>421</v>
      </c>
    </row>
    <row r="262" spans="3:12" ht="15.75" thickBot="1" x14ac:dyDescent="0.3">
      <c r="C262" s="175" t="s">
        <v>59</v>
      </c>
      <c r="D262" s="165"/>
      <c r="E262" s="156">
        <v>0</v>
      </c>
      <c r="F262" s="119">
        <f>IF(E260&lt;6,"",((E260-6)/12)*(G260/E260))</f>
        <v>0</v>
      </c>
      <c r="G262" s="99">
        <f>F262</f>
        <v>0</v>
      </c>
      <c r="H262" s="166"/>
      <c r="I262" s="103" t="s">
        <v>531</v>
      </c>
      <c r="J262" s="103" t="str">
        <f>VLOOKUP(I262,Presupuesto!$B$11:$C$565,2,0)</f>
        <v>DECIMOCUARTO MES</v>
      </c>
      <c r="K262" s="100" t="str">
        <f t="shared" ref="K262:K310" si="7">$K$260</f>
        <v>Posgrado</v>
      </c>
      <c r="L262" s="100" t="s">
        <v>404</v>
      </c>
    </row>
    <row r="263" spans="3:12" ht="15.75" thickBot="1" x14ac:dyDescent="0.3">
      <c r="C263" s="139" t="s">
        <v>495</v>
      </c>
      <c r="D263" s="202"/>
      <c r="E263" s="154">
        <v>12</v>
      </c>
      <c r="F263" s="313">
        <f>HLOOKUP($C263,$BZ$2:$CM$3,2,0)</f>
        <v>37669.82</v>
      </c>
      <c r="G263" s="115">
        <f>D263*E263*F263</f>
        <v>0</v>
      </c>
      <c r="H263" s="168"/>
      <c r="I263" s="116" t="s">
        <v>508</v>
      </c>
      <c r="J263" s="116" t="str">
        <f>VLOOKUP(I263,Presupuesto!$B$11:$C$565,2,0)</f>
        <v>SUELDOS Y SALARIOS PERMANENTES</v>
      </c>
      <c r="K263" s="100" t="str">
        <f t="shared" si="7"/>
        <v>Posgrado</v>
      </c>
      <c r="L263" s="100" t="s">
        <v>404</v>
      </c>
    </row>
    <row r="264" spans="3:12" x14ac:dyDescent="0.25">
      <c r="C264" s="174" t="s">
        <v>58</v>
      </c>
      <c r="D264" s="165"/>
      <c r="E264" s="156">
        <v>0</v>
      </c>
      <c r="F264" s="102">
        <f>IF(E263=0,"",(G263/E263)/12*E263)</f>
        <v>0</v>
      </c>
      <c r="G264" s="99">
        <f>F264</f>
        <v>0</v>
      </c>
      <c r="H264" s="166"/>
      <c r="I264" s="118" t="s">
        <v>528</v>
      </c>
      <c r="J264" s="118" t="str">
        <f>VLOOKUP(I264,Presupuesto!$B$11:$C$565,2,0)</f>
        <v>AGUINALDO Y DECIMO CUARTO MES</v>
      </c>
      <c r="K264" s="100" t="str">
        <f t="shared" si="7"/>
        <v>Posgrado</v>
      </c>
      <c r="L264" s="100" t="s">
        <v>404</v>
      </c>
    </row>
    <row r="265" spans="3:12" ht="15.75" thickBot="1" x14ac:dyDescent="0.3">
      <c r="C265" s="175" t="s">
        <v>59</v>
      </c>
      <c r="D265" s="165"/>
      <c r="E265" s="156">
        <v>0</v>
      </c>
      <c r="F265" s="119">
        <f>IF(E263&lt;6,"",((E263-6)/12)*(G263/E263))</f>
        <v>0</v>
      </c>
      <c r="G265" s="99">
        <f>F265</f>
        <v>0</v>
      </c>
      <c r="H265" s="166"/>
      <c r="I265" s="103" t="s">
        <v>531</v>
      </c>
      <c r="J265" s="103" t="str">
        <f>VLOOKUP(I265,Presupuesto!$B$11:$C$565,2,0)</f>
        <v>DECIMOCUARTO MES</v>
      </c>
      <c r="K265" s="100" t="str">
        <f t="shared" si="7"/>
        <v>Posgrado</v>
      </c>
      <c r="L265" s="100" t="s">
        <v>404</v>
      </c>
    </row>
    <row r="266" spans="3:12" ht="15.75" thickBot="1" x14ac:dyDescent="0.3">
      <c r="C266" s="139" t="s">
        <v>496</v>
      </c>
      <c r="D266" s="202"/>
      <c r="E266" s="154">
        <v>12</v>
      </c>
      <c r="F266" s="313">
        <f>HLOOKUP($C266,$BZ$2:$CM$3,2,0)</f>
        <v>33902.839999999997</v>
      </c>
      <c r="G266" s="115">
        <f>D266*E266*F266</f>
        <v>0</v>
      </c>
      <c r="H266" s="168"/>
      <c r="I266" s="116" t="s">
        <v>508</v>
      </c>
      <c r="J266" s="116" t="str">
        <f>VLOOKUP(I266,Presupuesto!$B$11:$C$565,2,0)</f>
        <v>SUELDOS Y SALARIOS PERMANENTES</v>
      </c>
      <c r="K266" s="100" t="str">
        <f t="shared" si="7"/>
        <v>Posgrado</v>
      </c>
      <c r="L266" s="100" t="s">
        <v>404</v>
      </c>
    </row>
    <row r="267" spans="3:12" x14ac:dyDescent="0.25">
      <c r="C267" s="174" t="s">
        <v>58</v>
      </c>
      <c r="D267" s="165"/>
      <c r="E267" s="156">
        <v>0</v>
      </c>
      <c r="F267" s="102">
        <f>IF(E266=0,"",(G266/E266)/12*E266)</f>
        <v>0</v>
      </c>
      <c r="G267" s="99">
        <f>F267</f>
        <v>0</v>
      </c>
      <c r="H267" s="166"/>
      <c r="I267" s="118" t="s">
        <v>528</v>
      </c>
      <c r="J267" s="118" t="str">
        <f>VLOOKUP(I267,Presupuesto!$B$11:$C$565,2,0)</f>
        <v>AGUINALDO Y DECIMO CUARTO MES</v>
      </c>
      <c r="K267" s="100" t="str">
        <f t="shared" si="7"/>
        <v>Posgrado</v>
      </c>
      <c r="L267" s="100" t="s">
        <v>404</v>
      </c>
    </row>
    <row r="268" spans="3:12" ht="15.75" thickBot="1" x14ac:dyDescent="0.3">
      <c r="C268" s="175" t="s">
        <v>59</v>
      </c>
      <c r="D268" s="165"/>
      <c r="E268" s="156">
        <v>0</v>
      </c>
      <c r="F268" s="119">
        <f>IF(E266&lt;6,"",((E266-6)/12)*(G266/E266))</f>
        <v>0</v>
      </c>
      <c r="G268" s="99">
        <f>F268</f>
        <v>0</v>
      </c>
      <c r="H268" s="166"/>
      <c r="I268" s="103" t="s">
        <v>531</v>
      </c>
      <c r="J268" s="103" t="str">
        <f>VLOOKUP(I268,Presupuesto!$B$11:$C$565,2,0)</f>
        <v>DECIMOCUARTO MES</v>
      </c>
      <c r="K268" s="100" t="str">
        <f t="shared" si="7"/>
        <v>Posgrado</v>
      </c>
      <c r="L268" s="100" t="s">
        <v>404</v>
      </c>
    </row>
    <row r="269" spans="3:12" ht="15.75" thickBot="1" x14ac:dyDescent="0.3">
      <c r="C269" s="139" t="s">
        <v>497</v>
      </c>
      <c r="D269" s="202"/>
      <c r="E269" s="154">
        <v>12</v>
      </c>
      <c r="F269" s="313">
        <f>HLOOKUP($C269,$BZ$2:$CM$3,2,0)</f>
        <v>30135.85</v>
      </c>
      <c r="G269" s="115">
        <f>D269*E269*F269</f>
        <v>0</v>
      </c>
      <c r="H269" s="168"/>
      <c r="I269" s="116" t="s">
        <v>508</v>
      </c>
      <c r="J269" s="116" t="str">
        <f>VLOOKUP(I269,Presupuesto!$B$11:$C$565,2,0)</f>
        <v>SUELDOS Y SALARIOS PERMANENTES</v>
      </c>
      <c r="K269" s="100" t="str">
        <f t="shared" si="7"/>
        <v>Posgrado</v>
      </c>
      <c r="L269" s="100" t="s">
        <v>404</v>
      </c>
    </row>
    <row r="270" spans="3:12" x14ac:dyDescent="0.25">
      <c r="C270" s="174" t="s">
        <v>58</v>
      </c>
      <c r="D270" s="165"/>
      <c r="E270" s="156">
        <v>0</v>
      </c>
      <c r="F270" s="102">
        <f>IF(E269=0,"",(G269/E269)/12*E269)</f>
        <v>0</v>
      </c>
      <c r="G270" s="99">
        <f>F270</f>
        <v>0</v>
      </c>
      <c r="H270" s="166"/>
      <c r="I270" s="118" t="s">
        <v>528</v>
      </c>
      <c r="J270" s="118" t="str">
        <f>VLOOKUP(I270,Presupuesto!$B$11:$C$565,2,0)</f>
        <v>AGUINALDO Y DECIMO CUARTO MES</v>
      </c>
      <c r="K270" s="100" t="str">
        <f t="shared" si="7"/>
        <v>Posgrado</v>
      </c>
      <c r="L270" s="100" t="s">
        <v>404</v>
      </c>
    </row>
    <row r="271" spans="3:12" ht="15.75" thickBot="1" x14ac:dyDescent="0.3">
      <c r="C271" s="175" t="s">
        <v>59</v>
      </c>
      <c r="D271" s="165"/>
      <c r="E271" s="156">
        <v>0</v>
      </c>
      <c r="F271" s="119">
        <f>IF(E269&lt;6,"",((E269-6)/12)*(G269/E269))</f>
        <v>0</v>
      </c>
      <c r="G271" s="99">
        <f>F271</f>
        <v>0</v>
      </c>
      <c r="H271" s="166"/>
      <c r="I271" s="103" t="s">
        <v>531</v>
      </c>
      <c r="J271" s="103" t="str">
        <f>VLOOKUP(I271,Presupuesto!$B$11:$C$565,2,0)</f>
        <v>DECIMOCUARTO MES</v>
      </c>
      <c r="K271" s="100" t="str">
        <f t="shared" si="7"/>
        <v>Posgrado</v>
      </c>
      <c r="L271" s="100" t="s">
        <v>404</v>
      </c>
    </row>
    <row r="272" spans="3:12" ht="15.75" thickBot="1" x14ac:dyDescent="0.3">
      <c r="C272" s="139" t="s">
        <v>498</v>
      </c>
      <c r="D272" s="202"/>
      <c r="E272" s="154">
        <v>12</v>
      </c>
      <c r="F272" s="313">
        <f>HLOOKUP($C272,$BZ$2:$CM$3,2,0)</f>
        <v>28252.36</v>
      </c>
      <c r="G272" s="115">
        <f>D272*E272*F272</f>
        <v>0</v>
      </c>
      <c r="H272" s="168"/>
      <c r="I272" s="116" t="s">
        <v>508</v>
      </c>
      <c r="J272" s="116" t="str">
        <f>VLOOKUP(I272,Presupuesto!$B$11:$C$565,2,0)</f>
        <v>SUELDOS Y SALARIOS PERMANENTES</v>
      </c>
      <c r="K272" s="100" t="str">
        <f t="shared" si="7"/>
        <v>Posgrado</v>
      </c>
      <c r="L272" s="100" t="s">
        <v>404</v>
      </c>
    </row>
    <row r="273" spans="3:12" x14ac:dyDescent="0.25">
      <c r="C273" s="174" t="s">
        <v>58</v>
      </c>
      <c r="D273" s="165"/>
      <c r="E273" s="156">
        <v>0</v>
      </c>
      <c r="F273" s="102">
        <f>IF(E272=0,"",(G272/E272)/12*E272)</f>
        <v>0</v>
      </c>
      <c r="G273" s="99">
        <f>F273</f>
        <v>0</v>
      </c>
      <c r="H273" s="166"/>
      <c r="I273" s="118" t="s">
        <v>528</v>
      </c>
      <c r="J273" s="118" t="str">
        <f>VLOOKUP(I273,Presupuesto!$B$11:$C$565,2,0)</f>
        <v>AGUINALDO Y DECIMO CUARTO MES</v>
      </c>
      <c r="K273" s="100" t="str">
        <f t="shared" si="7"/>
        <v>Posgrado</v>
      </c>
      <c r="L273" s="100" t="s">
        <v>404</v>
      </c>
    </row>
    <row r="274" spans="3:12" ht="15.75" thickBot="1" x14ac:dyDescent="0.3">
      <c r="C274" s="175" t="s">
        <v>59</v>
      </c>
      <c r="D274" s="165"/>
      <c r="E274" s="156">
        <v>0</v>
      </c>
      <c r="F274" s="119">
        <f>IF(E272&lt;6,"",((E272-6)/12)*(G272/E272))</f>
        <v>0</v>
      </c>
      <c r="G274" s="99">
        <f>F274</f>
        <v>0</v>
      </c>
      <c r="H274" s="166"/>
      <c r="I274" s="103" t="s">
        <v>531</v>
      </c>
      <c r="J274" s="103" t="str">
        <f>VLOOKUP(I274,Presupuesto!$B$11:$C$565,2,0)</f>
        <v>DECIMOCUARTO MES</v>
      </c>
      <c r="K274" s="100" t="str">
        <f t="shared" si="7"/>
        <v>Posgrado</v>
      </c>
      <c r="L274" s="100" t="s">
        <v>404</v>
      </c>
    </row>
    <row r="275" spans="3:12" ht="15.75" thickBot="1" x14ac:dyDescent="0.3">
      <c r="C275" s="139" t="s">
        <v>499</v>
      </c>
      <c r="D275" s="202"/>
      <c r="E275" s="154">
        <v>12</v>
      </c>
      <c r="F275" s="313">
        <f>HLOOKUP($C275,$BZ$2:$CM$3,2,0)</f>
        <v>26368.87</v>
      </c>
      <c r="G275" s="115">
        <f>D275*E275*F275</f>
        <v>0</v>
      </c>
      <c r="H275" s="168"/>
      <c r="I275" s="116" t="s">
        <v>508</v>
      </c>
      <c r="J275" s="116" t="str">
        <f>VLOOKUP(I275,Presupuesto!$B$11:$C$565,2,0)</f>
        <v>SUELDOS Y SALARIOS PERMANENTES</v>
      </c>
      <c r="K275" s="100" t="str">
        <f t="shared" si="7"/>
        <v>Posgrado</v>
      </c>
      <c r="L275" s="100" t="s">
        <v>404</v>
      </c>
    </row>
    <row r="276" spans="3:12" x14ac:dyDescent="0.25">
      <c r="C276" s="174" t="s">
        <v>58</v>
      </c>
      <c r="D276" s="165"/>
      <c r="E276" s="156">
        <v>0</v>
      </c>
      <c r="F276" s="102">
        <f>IF(E275=0,"",(G275/E275)/12*E275)</f>
        <v>0</v>
      </c>
      <c r="G276" s="99">
        <f>F276</f>
        <v>0</v>
      </c>
      <c r="H276" s="166"/>
      <c r="I276" s="118" t="s">
        <v>528</v>
      </c>
      <c r="J276" s="118" t="str">
        <f>VLOOKUP(I276,Presupuesto!$B$11:$C$565,2,0)</f>
        <v>AGUINALDO Y DECIMO CUARTO MES</v>
      </c>
      <c r="K276" s="100" t="str">
        <f t="shared" si="7"/>
        <v>Posgrado</v>
      </c>
      <c r="L276" s="100" t="s">
        <v>404</v>
      </c>
    </row>
    <row r="277" spans="3:12" ht="15.75" thickBot="1" x14ac:dyDescent="0.3">
      <c r="C277" s="175" t="s">
        <v>59</v>
      </c>
      <c r="D277" s="165"/>
      <c r="E277" s="156">
        <v>0</v>
      </c>
      <c r="F277" s="119">
        <f>IF(E275&lt;6,"",((E275-6)/12)*(G275/E275))</f>
        <v>0</v>
      </c>
      <c r="G277" s="99">
        <f>F277</f>
        <v>0</v>
      </c>
      <c r="H277" s="166"/>
      <c r="I277" s="103" t="s">
        <v>531</v>
      </c>
      <c r="J277" s="103" t="str">
        <f>VLOOKUP(I277,Presupuesto!$B$11:$C$565,2,0)</f>
        <v>DECIMOCUARTO MES</v>
      </c>
      <c r="K277" s="100" t="str">
        <f t="shared" si="7"/>
        <v>Posgrado</v>
      </c>
      <c r="L277" s="100" t="s">
        <v>404</v>
      </c>
    </row>
    <row r="278" spans="3:12" ht="15.75" thickBot="1" x14ac:dyDescent="0.3">
      <c r="C278" s="139" t="s">
        <v>500</v>
      </c>
      <c r="D278" s="202"/>
      <c r="E278" s="154">
        <v>12</v>
      </c>
      <c r="F278" s="313">
        <f>HLOOKUP($C278,$BZ$2:$CM$3,2,0)</f>
        <v>17893.16</v>
      </c>
      <c r="G278" s="115">
        <f>D278*E278*F278</f>
        <v>0</v>
      </c>
      <c r="H278" s="168"/>
      <c r="I278" s="116" t="s">
        <v>508</v>
      </c>
      <c r="J278" s="116" t="str">
        <f>VLOOKUP(I278,Presupuesto!$B$11:$C$565,2,0)</f>
        <v>SUELDOS Y SALARIOS PERMANENTES</v>
      </c>
      <c r="K278" s="100" t="str">
        <f t="shared" si="7"/>
        <v>Posgrado</v>
      </c>
      <c r="L278" s="100" t="s">
        <v>404</v>
      </c>
    </row>
    <row r="279" spans="3:12" x14ac:dyDescent="0.25">
      <c r="C279" s="174" t="s">
        <v>58</v>
      </c>
      <c r="D279" s="165"/>
      <c r="E279" s="156">
        <v>0</v>
      </c>
      <c r="F279" s="102">
        <f>IF(E278=0,"",(G278/E278)/12*E278)</f>
        <v>0</v>
      </c>
      <c r="G279" s="99">
        <f>F279</f>
        <v>0</v>
      </c>
      <c r="H279" s="166"/>
      <c r="I279" s="118" t="s">
        <v>528</v>
      </c>
      <c r="J279" s="118" t="str">
        <f>VLOOKUP(I279,Presupuesto!$B$11:$C$565,2,0)</f>
        <v>AGUINALDO Y DECIMO CUARTO MES</v>
      </c>
      <c r="K279" s="100" t="str">
        <f t="shared" si="7"/>
        <v>Posgrado</v>
      </c>
      <c r="L279" s="100" t="s">
        <v>404</v>
      </c>
    </row>
    <row r="280" spans="3:12" ht="15.75" thickBot="1" x14ac:dyDescent="0.3">
      <c r="C280" s="175" t="s">
        <v>59</v>
      </c>
      <c r="D280" s="165"/>
      <c r="E280" s="156">
        <v>0</v>
      </c>
      <c r="F280" s="119">
        <f>IF(E278&lt;6,"",((E278-6)/12)*(G278/E278))</f>
        <v>0</v>
      </c>
      <c r="G280" s="99">
        <f>F280</f>
        <v>0</v>
      </c>
      <c r="H280" s="166"/>
      <c r="I280" s="103" t="s">
        <v>531</v>
      </c>
      <c r="J280" s="103" t="str">
        <f>VLOOKUP(I280,Presupuesto!$B$11:$C$565,2,0)</f>
        <v>DECIMOCUARTO MES</v>
      </c>
      <c r="K280" s="100" t="str">
        <f t="shared" si="7"/>
        <v>Posgrado</v>
      </c>
      <c r="L280" s="100" t="s">
        <v>404</v>
      </c>
    </row>
    <row r="281" spans="3:12" ht="15.75" thickBot="1" x14ac:dyDescent="0.3">
      <c r="C281" s="139" t="s">
        <v>501</v>
      </c>
      <c r="D281" s="202"/>
      <c r="E281" s="154">
        <v>12</v>
      </c>
      <c r="F281" s="313">
        <f>HLOOKUP($C281,$BZ$2:$CM$3,2,0)</f>
        <v>16951.419999999998</v>
      </c>
      <c r="G281" s="115">
        <f>D281*E281*F281</f>
        <v>0</v>
      </c>
      <c r="H281" s="168"/>
      <c r="I281" s="116" t="s">
        <v>508</v>
      </c>
      <c r="J281" s="116" t="str">
        <f>VLOOKUP(I281,Presupuesto!$B$11:$C$565,2,0)</f>
        <v>SUELDOS Y SALARIOS PERMANENTES</v>
      </c>
      <c r="K281" s="100" t="str">
        <f t="shared" si="7"/>
        <v>Posgrado</v>
      </c>
      <c r="L281" s="100" t="s">
        <v>404</v>
      </c>
    </row>
    <row r="282" spans="3:12" x14ac:dyDescent="0.25">
      <c r="C282" s="174" t="s">
        <v>58</v>
      </c>
      <c r="D282" s="165"/>
      <c r="E282" s="156">
        <v>0</v>
      </c>
      <c r="F282" s="102">
        <f>IF(E281=0,"",(G281/E281)/12*E281)</f>
        <v>0</v>
      </c>
      <c r="G282" s="99">
        <f>F282</f>
        <v>0</v>
      </c>
      <c r="H282" s="166"/>
      <c r="I282" s="118" t="s">
        <v>528</v>
      </c>
      <c r="J282" s="118" t="str">
        <f>VLOOKUP(I282,Presupuesto!$B$11:$C$565,2,0)</f>
        <v>AGUINALDO Y DECIMO CUARTO MES</v>
      </c>
      <c r="K282" s="100" t="str">
        <f t="shared" si="7"/>
        <v>Posgrado</v>
      </c>
      <c r="L282" s="100" t="s">
        <v>404</v>
      </c>
    </row>
    <row r="283" spans="3:12" ht="15.75" thickBot="1" x14ac:dyDescent="0.3">
      <c r="C283" s="175" t="s">
        <v>59</v>
      </c>
      <c r="D283" s="165"/>
      <c r="E283" s="156">
        <v>0</v>
      </c>
      <c r="F283" s="119">
        <f>IF(E281&lt;6,"",((E281-6)/12)*(G281/E281))</f>
        <v>0</v>
      </c>
      <c r="G283" s="99">
        <f>F283</f>
        <v>0</v>
      </c>
      <c r="H283" s="166"/>
      <c r="I283" s="103" t="s">
        <v>531</v>
      </c>
      <c r="J283" s="103" t="str">
        <f>VLOOKUP(I283,Presupuesto!$B$11:$C$565,2,0)</f>
        <v>DECIMOCUARTO MES</v>
      </c>
      <c r="K283" s="100" t="str">
        <f t="shared" si="7"/>
        <v>Posgrado</v>
      </c>
      <c r="L283" s="100" t="s">
        <v>404</v>
      </c>
    </row>
    <row r="284" spans="3:12" ht="15.75" thickBot="1" x14ac:dyDescent="0.3">
      <c r="C284" s="139" t="s">
        <v>502</v>
      </c>
      <c r="D284" s="202"/>
      <c r="E284" s="154">
        <v>12</v>
      </c>
      <c r="F284" s="313">
        <f>HLOOKUP($C284,$BZ$2:$CM$3,2,0)</f>
        <v>13184.44</v>
      </c>
      <c r="G284" s="115">
        <f>D284*E284*F284</f>
        <v>0</v>
      </c>
      <c r="H284" s="168"/>
      <c r="I284" s="116" t="s">
        <v>508</v>
      </c>
      <c r="J284" s="116" t="str">
        <f>VLOOKUP(I284,Presupuesto!$B$11:$C$565,2,0)</f>
        <v>SUELDOS Y SALARIOS PERMANENTES</v>
      </c>
      <c r="K284" s="100" t="str">
        <f t="shared" si="7"/>
        <v>Posgrado</v>
      </c>
      <c r="L284" s="100" t="s">
        <v>404</v>
      </c>
    </row>
    <row r="285" spans="3:12" x14ac:dyDescent="0.25">
      <c r="C285" s="174" t="s">
        <v>58</v>
      </c>
      <c r="D285" s="165"/>
      <c r="E285" s="156">
        <v>0</v>
      </c>
      <c r="F285" s="102">
        <f>IF(E284=0,"",(G284/E284)/12*E284)</f>
        <v>0</v>
      </c>
      <c r="G285" s="99">
        <f>F285</f>
        <v>0</v>
      </c>
      <c r="H285" s="166"/>
      <c r="I285" s="118" t="s">
        <v>528</v>
      </c>
      <c r="J285" s="118" t="str">
        <f>VLOOKUP(I285,Presupuesto!$B$11:$C$565,2,0)</f>
        <v>AGUINALDO Y DECIMO CUARTO MES</v>
      </c>
      <c r="K285" s="100" t="str">
        <f t="shared" si="7"/>
        <v>Posgrado</v>
      </c>
      <c r="L285" s="100" t="s">
        <v>404</v>
      </c>
    </row>
    <row r="286" spans="3:12" ht="15.75" thickBot="1" x14ac:dyDescent="0.3">
      <c r="C286" s="175" t="s">
        <v>59</v>
      </c>
      <c r="D286" s="165"/>
      <c r="E286" s="156">
        <v>0</v>
      </c>
      <c r="F286" s="119">
        <f>IF(E284&lt;6,"",((E284-6)/12)*(G284/E284))</f>
        <v>0</v>
      </c>
      <c r="G286" s="99">
        <f>F286</f>
        <v>0</v>
      </c>
      <c r="H286" s="166"/>
      <c r="I286" s="103" t="s">
        <v>531</v>
      </c>
      <c r="J286" s="103" t="str">
        <f>VLOOKUP(I286,Presupuesto!$B$11:$C$565,2,0)</f>
        <v>DECIMOCUARTO MES</v>
      </c>
      <c r="K286" s="100" t="str">
        <f t="shared" si="7"/>
        <v>Posgrado</v>
      </c>
      <c r="L286" s="100" t="s">
        <v>404</v>
      </c>
    </row>
    <row r="287" spans="3:12" ht="15.75" thickBot="1" x14ac:dyDescent="0.3">
      <c r="C287" s="139" t="s">
        <v>503</v>
      </c>
      <c r="D287" s="202"/>
      <c r="E287" s="154">
        <v>12</v>
      </c>
      <c r="F287" s="313">
        <f>HLOOKUP($C287,$BZ$2:$CM$3,2,0)</f>
        <v>15032.56</v>
      </c>
      <c r="G287" s="115">
        <f>D287*E287*F287</f>
        <v>0</v>
      </c>
      <c r="H287" s="168"/>
      <c r="I287" s="116" t="s">
        <v>508</v>
      </c>
      <c r="J287" s="116" t="str">
        <f>VLOOKUP(I287,Presupuesto!$B$11:$C$565,2,0)</f>
        <v>SUELDOS Y SALARIOS PERMANENTES</v>
      </c>
      <c r="K287" s="100" t="str">
        <f t="shared" si="7"/>
        <v>Posgrado</v>
      </c>
      <c r="L287" s="100" t="s">
        <v>404</v>
      </c>
    </row>
    <row r="288" spans="3:12" x14ac:dyDescent="0.25">
      <c r="C288" s="174" t="s">
        <v>58</v>
      </c>
      <c r="D288" s="165"/>
      <c r="E288" s="156">
        <v>0</v>
      </c>
      <c r="F288" s="102">
        <f>IF(E287=0,"",(G287/E287)/12*E287)</f>
        <v>0</v>
      </c>
      <c r="G288" s="99">
        <f>F288</f>
        <v>0</v>
      </c>
      <c r="H288" s="166"/>
      <c r="I288" s="118" t="s">
        <v>528</v>
      </c>
      <c r="J288" s="118" t="str">
        <f>VLOOKUP(I288,Presupuesto!$B$11:$C$565,2,0)</f>
        <v>AGUINALDO Y DECIMO CUARTO MES</v>
      </c>
      <c r="K288" s="100" t="str">
        <f t="shared" si="7"/>
        <v>Posgrado</v>
      </c>
      <c r="L288" s="100" t="s">
        <v>404</v>
      </c>
    </row>
    <row r="289" spans="3:12" ht="15.75" thickBot="1" x14ac:dyDescent="0.3">
      <c r="C289" s="175" t="s">
        <v>59</v>
      </c>
      <c r="D289" s="165"/>
      <c r="E289" s="156">
        <v>0</v>
      </c>
      <c r="F289" s="119">
        <f>IF(E287&lt;6,"",((E287-6)/12)*(G287/E287))</f>
        <v>0</v>
      </c>
      <c r="G289" s="99">
        <f>F289</f>
        <v>0</v>
      </c>
      <c r="H289" s="166"/>
      <c r="I289" s="103" t="s">
        <v>531</v>
      </c>
      <c r="J289" s="103" t="str">
        <f>VLOOKUP(I289,Presupuesto!$B$11:$C$565,2,0)</f>
        <v>DECIMOCUARTO MES</v>
      </c>
      <c r="K289" s="100" t="str">
        <f t="shared" si="7"/>
        <v>Posgrado</v>
      </c>
      <c r="L289" s="100" t="s">
        <v>404</v>
      </c>
    </row>
    <row r="290" spans="3:12" ht="15.75" thickBot="1" x14ac:dyDescent="0.3">
      <c r="C290" s="139" t="s">
        <v>504</v>
      </c>
      <c r="D290" s="202"/>
      <c r="E290" s="154">
        <v>12</v>
      </c>
      <c r="F290" s="313">
        <f>HLOOKUP($C290,$BZ$2:$CM$3,2,0)</f>
        <v>13264.02</v>
      </c>
      <c r="G290" s="115">
        <f>D290*E290*F290</f>
        <v>0</v>
      </c>
      <c r="H290" s="168"/>
      <c r="I290" s="116" t="s">
        <v>508</v>
      </c>
      <c r="J290" s="116" t="str">
        <f>VLOOKUP(I290,Presupuesto!$B$11:$C$565,2,0)</f>
        <v>SUELDOS Y SALARIOS PERMANENTES</v>
      </c>
      <c r="K290" s="100" t="str">
        <f t="shared" si="7"/>
        <v>Posgrado</v>
      </c>
      <c r="L290" s="100" t="s">
        <v>404</v>
      </c>
    </row>
    <row r="291" spans="3:12" x14ac:dyDescent="0.25">
      <c r="C291" s="174" t="s">
        <v>58</v>
      </c>
      <c r="D291" s="165"/>
      <c r="E291" s="156">
        <v>0</v>
      </c>
      <c r="F291" s="102">
        <f>IF(E290=0,"",(G290/E290)/12*E290)</f>
        <v>0</v>
      </c>
      <c r="G291" s="99">
        <f>F291</f>
        <v>0</v>
      </c>
      <c r="H291" s="166"/>
      <c r="I291" s="118" t="s">
        <v>528</v>
      </c>
      <c r="J291" s="118" t="str">
        <f>VLOOKUP(I291,Presupuesto!$B$11:$C$565,2,0)</f>
        <v>AGUINALDO Y DECIMO CUARTO MES</v>
      </c>
      <c r="K291" s="100" t="str">
        <f t="shared" si="7"/>
        <v>Posgrado</v>
      </c>
      <c r="L291" s="100" t="s">
        <v>404</v>
      </c>
    </row>
    <row r="292" spans="3:12" ht="15.75" thickBot="1" x14ac:dyDescent="0.3">
      <c r="C292" s="175" t="s">
        <v>59</v>
      </c>
      <c r="D292" s="165"/>
      <c r="E292" s="156">
        <v>0</v>
      </c>
      <c r="F292" s="119">
        <f>IF(E290&lt;6,"",((E290-6)/12)*(G290/E290))</f>
        <v>0</v>
      </c>
      <c r="G292" s="99">
        <f>F292</f>
        <v>0</v>
      </c>
      <c r="H292" s="166"/>
      <c r="I292" s="103" t="s">
        <v>531</v>
      </c>
      <c r="J292" s="103" t="str">
        <f>VLOOKUP(I292,Presupuesto!$B$11:$C$565,2,0)</f>
        <v>DECIMOCUARTO MES</v>
      </c>
      <c r="K292" s="100" t="str">
        <f t="shared" si="7"/>
        <v>Posgrado</v>
      </c>
      <c r="L292" s="100" t="s">
        <v>404</v>
      </c>
    </row>
    <row r="293" spans="3:12" ht="15.75" thickBot="1" x14ac:dyDescent="0.3">
      <c r="C293" s="139" t="s">
        <v>505</v>
      </c>
      <c r="D293" s="202"/>
      <c r="E293" s="154">
        <v>12</v>
      </c>
      <c r="F293" s="313">
        <f>HLOOKUP($C293,$BZ$2:$CM$3,2,0)</f>
        <v>12379.75</v>
      </c>
      <c r="G293" s="115">
        <f>D293*E293*F293</f>
        <v>0</v>
      </c>
      <c r="H293" s="168"/>
      <c r="I293" s="116" t="s">
        <v>508</v>
      </c>
      <c r="J293" s="116" t="str">
        <f>VLOOKUP(I293,Presupuesto!$B$11:$C$565,2,0)</f>
        <v>SUELDOS Y SALARIOS PERMANENTES</v>
      </c>
      <c r="K293" s="100" t="str">
        <f t="shared" si="7"/>
        <v>Posgrado</v>
      </c>
      <c r="L293" s="100" t="s">
        <v>404</v>
      </c>
    </row>
    <row r="294" spans="3:12" x14ac:dyDescent="0.25">
      <c r="C294" s="174" t="s">
        <v>58</v>
      </c>
      <c r="D294" s="165"/>
      <c r="E294" s="156">
        <v>0</v>
      </c>
      <c r="F294" s="102">
        <f>IF(E293=0,"",(G293/E293)/12*E293)</f>
        <v>0</v>
      </c>
      <c r="G294" s="99">
        <f>F294</f>
        <v>0</v>
      </c>
      <c r="H294" s="166"/>
      <c r="I294" s="118" t="s">
        <v>528</v>
      </c>
      <c r="J294" s="118" t="str">
        <f>VLOOKUP(I294,Presupuesto!$B$11:$C$565,2,0)</f>
        <v>AGUINALDO Y DECIMO CUARTO MES</v>
      </c>
      <c r="K294" s="100" t="str">
        <f t="shared" si="7"/>
        <v>Posgrado</v>
      </c>
      <c r="L294" s="100" t="s">
        <v>404</v>
      </c>
    </row>
    <row r="295" spans="3:12" ht="15.75" thickBot="1" x14ac:dyDescent="0.3">
      <c r="C295" s="175" t="s">
        <v>59</v>
      </c>
      <c r="D295" s="165"/>
      <c r="E295" s="156">
        <v>0</v>
      </c>
      <c r="F295" s="119">
        <f>IF(E293&lt;6,"",((E293-6)/12)*(G293/E293))</f>
        <v>0</v>
      </c>
      <c r="G295" s="99">
        <f>F295</f>
        <v>0</v>
      </c>
      <c r="H295" s="166"/>
      <c r="I295" s="103" t="s">
        <v>531</v>
      </c>
      <c r="J295" s="103" t="str">
        <f>VLOOKUP(I295,Presupuesto!$B$11:$C$565,2,0)</f>
        <v>DECIMOCUARTO MES</v>
      </c>
      <c r="K295" s="100" t="str">
        <f t="shared" si="7"/>
        <v>Posgrado</v>
      </c>
      <c r="L295" s="100" t="s">
        <v>404</v>
      </c>
    </row>
    <row r="296" spans="3:12" ht="15.75" thickBot="1" x14ac:dyDescent="0.3">
      <c r="C296" s="139" t="s">
        <v>506</v>
      </c>
      <c r="D296" s="202"/>
      <c r="E296" s="154">
        <v>12</v>
      </c>
      <c r="F296" s="313">
        <f>HLOOKUP($C296,$BZ$2:$CM$3,2,0)</f>
        <v>439.49</v>
      </c>
      <c r="G296" s="115">
        <f>D296*E296*F296</f>
        <v>0</v>
      </c>
      <c r="H296" s="168"/>
      <c r="I296" s="116" t="s">
        <v>508</v>
      </c>
      <c r="J296" s="116" t="str">
        <f>VLOOKUP(I296,Presupuesto!$B$11:$C$565,2,0)</f>
        <v>SUELDOS Y SALARIOS PERMANENTES</v>
      </c>
      <c r="K296" s="100" t="str">
        <f t="shared" si="7"/>
        <v>Posgrado</v>
      </c>
      <c r="L296" s="100" t="s">
        <v>404</v>
      </c>
    </row>
    <row r="297" spans="3:12" x14ac:dyDescent="0.25">
      <c r="C297" s="174" t="s">
        <v>58</v>
      </c>
      <c r="D297" s="165"/>
      <c r="E297" s="156">
        <v>0</v>
      </c>
      <c r="F297" s="102">
        <f>IF(E296=0,"",(G296/E296)/12*E296)</f>
        <v>0</v>
      </c>
      <c r="G297" s="99">
        <f>F297</f>
        <v>0</v>
      </c>
      <c r="H297" s="166"/>
      <c r="I297" s="118" t="s">
        <v>528</v>
      </c>
      <c r="J297" s="118" t="str">
        <f>VLOOKUP(I297,Presupuesto!$B$11:$C$565,2,0)</f>
        <v>AGUINALDO Y DECIMO CUARTO MES</v>
      </c>
      <c r="K297" s="100" t="str">
        <f t="shared" si="7"/>
        <v>Posgrado</v>
      </c>
      <c r="L297" s="100" t="s">
        <v>404</v>
      </c>
    </row>
    <row r="298" spans="3:12" ht="15.75" thickBot="1" x14ac:dyDescent="0.3">
      <c r="C298" s="175" t="s">
        <v>59</v>
      </c>
      <c r="D298" s="165"/>
      <c r="E298" s="156">
        <v>0</v>
      </c>
      <c r="F298" s="119">
        <f>IF(E296&lt;6,"",((E296-6)/12)*(G296/E296))</f>
        <v>0</v>
      </c>
      <c r="G298" s="99">
        <f>F298</f>
        <v>0</v>
      </c>
      <c r="H298" s="166"/>
      <c r="I298" s="103" t="s">
        <v>531</v>
      </c>
      <c r="J298" s="103" t="str">
        <f>VLOOKUP(I298,Presupuesto!$B$11:$C$565,2,0)</f>
        <v>DECIMOCUARTO MES</v>
      </c>
      <c r="K298" s="100" t="str">
        <f t="shared" si="7"/>
        <v>Posgrado</v>
      </c>
      <c r="L298" s="100" t="s">
        <v>404</v>
      </c>
    </row>
    <row r="299" spans="3:12" ht="15.75" thickBot="1" x14ac:dyDescent="0.3">
      <c r="C299" s="139" t="s">
        <v>507</v>
      </c>
      <c r="D299" s="202"/>
      <c r="E299" s="154">
        <v>12</v>
      </c>
      <c r="F299" s="313">
        <f>HLOOKUP($C299,$BZ$2:$CM$3,2,0)</f>
        <v>1904.46</v>
      </c>
      <c r="G299" s="115">
        <f>D299*E299*F299</f>
        <v>0</v>
      </c>
      <c r="H299" s="168"/>
      <c r="I299" s="116" t="s">
        <v>508</v>
      </c>
      <c r="J299" s="116" t="str">
        <f>VLOOKUP(I299,Presupuesto!$B$11:$C$565,2,0)</f>
        <v>SUELDOS Y SALARIOS PERMANENTES</v>
      </c>
      <c r="K299" s="100" t="str">
        <f t="shared" si="7"/>
        <v>Posgrado</v>
      </c>
      <c r="L299" s="100" t="s">
        <v>404</v>
      </c>
    </row>
    <row r="300" spans="3:12" x14ac:dyDescent="0.25">
      <c r="C300" s="174" t="s">
        <v>58</v>
      </c>
      <c r="D300" s="165"/>
      <c r="E300" s="156">
        <v>0</v>
      </c>
      <c r="F300" s="102">
        <f>IF(E299=0,"",(G299/E299)/12*E299)</f>
        <v>0</v>
      </c>
      <c r="G300" s="99">
        <f>F300</f>
        <v>0</v>
      </c>
      <c r="H300" s="166"/>
      <c r="I300" s="118" t="s">
        <v>528</v>
      </c>
      <c r="J300" s="118" t="str">
        <f>VLOOKUP(I300,Presupuesto!$B$11:$C$565,2,0)</f>
        <v>AGUINALDO Y DECIMO CUARTO MES</v>
      </c>
      <c r="K300" s="100" t="str">
        <f t="shared" si="7"/>
        <v>Posgrado</v>
      </c>
      <c r="L300" s="100" t="s">
        <v>404</v>
      </c>
    </row>
    <row r="301" spans="3:12" ht="15.75" thickBot="1" x14ac:dyDescent="0.3">
      <c r="C301" s="175" t="s">
        <v>59</v>
      </c>
      <c r="D301" s="165"/>
      <c r="E301" s="156">
        <v>0</v>
      </c>
      <c r="F301" s="119">
        <f>IF(E299&lt;6,"",((E299-6)/12)*(G299/E299))</f>
        <v>0</v>
      </c>
      <c r="G301" s="99">
        <f>F301</f>
        <v>0</v>
      </c>
      <c r="H301" s="166"/>
      <c r="I301" s="103" t="s">
        <v>531</v>
      </c>
      <c r="J301" s="103" t="str">
        <f>VLOOKUP(I301,Presupuesto!$B$11:$C$565,2,0)</f>
        <v>DECIMOCUARTO MES</v>
      </c>
      <c r="K301" s="100" t="str">
        <f t="shared" si="7"/>
        <v>Posgrado</v>
      </c>
      <c r="L301" s="100" t="s">
        <v>404</v>
      </c>
    </row>
    <row r="302" spans="3:12" ht="15.75" thickBot="1" x14ac:dyDescent="0.3">
      <c r="C302" s="142" t="s">
        <v>84</v>
      </c>
      <c r="D302" s="202"/>
      <c r="E302" s="154">
        <v>12</v>
      </c>
      <c r="F302" s="141">
        <v>30000</v>
      </c>
      <c r="G302" s="115">
        <f>D302*E302*F302</f>
        <v>0</v>
      </c>
      <c r="H302" s="168"/>
      <c r="I302" s="116" t="s">
        <v>576</v>
      </c>
      <c r="J302" s="116" t="str">
        <f>VLOOKUP(I302,Presupuesto!$B$11:$C$565,2,0)</f>
        <v>CONTRATOS ESPECIALES</v>
      </c>
      <c r="K302" s="100" t="str">
        <f t="shared" si="7"/>
        <v>Posgrado</v>
      </c>
      <c r="L302" s="100" t="s">
        <v>404</v>
      </c>
    </row>
    <row r="303" spans="3:12" x14ac:dyDescent="0.25">
      <c r="C303" s="174" t="s">
        <v>58</v>
      </c>
      <c r="D303" s="165"/>
      <c r="E303" s="156">
        <v>0</v>
      </c>
      <c r="F303" s="119">
        <f>IF(E302=0,"",(G302/E302)/12*E302)</f>
        <v>0</v>
      </c>
      <c r="G303" s="99">
        <f>F303</f>
        <v>0</v>
      </c>
      <c r="H303" s="166"/>
      <c r="I303" s="103" t="s">
        <v>576</v>
      </c>
      <c r="J303" s="103" t="str">
        <f>VLOOKUP(I303,Presupuesto!$B$11:$C$565,2,0)</f>
        <v>CONTRATOS ESPECIALES</v>
      </c>
      <c r="K303" s="100" t="str">
        <f t="shared" si="7"/>
        <v>Posgrado</v>
      </c>
      <c r="L303" s="100" t="s">
        <v>403</v>
      </c>
    </row>
    <row r="304" spans="3:12" ht="15.75" thickBot="1" x14ac:dyDescent="0.3">
      <c r="C304" s="175" t="s">
        <v>59</v>
      </c>
      <c r="D304" s="165"/>
      <c r="E304" s="156">
        <v>0</v>
      </c>
      <c r="F304" s="102">
        <f>IF(E302&lt;6,"",((E302-6)/12)*(G302/E302))</f>
        <v>0</v>
      </c>
      <c r="G304" s="99">
        <f>F304</f>
        <v>0</v>
      </c>
      <c r="H304" s="166"/>
      <c r="I304" s="103" t="s">
        <v>576</v>
      </c>
      <c r="J304" s="103" t="str">
        <f>VLOOKUP(I304,Presupuesto!$B$11:$C$565,2,0)</f>
        <v>CONTRATOS ESPECIALES</v>
      </c>
      <c r="K304" s="100" t="str">
        <f t="shared" si="7"/>
        <v>Posgrado</v>
      </c>
      <c r="L304" s="100" t="s">
        <v>408</v>
      </c>
    </row>
    <row r="305" spans="3:12" ht="15.75" thickBot="1" x14ac:dyDescent="0.3">
      <c r="C305" s="142" t="s">
        <v>60</v>
      </c>
      <c r="D305" s="202"/>
      <c r="E305" s="154">
        <v>12</v>
      </c>
      <c r="F305" s="120">
        <v>30000</v>
      </c>
      <c r="G305" s="115">
        <f>D305*E305*F305</f>
        <v>0</v>
      </c>
      <c r="H305" s="168"/>
      <c r="I305" s="116" t="s">
        <v>717</v>
      </c>
      <c r="J305" s="116" t="str">
        <f>VLOOKUP(I305,Presupuesto!$B$11:$C$565,2,0)</f>
        <v>OTROS SERVICIOS TECNICOS Y PROFESIONALES</v>
      </c>
      <c r="K305" s="100" t="str">
        <f t="shared" si="7"/>
        <v>Posgrado</v>
      </c>
      <c r="L305" s="100" t="s">
        <v>403</v>
      </c>
    </row>
    <row r="306" spans="3:12" x14ac:dyDescent="0.25">
      <c r="C306" s="174" t="s">
        <v>58</v>
      </c>
      <c r="D306" s="165"/>
      <c r="E306" s="156">
        <v>0</v>
      </c>
      <c r="F306" s="102">
        <v>0</v>
      </c>
      <c r="G306" s="99">
        <f>F306</f>
        <v>0</v>
      </c>
      <c r="H306" s="166"/>
      <c r="I306" s="103" t="s">
        <v>717</v>
      </c>
      <c r="J306" s="103" t="str">
        <f>VLOOKUP(I306,Presupuesto!$B$11:$C$565,2,0)</f>
        <v>OTROS SERVICIOS TECNICOS Y PROFESIONALES</v>
      </c>
      <c r="K306" s="100" t="str">
        <f t="shared" si="7"/>
        <v>Posgrado</v>
      </c>
      <c r="L306" s="100" t="s">
        <v>403</v>
      </c>
    </row>
    <row r="307" spans="3:12" ht="15.75" thickBot="1" x14ac:dyDescent="0.3">
      <c r="C307" s="175" t="s">
        <v>59</v>
      </c>
      <c r="D307" s="165"/>
      <c r="E307" s="156">
        <v>0</v>
      </c>
      <c r="F307" s="102">
        <v>0</v>
      </c>
      <c r="G307" s="99">
        <f>F307</f>
        <v>0</v>
      </c>
      <c r="H307" s="166"/>
      <c r="I307" s="103" t="s">
        <v>717</v>
      </c>
      <c r="J307" s="103" t="str">
        <f>VLOOKUP(I307,Presupuesto!$B$11:$C$565,2,0)</f>
        <v>OTROS SERVICIOS TECNICOS Y PROFESIONALES</v>
      </c>
      <c r="K307" s="100" t="str">
        <f t="shared" si="7"/>
        <v>Posgrado</v>
      </c>
      <c r="L307" s="100" t="s">
        <v>403</v>
      </c>
    </row>
    <row r="308" spans="3:12" ht="15.75" thickBot="1" x14ac:dyDescent="0.3">
      <c r="C308" s="142" t="s">
        <v>61</v>
      </c>
      <c r="D308" s="202"/>
      <c r="E308" s="154">
        <v>12</v>
      </c>
      <c r="F308" s="120">
        <v>30000</v>
      </c>
      <c r="G308" s="115">
        <f>D308*E308*F308</f>
        <v>0</v>
      </c>
      <c r="H308" s="168"/>
      <c r="I308" s="116" t="s">
        <v>508</v>
      </c>
      <c r="J308" s="116" t="str">
        <f>VLOOKUP(I308,Presupuesto!$B$11:$C$565,2,0)</f>
        <v>SUELDOS Y SALARIOS PERMANENTES</v>
      </c>
      <c r="K308" s="100" t="str">
        <f t="shared" si="7"/>
        <v>Posgrado</v>
      </c>
      <c r="L308" s="100" t="s">
        <v>403</v>
      </c>
    </row>
    <row r="309" spans="3:12" x14ac:dyDescent="0.25">
      <c r="C309" s="174" t="s">
        <v>58</v>
      </c>
      <c r="D309" s="172"/>
      <c r="E309" s="133">
        <v>0</v>
      </c>
      <c r="F309" s="121">
        <f>IF(E308=0,"",(G308/E308)/12*E308)</f>
        <v>0</v>
      </c>
      <c r="G309" s="122">
        <f>F309</f>
        <v>0</v>
      </c>
      <c r="H309" s="166"/>
      <c r="I309" s="103" t="s">
        <v>528</v>
      </c>
      <c r="J309" s="103" t="str">
        <f>VLOOKUP(I309,Presupuesto!$B$11:$C$565,2,0)</f>
        <v>AGUINALDO Y DECIMO CUARTO MES</v>
      </c>
      <c r="K309" s="100" t="str">
        <f t="shared" si="7"/>
        <v>Posgrado</v>
      </c>
      <c r="L309" s="100" t="s">
        <v>403</v>
      </c>
    </row>
    <row r="310" spans="3:12" ht="15.75" thickBot="1" x14ac:dyDescent="0.3">
      <c r="C310" s="176" t="s">
        <v>59</v>
      </c>
      <c r="D310" s="164"/>
      <c r="E310" s="134">
        <v>0</v>
      </c>
      <c r="F310" s="107">
        <f>IF(E308&lt;6,"",((E308-6)/12)*(G308/E308))</f>
        <v>0</v>
      </c>
      <c r="G310" s="107">
        <f>F310</f>
        <v>0</v>
      </c>
      <c r="H310" s="164"/>
      <c r="I310" s="108" t="s">
        <v>531</v>
      </c>
      <c r="J310" s="126" t="str">
        <f>VLOOKUP(I310,Presupuesto!$B$11:$C$565,2,0)</f>
        <v>DECIMOCUARTO MES</v>
      </c>
      <c r="K310" s="108" t="str">
        <f t="shared" si="7"/>
        <v>Posgrado</v>
      </c>
      <c r="L310" s="126" t="s">
        <v>403</v>
      </c>
    </row>
    <row r="312" spans="3:12" ht="15.75" thickBot="1" x14ac:dyDescent="0.3"/>
    <row r="313" spans="3:12" ht="15.75" thickBot="1" x14ac:dyDescent="0.3">
      <c r="C313" s="69" t="s">
        <v>43</v>
      </c>
      <c r="D313" s="30">
        <f>SUM(G320:G370)</f>
        <v>0</v>
      </c>
      <c r="E313" s="95"/>
      <c r="F313" s="95"/>
      <c r="G313" s="95"/>
      <c r="H313" s="76"/>
      <c r="I313" s="76"/>
      <c r="J313" s="76"/>
    </row>
    <row r="314" spans="3:12" x14ac:dyDescent="0.25">
      <c r="D314" s="31"/>
      <c r="E314" s="95"/>
      <c r="F314" s="95"/>
      <c r="G314" s="95"/>
      <c r="H314" s="76"/>
      <c r="I314" s="76"/>
      <c r="J314" s="76"/>
    </row>
    <row r="315" spans="3:12" x14ac:dyDescent="0.25">
      <c r="D315" s="31"/>
      <c r="E315" s="95"/>
      <c r="F315" s="95"/>
      <c r="G315" s="95"/>
      <c r="H315" s="76"/>
      <c r="I315" s="76"/>
      <c r="J315" s="76"/>
    </row>
    <row r="316" spans="3:12" ht="15.75" x14ac:dyDescent="0.25">
      <c r="C316" s="207" t="s">
        <v>401</v>
      </c>
      <c r="D316" s="208"/>
      <c r="E316" s="95"/>
      <c r="F316" s="95"/>
      <c r="G316" s="95"/>
      <c r="H316" s="76"/>
      <c r="I316" s="76"/>
      <c r="J316" s="76"/>
    </row>
    <row r="317" spans="3:12" ht="18.75" x14ac:dyDescent="0.25">
      <c r="C317" s="213" t="e">
        <f>IFERROR(VLOOKUP(D316,'Desarrollo e Innov. Curricular'!$E:$F,2,FALSE),IFERROR(VLOOKUP(D316,'Investigación Científica'!$E:$F,2,FALSE),IFERROR(VLOOKUP(D316,'Vinculación Univ. Sociedad'!$E:$F,2,FALSE),IFERROR(VLOOKUP(D316,'Docencia y Profesorado Universi'!$E:$F,2,FALSE),IFERROR(VLOOKUP(D316,'Estudiantes y Graduados'!$E:$F,2,FALSE),IFERROR(VLOOKUP(D316,'Gestion Administrativa'!$E:$F,2,FALSE),IFERROR(VLOOKUP(D316,'Gestión Académica'!$E:$F,2,FALSE),IFERROR(VLOOKUP(D316,'Aseguramiento de la Calidad y M'!$E:$F,2,FALSE),IFERROR(VLOOKUP(D316,'Gestión del Conocimiento'!$E:$F,2,FALSE),IFERROR(VLOOKUP(D316,'Gobernabilidad y Procesos...'!$E:$F,2,FALSE),IFERROR(VLOOKUP(D316,'Gestión del Talento Humano'!$E:$F,2,FALSE),IFERROR(VLOOKUP(D316,'Internacionalización de la E.S.'!$E:$F,2,FALSE),IFERROR(VLOOKUP(D316,Posgrado!$E:$F,2,FALSE),IFERROR(VLOOKUP(D316,'Cultura de Innovación Insti...'!$E:$F,2,FALSE),VLOOKUP(D316,'Lo Esencial de la Reforma Univ.'!$E:$F,2,0)))))))))))))))</f>
        <v>#N/A</v>
      </c>
      <c r="D317" s="31"/>
      <c r="E317" s="95"/>
      <c r="F317" s="95"/>
      <c r="G317" s="95"/>
      <c r="H317" s="76"/>
      <c r="I317" s="76"/>
      <c r="J317" s="76"/>
    </row>
    <row r="318" spans="3:12" ht="15.75" thickBot="1" x14ac:dyDescent="0.3">
      <c r="C318" s="180"/>
      <c r="D318" s="31"/>
      <c r="E318" s="95"/>
      <c r="F318" s="95"/>
      <c r="G318" s="95"/>
      <c r="H318" s="76"/>
      <c r="I318" s="76"/>
      <c r="J318" s="76"/>
    </row>
    <row r="319" spans="3:12" ht="30.75" thickBot="1" x14ac:dyDescent="0.3">
      <c r="C319" s="136" t="s">
        <v>44</v>
      </c>
      <c r="D319" s="140" t="s">
        <v>55</v>
      </c>
      <c r="E319" s="173" t="s">
        <v>56</v>
      </c>
      <c r="F319" s="140" t="s">
        <v>57</v>
      </c>
      <c r="G319" s="137" t="s">
        <v>27</v>
      </c>
      <c r="H319" s="135" t="s">
        <v>140</v>
      </c>
      <c r="I319" s="138" t="s">
        <v>46</v>
      </c>
      <c r="J319" s="138" t="s">
        <v>141</v>
      </c>
      <c r="K319" s="138" t="s">
        <v>419</v>
      </c>
      <c r="L319" s="138" t="s">
        <v>420</v>
      </c>
    </row>
    <row r="320" spans="3:12" ht="15.75" thickBot="1" x14ac:dyDescent="0.3">
      <c r="C320" s="139" t="s">
        <v>494</v>
      </c>
      <c r="D320" s="202"/>
      <c r="E320" s="154">
        <v>12</v>
      </c>
      <c r="F320" s="313">
        <f>HLOOKUP($C320,$BZ$2:$CM$3,2,0)</f>
        <v>41436.800000000003</v>
      </c>
      <c r="G320" s="115">
        <f>D320*E320*F320</f>
        <v>0</v>
      </c>
      <c r="H320" s="168"/>
      <c r="I320" s="116" t="s">
        <v>508</v>
      </c>
      <c r="J320" s="116" t="str">
        <f>VLOOKUP(I320,Presupuesto!$B$11:$C$565,2,0)</f>
        <v>SUELDOS Y SALARIOS PERMANENTES</v>
      </c>
      <c r="K320" s="223" t="s">
        <v>1471</v>
      </c>
      <c r="L320" s="100" t="s">
        <v>403</v>
      </c>
    </row>
    <row r="321" spans="3:12" x14ac:dyDescent="0.25">
      <c r="C321" s="174" t="s">
        <v>58</v>
      </c>
      <c r="D321" s="165"/>
      <c r="E321" s="156">
        <v>0</v>
      </c>
      <c r="F321" s="102">
        <f>IF(E320=0,"",(G320/E320)/12*E320)</f>
        <v>0</v>
      </c>
      <c r="G321" s="99">
        <f>F321</f>
        <v>0</v>
      </c>
      <c r="H321" s="166" t="s">
        <v>1459</v>
      </c>
      <c r="I321" s="118" t="s">
        <v>528</v>
      </c>
      <c r="J321" s="118" t="str">
        <f>VLOOKUP(I321,Presupuesto!$B$11:$C$565,2,0)</f>
        <v>AGUINALDO Y DECIMO CUARTO MES</v>
      </c>
      <c r="K321" s="100" t="str">
        <f>$K$320</f>
        <v>Posgrado</v>
      </c>
      <c r="L321" s="100" t="s">
        <v>421</v>
      </c>
    </row>
    <row r="322" spans="3:12" ht="15.75" thickBot="1" x14ac:dyDescent="0.3">
      <c r="C322" s="175" t="s">
        <v>59</v>
      </c>
      <c r="D322" s="165"/>
      <c r="E322" s="156">
        <v>0</v>
      </c>
      <c r="F322" s="119">
        <f>IF(E320&lt;6,"",((E320-6)/12)*(G320/E320))</f>
        <v>0</v>
      </c>
      <c r="G322" s="99">
        <f>F322</f>
        <v>0</v>
      </c>
      <c r="H322" s="166"/>
      <c r="I322" s="103" t="s">
        <v>531</v>
      </c>
      <c r="J322" s="103" t="str">
        <f>VLOOKUP(I322,Presupuesto!$B$11:$C$565,2,0)</f>
        <v>DECIMOCUARTO MES</v>
      </c>
      <c r="K322" s="100" t="str">
        <f t="shared" ref="K322:K370" si="8">$K$320</f>
        <v>Posgrado</v>
      </c>
      <c r="L322" s="100" t="s">
        <v>404</v>
      </c>
    </row>
    <row r="323" spans="3:12" ht="15.75" thickBot="1" x14ac:dyDescent="0.3">
      <c r="C323" s="139" t="s">
        <v>495</v>
      </c>
      <c r="D323" s="202"/>
      <c r="E323" s="154">
        <v>12</v>
      </c>
      <c r="F323" s="313">
        <f>HLOOKUP($C323,$BZ$2:$CM$3,2,0)</f>
        <v>37669.82</v>
      </c>
      <c r="G323" s="115">
        <f>D323*E323*F323</f>
        <v>0</v>
      </c>
      <c r="H323" s="168"/>
      <c r="I323" s="116" t="s">
        <v>508</v>
      </c>
      <c r="J323" s="116" t="str">
        <f>VLOOKUP(I323,Presupuesto!$B$11:$C$565,2,0)</f>
        <v>SUELDOS Y SALARIOS PERMANENTES</v>
      </c>
      <c r="K323" s="100" t="str">
        <f t="shared" si="8"/>
        <v>Posgrado</v>
      </c>
      <c r="L323" s="100" t="s">
        <v>404</v>
      </c>
    </row>
    <row r="324" spans="3:12" x14ac:dyDescent="0.25">
      <c r="C324" s="174" t="s">
        <v>58</v>
      </c>
      <c r="D324" s="165"/>
      <c r="E324" s="156">
        <v>0</v>
      </c>
      <c r="F324" s="102">
        <f>IF(E323=0,"",(G323/E323)/12*E323)</f>
        <v>0</v>
      </c>
      <c r="G324" s="99">
        <f>F324</f>
        <v>0</v>
      </c>
      <c r="H324" s="166"/>
      <c r="I324" s="118" t="s">
        <v>528</v>
      </c>
      <c r="J324" s="118" t="str">
        <f>VLOOKUP(I324,Presupuesto!$B$11:$C$565,2,0)</f>
        <v>AGUINALDO Y DECIMO CUARTO MES</v>
      </c>
      <c r="K324" s="100" t="str">
        <f t="shared" si="8"/>
        <v>Posgrado</v>
      </c>
      <c r="L324" s="100" t="s">
        <v>404</v>
      </c>
    </row>
    <row r="325" spans="3:12" ht="15.75" thickBot="1" x14ac:dyDescent="0.3">
      <c r="C325" s="175" t="s">
        <v>59</v>
      </c>
      <c r="D325" s="165"/>
      <c r="E325" s="156">
        <v>0</v>
      </c>
      <c r="F325" s="119">
        <f>IF(E323&lt;6,"",((E323-6)/12)*(G323/E323))</f>
        <v>0</v>
      </c>
      <c r="G325" s="99">
        <f>F325</f>
        <v>0</v>
      </c>
      <c r="H325" s="166"/>
      <c r="I325" s="103" t="s">
        <v>531</v>
      </c>
      <c r="J325" s="103" t="str">
        <f>VLOOKUP(I325,Presupuesto!$B$11:$C$565,2,0)</f>
        <v>DECIMOCUARTO MES</v>
      </c>
      <c r="K325" s="100" t="str">
        <f t="shared" si="8"/>
        <v>Posgrado</v>
      </c>
      <c r="L325" s="100" t="s">
        <v>404</v>
      </c>
    </row>
    <row r="326" spans="3:12" ht="15.75" thickBot="1" x14ac:dyDescent="0.3">
      <c r="C326" s="139" t="s">
        <v>496</v>
      </c>
      <c r="D326" s="202"/>
      <c r="E326" s="154">
        <v>12</v>
      </c>
      <c r="F326" s="313">
        <f>HLOOKUP($C326,$BZ$2:$CM$3,2,0)</f>
        <v>33902.839999999997</v>
      </c>
      <c r="G326" s="115">
        <f>D326*E326*F326</f>
        <v>0</v>
      </c>
      <c r="H326" s="168"/>
      <c r="I326" s="116" t="s">
        <v>508</v>
      </c>
      <c r="J326" s="116" t="str">
        <f>VLOOKUP(I326,Presupuesto!$B$11:$C$565,2,0)</f>
        <v>SUELDOS Y SALARIOS PERMANENTES</v>
      </c>
      <c r="K326" s="100" t="str">
        <f t="shared" si="8"/>
        <v>Posgrado</v>
      </c>
      <c r="L326" s="100" t="s">
        <v>404</v>
      </c>
    </row>
    <row r="327" spans="3:12" x14ac:dyDescent="0.25">
      <c r="C327" s="174" t="s">
        <v>58</v>
      </c>
      <c r="D327" s="165"/>
      <c r="E327" s="156">
        <v>0</v>
      </c>
      <c r="F327" s="102">
        <f>IF(E326=0,"",(G326/E326)/12*E326)</f>
        <v>0</v>
      </c>
      <c r="G327" s="99">
        <f>F327</f>
        <v>0</v>
      </c>
      <c r="H327" s="166"/>
      <c r="I327" s="118" t="s">
        <v>528</v>
      </c>
      <c r="J327" s="118" t="str">
        <f>VLOOKUP(I327,Presupuesto!$B$11:$C$565,2,0)</f>
        <v>AGUINALDO Y DECIMO CUARTO MES</v>
      </c>
      <c r="K327" s="100" t="str">
        <f t="shared" si="8"/>
        <v>Posgrado</v>
      </c>
      <c r="L327" s="100" t="s">
        <v>404</v>
      </c>
    </row>
    <row r="328" spans="3:12" ht="15.75" thickBot="1" x14ac:dyDescent="0.3">
      <c r="C328" s="175" t="s">
        <v>59</v>
      </c>
      <c r="D328" s="165"/>
      <c r="E328" s="156">
        <v>0</v>
      </c>
      <c r="F328" s="119">
        <f>IF(E326&lt;6,"",((E326-6)/12)*(G326/E326))</f>
        <v>0</v>
      </c>
      <c r="G328" s="99">
        <f>F328</f>
        <v>0</v>
      </c>
      <c r="H328" s="166"/>
      <c r="I328" s="103" t="s">
        <v>531</v>
      </c>
      <c r="J328" s="103" t="str">
        <f>VLOOKUP(I328,Presupuesto!$B$11:$C$565,2,0)</f>
        <v>DECIMOCUARTO MES</v>
      </c>
      <c r="K328" s="100" t="str">
        <f t="shared" si="8"/>
        <v>Posgrado</v>
      </c>
      <c r="L328" s="100" t="s">
        <v>404</v>
      </c>
    </row>
    <row r="329" spans="3:12" ht="15.75" thickBot="1" x14ac:dyDescent="0.3">
      <c r="C329" s="139" t="s">
        <v>497</v>
      </c>
      <c r="D329" s="202"/>
      <c r="E329" s="154">
        <v>12</v>
      </c>
      <c r="F329" s="313">
        <f>HLOOKUP($C329,$BZ$2:$CM$3,2,0)</f>
        <v>30135.85</v>
      </c>
      <c r="G329" s="115">
        <f>D329*E329*F329</f>
        <v>0</v>
      </c>
      <c r="H329" s="168"/>
      <c r="I329" s="116" t="s">
        <v>508</v>
      </c>
      <c r="J329" s="116" t="str">
        <f>VLOOKUP(I329,Presupuesto!$B$11:$C$565,2,0)</f>
        <v>SUELDOS Y SALARIOS PERMANENTES</v>
      </c>
      <c r="K329" s="100" t="str">
        <f t="shared" si="8"/>
        <v>Posgrado</v>
      </c>
      <c r="L329" s="100" t="s">
        <v>404</v>
      </c>
    </row>
    <row r="330" spans="3:12" x14ac:dyDescent="0.25">
      <c r="C330" s="174" t="s">
        <v>58</v>
      </c>
      <c r="D330" s="165"/>
      <c r="E330" s="156">
        <v>0</v>
      </c>
      <c r="F330" s="102">
        <f>IF(E329=0,"",(G329/E329)/12*E329)</f>
        <v>0</v>
      </c>
      <c r="G330" s="99">
        <f>F330</f>
        <v>0</v>
      </c>
      <c r="H330" s="166"/>
      <c r="I330" s="118" t="s">
        <v>528</v>
      </c>
      <c r="J330" s="118" t="str">
        <f>VLOOKUP(I330,Presupuesto!$B$11:$C$565,2,0)</f>
        <v>AGUINALDO Y DECIMO CUARTO MES</v>
      </c>
      <c r="K330" s="100" t="str">
        <f t="shared" si="8"/>
        <v>Posgrado</v>
      </c>
      <c r="L330" s="100" t="s">
        <v>404</v>
      </c>
    </row>
    <row r="331" spans="3:12" ht="15.75" thickBot="1" x14ac:dyDescent="0.3">
      <c r="C331" s="175" t="s">
        <v>59</v>
      </c>
      <c r="D331" s="165"/>
      <c r="E331" s="156">
        <v>0</v>
      </c>
      <c r="F331" s="119">
        <f>IF(E329&lt;6,"",((E329-6)/12)*(G329/E329))</f>
        <v>0</v>
      </c>
      <c r="G331" s="99">
        <f>F331</f>
        <v>0</v>
      </c>
      <c r="H331" s="166"/>
      <c r="I331" s="103" t="s">
        <v>531</v>
      </c>
      <c r="J331" s="103" t="str">
        <f>VLOOKUP(I331,Presupuesto!$B$11:$C$565,2,0)</f>
        <v>DECIMOCUARTO MES</v>
      </c>
      <c r="K331" s="100" t="str">
        <f t="shared" si="8"/>
        <v>Posgrado</v>
      </c>
      <c r="L331" s="100" t="s">
        <v>404</v>
      </c>
    </row>
    <row r="332" spans="3:12" ht="15.75" thickBot="1" x14ac:dyDescent="0.3">
      <c r="C332" s="139" t="s">
        <v>498</v>
      </c>
      <c r="D332" s="202"/>
      <c r="E332" s="154">
        <v>12</v>
      </c>
      <c r="F332" s="313">
        <f>HLOOKUP($C332,$BZ$2:$CM$3,2,0)</f>
        <v>28252.36</v>
      </c>
      <c r="G332" s="115">
        <f>D332*E332*F332</f>
        <v>0</v>
      </c>
      <c r="H332" s="168"/>
      <c r="I332" s="116" t="s">
        <v>508</v>
      </c>
      <c r="J332" s="116" t="str">
        <f>VLOOKUP(I332,Presupuesto!$B$11:$C$565,2,0)</f>
        <v>SUELDOS Y SALARIOS PERMANENTES</v>
      </c>
      <c r="K332" s="100" t="str">
        <f t="shared" si="8"/>
        <v>Posgrado</v>
      </c>
      <c r="L332" s="100" t="s">
        <v>404</v>
      </c>
    </row>
    <row r="333" spans="3:12" x14ac:dyDescent="0.25">
      <c r="C333" s="174" t="s">
        <v>58</v>
      </c>
      <c r="D333" s="165"/>
      <c r="E333" s="156">
        <v>0</v>
      </c>
      <c r="F333" s="102">
        <f>IF(E332=0,"",(G332/E332)/12*E332)</f>
        <v>0</v>
      </c>
      <c r="G333" s="99">
        <f>F333</f>
        <v>0</v>
      </c>
      <c r="H333" s="166"/>
      <c r="I333" s="118" t="s">
        <v>528</v>
      </c>
      <c r="J333" s="118" t="str">
        <f>VLOOKUP(I333,Presupuesto!$B$11:$C$565,2,0)</f>
        <v>AGUINALDO Y DECIMO CUARTO MES</v>
      </c>
      <c r="K333" s="100" t="str">
        <f t="shared" si="8"/>
        <v>Posgrado</v>
      </c>
      <c r="L333" s="100" t="s">
        <v>404</v>
      </c>
    </row>
    <row r="334" spans="3:12" ht="15.75" thickBot="1" x14ac:dyDescent="0.3">
      <c r="C334" s="175" t="s">
        <v>59</v>
      </c>
      <c r="D334" s="165"/>
      <c r="E334" s="156">
        <v>0</v>
      </c>
      <c r="F334" s="119">
        <f>IF(E332&lt;6,"",((E332-6)/12)*(G332/E332))</f>
        <v>0</v>
      </c>
      <c r="G334" s="99">
        <f>F334</f>
        <v>0</v>
      </c>
      <c r="H334" s="166"/>
      <c r="I334" s="103" t="s">
        <v>531</v>
      </c>
      <c r="J334" s="103" t="str">
        <f>VLOOKUP(I334,Presupuesto!$B$11:$C$565,2,0)</f>
        <v>DECIMOCUARTO MES</v>
      </c>
      <c r="K334" s="100" t="str">
        <f t="shared" si="8"/>
        <v>Posgrado</v>
      </c>
      <c r="L334" s="100" t="s">
        <v>404</v>
      </c>
    </row>
    <row r="335" spans="3:12" ht="15.75" thickBot="1" x14ac:dyDescent="0.3">
      <c r="C335" s="139" t="s">
        <v>499</v>
      </c>
      <c r="D335" s="202"/>
      <c r="E335" s="154">
        <v>12</v>
      </c>
      <c r="F335" s="313">
        <f>HLOOKUP($C335,$BZ$2:$CM$3,2,0)</f>
        <v>26368.87</v>
      </c>
      <c r="G335" s="115">
        <f>D335*E335*F335</f>
        <v>0</v>
      </c>
      <c r="H335" s="168"/>
      <c r="I335" s="116" t="s">
        <v>508</v>
      </c>
      <c r="J335" s="116" t="str">
        <f>VLOOKUP(I335,Presupuesto!$B$11:$C$565,2,0)</f>
        <v>SUELDOS Y SALARIOS PERMANENTES</v>
      </c>
      <c r="K335" s="100" t="str">
        <f t="shared" si="8"/>
        <v>Posgrado</v>
      </c>
      <c r="L335" s="100" t="s">
        <v>404</v>
      </c>
    </row>
    <row r="336" spans="3:12" x14ac:dyDescent="0.25">
      <c r="C336" s="174" t="s">
        <v>58</v>
      </c>
      <c r="D336" s="165"/>
      <c r="E336" s="156">
        <v>0</v>
      </c>
      <c r="F336" s="102">
        <f>IF(E335=0,"",(G335/E335)/12*E335)</f>
        <v>0</v>
      </c>
      <c r="G336" s="99">
        <f>F336</f>
        <v>0</v>
      </c>
      <c r="H336" s="166"/>
      <c r="I336" s="118" t="s">
        <v>528</v>
      </c>
      <c r="J336" s="118" t="str">
        <f>VLOOKUP(I336,Presupuesto!$B$11:$C$565,2,0)</f>
        <v>AGUINALDO Y DECIMO CUARTO MES</v>
      </c>
      <c r="K336" s="100" t="str">
        <f t="shared" si="8"/>
        <v>Posgrado</v>
      </c>
      <c r="L336" s="100" t="s">
        <v>404</v>
      </c>
    </row>
    <row r="337" spans="3:12" ht="15.75" thickBot="1" x14ac:dyDescent="0.3">
      <c r="C337" s="175" t="s">
        <v>59</v>
      </c>
      <c r="D337" s="165"/>
      <c r="E337" s="156">
        <v>0</v>
      </c>
      <c r="F337" s="119">
        <f>IF(E335&lt;6,"",((E335-6)/12)*(G335/E335))</f>
        <v>0</v>
      </c>
      <c r="G337" s="99">
        <f>F337</f>
        <v>0</v>
      </c>
      <c r="H337" s="166"/>
      <c r="I337" s="103" t="s">
        <v>531</v>
      </c>
      <c r="J337" s="103" t="str">
        <f>VLOOKUP(I337,Presupuesto!$B$11:$C$565,2,0)</f>
        <v>DECIMOCUARTO MES</v>
      </c>
      <c r="K337" s="100" t="str">
        <f t="shared" si="8"/>
        <v>Posgrado</v>
      </c>
      <c r="L337" s="100" t="s">
        <v>404</v>
      </c>
    </row>
    <row r="338" spans="3:12" ht="15.75" thickBot="1" x14ac:dyDescent="0.3">
      <c r="C338" s="139" t="s">
        <v>500</v>
      </c>
      <c r="D338" s="202"/>
      <c r="E338" s="154">
        <v>12</v>
      </c>
      <c r="F338" s="313">
        <f>HLOOKUP($C338,$BZ$2:$CM$3,2,0)</f>
        <v>17893.16</v>
      </c>
      <c r="G338" s="115">
        <f>D338*E338*F338</f>
        <v>0</v>
      </c>
      <c r="H338" s="168"/>
      <c r="I338" s="116" t="s">
        <v>508</v>
      </c>
      <c r="J338" s="116" t="str">
        <f>VLOOKUP(I338,Presupuesto!$B$11:$C$565,2,0)</f>
        <v>SUELDOS Y SALARIOS PERMANENTES</v>
      </c>
      <c r="K338" s="100" t="str">
        <f t="shared" si="8"/>
        <v>Posgrado</v>
      </c>
      <c r="L338" s="100" t="s">
        <v>404</v>
      </c>
    </row>
    <row r="339" spans="3:12" x14ac:dyDescent="0.25">
      <c r="C339" s="174" t="s">
        <v>58</v>
      </c>
      <c r="D339" s="165"/>
      <c r="E339" s="156">
        <v>0</v>
      </c>
      <c r="F339" s="102">
        <f>IF(E338=0,"",(G338/E338)/12*E338)</f>
        <v>0</v>
      </c>
      <c r="G339" s="99">
        <f>F339</f>
        <v>0</v>
      </c>
      <c r="H339" s="166"/>
      <c r="I339" s="118" t="s">
        <v>528</v>
      </c>
      <c r="J339" s="118" t="str">
        <f>VLOOKUP(I339,Presupuesto!$B$11:$C$565,2,0)</f>
        <v>AGUINALDO Y DECIMO CUARTO MES</v>
      </c>
      <c r="K339" s="100" t="str">
        <f t="shared" si="8"/>
        <v>Posgrado</v>
      </c>
      <c r="L339" s="100" t="s">
        <v>404</v>
      </c>
    </row>
    <row r="340" spans="3:12" ht="15.75" thickBot="1" x14ac:dyDescent="0.3">
      <c r="C340" s="175" t="s">
        <v>59</v>
      </c>
      <c r="D340" s="165"/>
      <c r="E340" s="156">
        <v>0</v>
      </c>
      <c r="F340" s="119">
        <f>IF(E338&lt;6,"",((E338-6)/12)*(G338/E338))</f>
        <v>0</v>
      </c>
      <c r="G340" s="99">
        <f>F340</f>
        <v>0</v>
      </c>
      <c r="H340" s="166"/>
      <c r="I340" s="103" t="s">
        <v>531</v>
      </c>
      <c r="J340" s="103" t="str">
        <f>VLOOKUP(I340,Presupuesto!$B$11:$C$565,2,0)</f>
        <v>DECIMOCUARTO MES</v>
      </c>
      <c r="K340" s="100" t="str">
        <f t="shared" si="8"/>
        <v>Posgrado</v>
      </c>
      <c r="L340" s="100" t="s">
        <v>404</v>
      </c>
    </row>
    <row r="341" spans="3:12" ht="15.75" thickBot="1" x14ac:dyDescent="0.3">
      <c r="C341" s="139" t="s">
        <v>501</v>
      </c>
      <c r="D341" s="202"/>
      <c r="E341" s="154">
        <v>12</v>
      </c>
      <c r="F341" s="313">
        <f>HLOOKUP($C341,$BZ$2:$CM$3,2,0)</f>
        <v>16951.419999999998</v>
      </c>
      <c r="G341" s="115">
        <f>D341*E341*F341</f>
        <v>0</v>
      </c>
      <c r="H341" s="168"/>
      <c r="I341" s="116" t="s">
        <v>508</v>
      </c>
      <c r="J341" s="116" t="str">
        <f>VLOOKUP(I341,Presupuesto!$B$11:$C$565,2,0)</f>
        <v>SUELDOS Y SALARIOS PERMANENTES</v>
      </c>
      <c r="K341" s="100" t="str">
        <f t="shared" si="8"/>
        <v>Posgrado</v>
      </c>
      <c r="L341" s="100" t="s">
        <v>404</v>
      </c>
    </row>
    <row r="342" spans="3:12" x14ac:dyDescent="0.25">
      <c r="C342" s="174" t="s">
        <v>58</v>
      </c>
      <c r="D342" s="165"/>
      <c r="E342" s="156">
        <v>0</v>
      </c>
      <c r="F342" s="102">
        <f>IF(E341=0,"",(G341/E341)/12*E341)</f>
        <v>0</v>
      </c>
      <c r="G342" s="99">
        <f>F342</f>
        <v>0</v>
      </c>
      <c r="H342" s="166"/>
      <c r="I342" s="118" t="s">
        <v>528</v>
      </c>
      <c r="J342" s="118" t="str">
        <f>VLOOKUP(I342,Presupuesto!$B$11:$C$565,2,0)</f>
        <v>AGUINALDO Y DECIMO CUARTO MES</v>
      </c>
      <c r="K342" s="100" t="str">
        <f t="shared" si="8"/>
        <v>Posgrado</v>
      </c>
      <c r="L342" s="100" t="s">
        <v>404</v>
      </c>
    </row>
    <row r="343" spans="3:12" ht="15.75" thickBot="1" x14ac:dyDescent="0.3">
      <c r="C343" s="175" t="s">
        <v>59</v>
      </c>
      <c r="D343" s="165"/>
      <c r="E343" s="156">
        <v>0</v>
      </c>
      <c r="F343" s="119">
        <f>IF(E341&lt;6,"",((E341-6)/12)*(G341/E341))</f>
        <v>0</v>
      </c>
      <c r="G343" s="99">
        <f>F343</f>
        <v>0</v>
      </c>
      <c r="H343" s="166"/>
      <c r="I343" s="103" t="s">
        <v>531</v>
      </c>
      <c r="J343" s="103" t="str">
        <f>VLOOKUP(I343,Presupuesto!$B$11:$C$565,2,0)</f>
        <v>DECIMOCUARTO MES</v>
      </c>
      <c r="K343" s="100" t="str">
        <f t="shared" si="8"/>
        <v>Posgrado</v>
      </c>
      <c r="L343" s="100" t="s">
        <v>404</v>
      </c>
    </row>
    <row r="344" spans="3:12" ht="15.75" thickBot="1" x14ac:dyDescent="0.3">
      <c r="C344" s="139" t="s">
        <v>502</v>
      </c>
      <c r="D344" s="202"/>
      <c r="E344" s="154">
        <v>12</v>
      </c>
      <c r="F344" s="313">
        <f>HLOOKUP($C344,$BZ$2:$CM$3,2,0)</f>
        <v>13184.44</v>
      </c>
      <c r="G344" s="115">
        <f>D344*E344*F344</f>
        <v>0</v>
      </c>
      <c r="H344" s="168"/>
      <c r="I344" s="116" t="s">
        <v>508</v>
      </c>
      <c r="J344" s="116" t="str">
        <f>VLOOKUP(I344,Presupuesto!$B$11:$C$565,2,0)</f>
        <v>SUELDOS Y SALARIOS PERMANENTES</v>
      </c>
      <c r="K344" s="100" t="str">
        <f t="shared" si="8"/>
        <v>Posgrado</v>
      </c>
      <c r="L344" s="100" t="s">
        <v>404</v>
      </c>
    </row>
    <row r="345" spans="3:12" x14ac:dyDescent="0.25">
      <c r="C345" s="174" t="s">
        <v>58</v>
      </c>
      <c r="D345" s="165"/>
      <c r="E345" s="156">
        <v>0</v>
      </c>
      <c r="F345" s="102">
        <f>IF(E344=0,"",(G344/E344)/12*E344)</f>
        <v>0</v>
      </c>
      <c r="G345" s="99">
        <f>F345</f>
        <v>0</v>
      </c>
      <c r="H345" s="166"/>
      <c r="I345" s="118" t="s">
        <v>528</v>
      </c>
      <c r="J345" s="118" t="str">
        <f>VLOOKUP(I345,Presupuesto!$B$11:$C$565,2,0)</f>
        <v>AGUINALDO Y DECIMO CUARTO MES</v>
      </c>
      <c r="K345" s="100" t="str">
        <f t="shared" si="8"/>
        <v>Posgrado</v>
      </c>
      <c r="L345" s="100" t="s">
        <v>404</v>
      </c>
    </row>
    <row r="346" spans="3:12" ht="15.75" thickBot="1" x14ac:dyDescent="0.3">
      <c r="C346" s="175" t="s">
        <v>59</v>
      </c>
      <c r="D346" s="165"/>
      <c r="E346" s="156">
        <v>0</v>
      </c>
      <c r="F346" s="119">
        <f>IF(E344&lt;6,"",((E344-6)/12)*(G344/E344))</f>
        <v>0</v>
      </c>
      <c r="G346" s="99">
        <f>F346</f>
        <v>0</v>
      </c>
      <c r="H346" s="166"/>
      <c r="I346" s="103" t="s">
        <v>531</v>
      </c>
      <c r="J346" s="103" t="str">
        <f>VLOOKUP(I346,Presupuesto!$B$11:$C$565,2,0)</f>
        <v>DECIMOCUARTO MES</v>
      </c>
      <c r="K346" s="100" t="str">
        <f t="shared" si="8"/>
        <v>Posgrado</v>
      </c>
      <c r="L346" s="100" t="s">
        <v>404</v>
      </c>
    </row>
    <row r="347" spans="3:12" ht="15.75" thickBot="1" x14ac:dyDescent="0.3">
      <c r="C347" s="139" t="s">
        <v>503</v>
      </c>
      <c r="D347" s="202"/>
      <c r="E347" s="154">
        <v>12</v>
      </c>
      <c r="F347" s="313">
        <f>HLOOKUP($C347,$BZ$2:$CM$3,2,0)</f>
        <v>15032.56</v>
      </c>
      <c r="G347" s="115">
        <f>D347*E347*F347</f>
        <v>0</v>
      </c>
      <c r="H347" s="168"/>
      <c r="I347" s="116" t="s">
        <v>508</v>
      </c>
      <c r="J347" s="116" t="str">
        <f>VLOOKUP(I347,Presupuesto!$B$11:$C$565,2,0)</f>
        <v>SUELDOS Y SALARIOS PERMANENTES</v>
      </c>
      <c r="K347" s="100" t="str">
        <f t="shared" si="8"/>
        <v>Posgrado</v>
      </c>
      <c r="L347" s="100" t="s">
        <v>404</v>
      </c>
    </row>
    <row r="348" spans="3:12" x14ac:dyDescent="0.25">
      <c r="C348" s="174" t="s">
        <v>58</v>
      </c>
      <c r="D348" s="165"/>
      <c r="E348" s="156">
        <v>0</v>
      </c>
      <c r="F348" s="102">
        <f>IF(E347=0,"",(G347/E347)/12*E347)</f>
        <v>0</v>
      </c>
      <c r="G348" s="99">
        <f>F348</f>
        <v>0</v>
      </c>
      <c r="H348" s="166"/>
      <c r="I348" s="118" t="s">
        <v>528</v>
      </c>
      <c r="J348" s="118" t="str">
        <f>VLOOKUP(I348,Presupuesto!$B$11:$C$565,2,0)</f>
        <v>AGUINALDO Y DECIMO CUARTO MES</v>
      </c>
      <c r="K348" s="100" t="str">
        <f t="shared" si="8"/>
        <v>Posgrado</v>
      </c>
      <c r="L348" s="100" t="s">
        <v>404</v>
      </c>
    </row>
    <row r="349" spans="3:12" ht="15.75" thickBot="1" x14ac:dyDescent="0.3">
      <c r="C349" s="175" t="s">
        <v>59</v>
      </c>
      <c r="D349" s="165"/>
      <c r="E349" s="156">
        <v>0</v>
      </c>
      <c r="F349" s="119">
        <f>IF(E347&lt;6,"",((E347-6)/12)*(G347/E347))</f>
        <v>0</v>
      </c>
      <c r="G349" s="99">
        <f>F349</f>
        <v>0</v>
      </c>
      <c r="H349" s="166"/>
      <c r="I349" s="103" t="s">
        <v>531</v>
      </c>
      <c r="J349" s="103" t="str">
        <f>VLOOKUP(I349,Presupuesto!$B$11:$C$565,2,0)</f>
        <v>DECIMOCUARTO MES</v>
      </c>
      <c r="K349" s="100" t="str">
        <f t="shared" si="8"/>
        <v>Posgrado</v>
      </c>
      <c r="L349" s="100" t="s">
        <v>404</v>
      </c>
    </row>
    <row r="350" spans="3:12" ht="15.75" thickBot="1" x14ac:dyDescent="0.3">
      <c r="C350" s="139" t="s">
        <v>504</v>
      </c>
      <c r="D350" s="202"/>
      <c r="E350" s="154">
        <v>12</v>
      </c>
      <c r="F350" s="313">
        <f>HLOOKUP($C350,$BZ$2:$CM$3,2,0)</f>
        <v>13264.02</v>
      </c>
      <c r="G350" s="115">
        <f>D350*E350*F350</f>
        <v>0</v>
      </c>
      <c r="H350" s="168"/>
      <c r="I350" s="116" t="s">
        <v>508</v>
      </c>
      <c r="J350" s="116" t="str">
        <f>VLOOKUP(I350,Presupuesto!$B$11:$C$565,2,0)</f>
        <v>SUELDOS Y SALARIOS PERMANENTES</v>
      </c>
      <c r="K350" s="100" t="str">
        <f t="shared" si="8"/>
        <v>Posgrado</v>
      </c>
      <c r="L350" s="100" t="s">
        <v>404</v>
      </c>
    </row>
    <row r="351" spans="3:12" x14ac:dyDescent="0.25">
      <c r="C351" s="174" t="s">
        <v>58</v>
      </c>
      <c r="D351" s="165"/>
      <c r="E351" s="156">
        <v>0</v>
      </c>
      <c r="F351" s="102">
        <f>IF(E350=0,"",(G350/E350)/12*E350)</f>
        <v>0</v>
      </c>
      <c r="G351" s="99">
        <f>F351</f>
        <v>0</v>
      </c>
      <c r="H351" s="166"/>
      <c r="I351" s="118" t="s">
        <v>528</v>
      </c>
      <c r="J351" s="118" t="str">
        <f>VLOOKUP(I351,Presupuesto!$B$11:$C$565,2,0)</f>
        <v>AGUINALDO Y DECIMO CUARTO MES</v>
      </c>
      <c r="K351" s="100" t="str">
        <f t="shared" si="8"/>
        <v>Posgrado</v>
      </c>
      <c r="L351" s="100" t="s">
        <v>404</v>
      </c>
    </row>
    <row r="352" spans="3:12" ht="15.75" thickBot="1" x14ac:dyDescent="0.3">
      <c r="C352" s="175" t="s">
        <v>59</v>
      </c>
      <c r="D352" s="165"/>
      <c r="E352" s="156">
        <v>0</v>
      </c>
      <c r="F352" s="119">
        <f>IF(E350&lt;6,"",((E350-6)/12)*(G350/E350))</f>
        <v>0</v>
      </c>
      <c r="G352" s="99">
        <f>F352</f>
        <v>0</v>
      </c>
      <c r="H352" s="166"/>
      <c r="I352" s="103" t="s">
        <v>531</v>
      </c>
      <c r="J352" s="103" t="str">
        <f>VLOOKUP(I352,Presupuesto!$B$11:$C$565,2,0)</f>
        <v>DECIMOCUARTO MES</v>
      </c>
      <c r="K352" s="100" t="str">
        <f t="shared" si="8"/>
        <v>Posgrado</v>
      </c>
      <c r="L352" s="100" t="s">
        <v>404</v>
      </c>
    </row>
    <row r="353" spans="3:12" ht="15.75" thickBot="1" x14ac:dyDescent="0.3">
      <c r="C353" s="139" t="s">
        <v>505</v>
      </c>
      <c r="D353" s="202"/>
      <c r="E353" s="154">
        <v>12</v>
      </c>
      <c r="F353" s="313">
        <f>HLOOKUP($C353,$BZ$2:$CM$3,2,0)</f>
        <v>12379.75</v>
      </c>
      <c r="G353" s="115">
        <f>D353*E353*F353</f>
        <v>0</v>
      </c>
      <c r="H353" s="168"/>
      <c r="I353" s="116" t="s">
        <v>508</v>
      </c>
      <c r="J353" s="116" t="str">
        <f>VLOOKUP(I353,Presupuesto!$B$11:$C$565,2,0)</f>
        <v>SUELDOS Y SALARIOS PERMANENTES</v>
      </c>
      <c r="K353" s="100" t="str">
        <f t="shared" si="8"/>
        <v>Posgrado</v>
      </c>
      <c r="L353" s="100" t="s">
        <v>404</v>
      </c>
    </row>
    <row r="354" spans="3:12" x14ac:dyDescent="0.25">
      <c r="C354" s="174" t="s">
        <v>58</v>
      </c>
      <c r="D354" s="165"/>
      <c r="E354" s="156">
        <v>0</v>
      </c>
      <c r="F354" s="102">
        <f>IF(E353=0,"",(G353/E353)/12*E353)</f>
        <v>0</v>
      </c>
      <c r="G354" s="99">
        <f>F354</f>
        <v>0</v>
      </c>
      <c r="H354" s="166"/>
      <c r="I354" s="118" t="s">
        <v>528</v>
      </c>
      <c r="J354" s="118" t="str">
        <f>VLOOKUP(I354,Presupuesto!$B$11:$C$565,2,0)</f>
        <v>AGUINALDO Y DECIMO CUARTO MES</v>
      </c>
      <c r="K354" s="100" t="str">
        <f t="shared" si="8"/>
        <v>Posgrado</v>
      </c>
      <c r="L354" s="100" t="s">
        <v>404</v>
      </c>
    </row>
    <row r="355" spans="3:12" ht="15.75" thickBot="1" x14ac:dyDescent="0.3">
      <c r="C355" s="175" t="s">
        <v>59</v>
      </c>
      <c r="D355" s="165"/>
      <c r="E355" s="156">
        <v>0</v>
      </c>
      <c r="F355" s="119">
        <f>IF(E353&lt;6,"",((E353-6)/12)*(G353/E353))</f>
        <v>0</v>
      </c>
      <c r="G355" s="99">
        <f>F355</f>
        <v>0</v>
      </c>
      <c r="H355" s="166"/>
      <c r="I355" s="103" t="s">
        <v>531</v>
      </c>
      <c r="J355" s="103" t="str">
        <f>VLOOKUP(I355,Presupuesto!$B$11:$C$565,2,0)</f>
        <v>DECIMOCUARTO MES</v>
      </c>
      <c r="K355" s="100" t="str">
        <f t="shared" si="8"/>
        <v>Posgrado</v>
      </c>
      <c r="L355" s="100" t="s">
        <v>404</v>
      </c>
    </row>
    <row r="356" spans="3:12" ht="15.75" thickBot="1" x14ac:dyDescent="0.3">
      <c r="C356" s="139" t="s">
        <v>506</v>
      </c>
      <c r="D356" s="202"/>
      <c r="E356" s="154">
        <v>12</v>
      </c>
      <c r="F356" s="313">
        <f>HLOOKUP($C356,$BZ$2:$CM$3,2,0)</f>
        <v>439.49</v>
      </c>
      <c r="G356" s="115">
        <f>D356*E356*F356</f>
        <v>0</v>
      </c>
      <c r="H356" s="168"/>
      <c r="I356" s="116" t="s">
        <v>508</v>
      </c>
      <c r="J356" s="116" t="str">
        <f>VLOOKUP(I356,Presupuesto!$B$11:$C$565,2,0)</f>
        <v>SUELDOS Y SALARIOS PERMANENTES</v>
      </c>
      <c r="K356" s="100" t="str">
        <f t="shared" si="8"/>
        <v>Posgrado</v>
      </c>
      <c r="L356" s="100" t="s">
        <v>404</v>
      </c>
    </row>
    <row r="357" spans="3:12" x14ac:dyDescent="0.25">
      <c r="C357" s="174" t="s">
        <v>58</v>
      </c>
      <c r="D357" s="165"/>
      <c r="E357" s="156">
        <v>0</v>
      </c>
      <c r="F357" s="102">
        <f>IF(E356=0,"",(G356/E356)/12*E356)</f>
        <v>0</v>
      </c>
      <c r="G357" s="99">
        <f>F357</f>
        <v>0</v>
      </c>
      <c r="H357" s="166"/>
      <c r="I357" s="118" t="s">
        <v>528</v>
      </c>
      <c r="J357" s="118" t="str">
        <f>VLOOKUP(I357,Presupuesto!$B$11:$C$565,2,0)</f>
        <v>AGUINALDO Y DECIMO CUARTO MES</v>
      </c>
      <c r="K357" s="100" t="str">
        <f t="shared" si="8"/>
        <v>Posgrado</v>
      </c>
      <c r="L357" s="100" t="s">
        <v>404</v>
      </c>
    </row>
    <row r="358" spans="3:12" ht="15.75" thickBot="1" x14ac:dyDescent="0.3">
      <c r="C358" s="175" t="s">
        <v>59</v>
      </c>
      <c r="D358" s="165"/>
      <c r="E358" s="156">
        <v>0</v>
      </c>
      <c r="F358" s="119">
        <f>IF(E356&lt;6,"",((E356-6)/12)*(G356/E356))</f>
        <v>0</v>
      </c>
      <c r="G358" s="99">
        <f>F358</f>
        <v>0</v>
      </c>
      <c r="H358" s="166"/>
      <c r="I358" s="103" t="s">
        <v>531</v>
      </c>
      <c r="J358" s="103" t="str">
        <f>VLOOKUP(I358,Presupuesto!$B$11:$C$565,2,0)</f>
        <v>DECIMOCUARTO MES</v>
      </c>
      <c r="K358" s="100" t="str">
        <f t="shared" si="8"/>
        <v>Posgrado</v>
      </c>
      <c r="L358" s="100" t="s">
        <v>404</v>
      </c>
    </row>
    <row r="359" spans="3:12" ht="15.75" thickBot="1" x14ac:dyDescent="0.3">
      <c r="C359" s="139" t="s">
        <v>507</v>
      </c>
      <c r="D359" s="202"/>
      <c r="E359" s="154">
        <v>12</v>
      </c>
      <c r="F359" s="313">
        <f>HLOOKUP($C359,$BZ$2:$CM$3,2,0)</f>
        <v>1904.46</v>
      </c>
      <c r="G359" s="115">
        <f>D359*E359*F359</f>
        <v>0</v>
      </c>
      <c r="H359" s="168"/>
      <c r="I359" s="116" t="s">
        <v>508</v>
      </c>
      <c r="J359" s="116" t="str">
        <f>VLOOKUP(I359,Presupuesto!$B$11:$C$565,2,0)</f>
        <v>SUELDOS Y SALARIOS PERMANENTES</v>
      </c>
      <c r="K359" s="100" t="str">
        <f t="shared" si="8"/>
        <v>Posgrado</v>
      </c>
      <c r="L359" s="100" t="s">
        <v>404</v>
      </c>
    </row>
    <row r="360" spans="3:12" x14ac:dyDescent="0.25">
      <c r="C360" s="174" t="s">
        <v>58</v>
      </c>
      <c r="D360" s="165"/>
      <c r="E360" s="156">
        <v>0</v>
      </c>
      <c r="F360" s="102">
        <f>IF(E359=0,"",(G359/E359)/12*E359)</f>
        <v>0</v>
      </c>
      <c r="G360" s="99">
        <f>F360</f>
        <v>0</v>
      </c>
      <c r="H360" s="166"/>
      <c r="I360" s="118" t="s">
        <v>528</v>
      </c>
      <c r="J360" s="118" t="str">
        <f>VLOOKUP(I360,Presupuesto!$B$11:$C$565,2,0)</f>
        <v>AGUINALDO Y DECIMO CUARTO MES</v>
      </c>
      <c r="K360" s="100" t="str">
        <f t="shared" si="8"/>
        <v>Posgrado</v>
      </c>
      <c r="L360" s="100" t="s">
        <v>404</v>
      </c>
    </row>
    <row r="361" spans="3:12" ht="15.75" thickBot="1" x14ac:dyDescent="0.3">
      <c r="C361" s="175" t="s">
        <v>59</v>
      </c>
      <c r="D361" s="165"/>
      <c r="E361" s="156">
        <v>0</v>
      </c>
      <c r="F361" s="119">
        <f>IF(E359&lt;6,"",((E359-6)/12)*(G359/E359))</f>
        <v>0</v>
      </c>
      <c r="G361" s="99">
        <f>F361</f>
        <v>0</v>
      </c>
      <c r="H361" s="166"/>
      <c r="I361" s="103" t="s">
        <v>531</v>
      </c>
      <c r="J361" s="103" t="str">
        <f>VLOOKUP(I361,Presupuesto!$B$11:$C$565,2,0)</f>
        <v>DECIMOCUARTO MES</v>
      </c>
      <c r="K361" s="100" t="str">
        <f t="shared" si="8"/>
        <v>Posgrado</v>
      </c>
      <c r="L361" s="100" t="s">
        <v>404</v>
      </c>
    </row>
    <row r="362" spans="3:12" ht="15.75" thickBot="1" x14ac:dyDescent="0.3">
      <c r="C362" s="142" t="s">
        <v>84</v>
      </c>
      <c r="D362" s="202"/>
      <c r="E362" s="154">
        <v>12</v>
      </c>
      <c r="F362" s="141">
        <v>30000</v>
      </c>
      <c r="G362" s="115">
        <f>D362*E362*F362</f>
        <v>0</v>
      </c>
      <c r="H362" s="168"/>
      <c r="I362" s="116" t="s">
        <v>576</v>
      </c>
      <c r="J362" s="116" t="str">
        <f>VLOOKUP(I362,Presupuesto!$B$11:$C$565,2,0)</f>
        <v>CONTRATOS ESPECIALES</v>
      </c>
      <c r="K362" s="100" t="str">
        <f t="shared" si="8"/>
        <v>Posgrado</v>
      </c>
      <c r="L362" s="100" t="s">
        <v>404</v>
      </c>
    </row>
    <row r="363" spans="3:12" x14ac:dyDescent="0.25">
      <c r="C363" s="174" t="s">
        <v>58</v>
      </c>
      <c r="D363" s="165"/>
      <c r="E363" s="156">
        <v>0</v>
      </c>
      <c r="F363" s="119">
        <f>IF(E362=0,"",(G362/E362)/12*E362)</f>
        <v>0</v>
      </c>
      <c r="G363" s="99">
        <f>F363</f>
        <v>0</v>
      </c>
      <c r="H363" s="166"/>
      <c r="I363" s="103" t="s">
        <v>576</v>
      </c>
      <c r="J363" s="103" t="str">
        <f>VLOOKUP(I363,Presupuesto!$B$11:$C$565,2,0)</f>
        <v>CONTRATOS ESPECIALES</v>
      </c>
      <c r="K363" s="100" t="str">
        <f t="shared" si="8"/>
        <v>Posgrado</v>
      </c>
      <c r="L363" s="100" t="s">
        <v>403</v>
      </c>
    </row>
    <row r="364" spans="3:12" ht="15.75" thickBot="1" x14ac:dyDescent="0.3">
      <c r="C364" s="175" t="s">
        <v>59</v>
      </c>
      <c r="D364" s="165"/>
      <c r="E364" s="156">
        <v>0</v>
      </c>
      <c r="F364" s="102">
        <f>IF(E362&lt;6,"",((E362-6)/12)*(G362/E362))</f>
        <v>0</v>
      </c>
      <c r="G364" s="99">
        <f>F364</f>
        <v>0</v>
      </c>
      <c r="H364" s="166"/>
      <c r="I364" s="103" t="s">
        <v>576</v>
      </c>
      <c r="J364" s="103" t="str">
        <f>VLOOKUP(I364,Presupuesto!$B$11:$C$565,2,0)</f>
        <v>CONTRATOS ESPECIALES</v>
      </c>
      <c r="K364" s="100" t="str">
        <f t="shared" si="8"/>
        <v>Posgrado</v>
      </c>
      <c r="L364" s="100" t="s">
        <v>408</v>
      </c>
    </row>
    <row r="365" spans="3:12" ht="15.75" thickBot="1" x14ac:dyDescent="0.3">
      <c r="C365" s="142" t="s">
        <v>60</v>
      </c>
      <c r="D365" s="202"/>
      <c r="E365" s="154">
        <v>12</v>
      </c>
      <c r="F365" s="120">
        <v>30000</v>
      </c>
      <c r="G365" s="115">
        <f>D365*E365*F365</f>
        <v>0</v>
      </c>
      <c r="H365" s="168"/>
      <c r="I365" s="116" t="s">
        <v>717</v>
      </c>
      <c r="J365" s="116" t="str">
        <f>VLOOKUP(I365,Presupuesto!$B$11:$C$565,2,0)</f>
        <v>OTROS SERVICIOS TECNICOS Y PROFESIONALES</v>
      </c>
      <c r="K365" s="100" t="str">
        <f t="shared" si="8"/>
        <v>Posgrado</v>
      </c>
      <c r="L365" s="100" t="s">
        <v>403</v>
      </c>
    </row>
    <row r="366" spans="3:12" x14ac:dyDescent="0.25">
      <c r="C366" s="174" t="s">
        <v>58</v>
      </c>
      <c r="D366" s="165"/>
      <c r="E366" s="156">
        <v>0</v>
      </c>
      <c r="F366" s="102">
        <v>0</v>
      </c>
      <c r="G366" s="99">
        <f>F366</f>
        <v>0</v>
      </c>
      <c r="H366" s="166"/>
      <c r="I366" s="103" t="s">
        <v>717</v>
      </c>
      <c r="J366" s="103" t="str">
        <f>VLOOKUP(I366,Presupuesto!$B$11:$C$565,2,0)</f>
        <v>OTROS SERVICIOS TECNICOS Y PROFESIONALES</v>
      </c>
      <c r="K366" s="100" t="str">
        <f t="shared" si="8"/>
        <v>Posgrado</v>
      </c>
      <c r="L366" s="100" t="s">
        <v>403</v>
      </c>
    </row>
    <row r="367" spans="3:12" ht="15.75" thickBot="1" x14ac:dyDescent="0.3">
      <c r="C367" s="175" t="s">
        <v>59</v>
      </c>
      <c r="D367" s="165"/>
      <c r="E367" s="156">
        <v>0</v>
      </c>
      <c r="F367" s="102">
        <v>0</v>
      </c>
      <c r="G367" s="99">
        <f>F367</f>
        <v>0</v>
      </c>
      <c r="H367" s="166"/>
      <c r="I367" s="103" t="s">
        <v>717</v>
      </c>
      <c r="J367" s="103" t="str">
        <f>VLOOKUP(I367,Presupuesto!$B$11:$C$565,2,0)</f>
        <v>OTROS SERVICIOS TECNICOS Y PROFESIONALES</v>
      </c>
      <c r="K367" s="100" t="str">
        <f t="shared" si="8"/>
        <v>Posgrado</v>
      </c>
      <c r="L367" s="100" t="s">
        <v>403</v>
      </c>
    </row>
    <row r="368" spans="3:12" ht="15.75" thickBot="1" x14ac:dyDescent="0.3">
      <c r="C368" s="142" t="s">
        <v>61</v>
      </c>
      <c r="D368" s="202"/>
      <c r="E368" s="154">
        <v>12</v>
      </c>
      <c r="F368" s="120">
        <v>30000</v>
      </c>
      <c r="G368" s="115">
        <f>D368*E368*F368</f>
        <v>0</v>
      </c>
      <c r="H368" s="168"/>
      <c r="I368" s="116" t="s">
        <v>508</v>
      </c>
      <c r="J368" s="116" t="str">
        <f>VLOOKUP(I368,Presupuesto!$B$11:$C$565,2,0)</f>
        <v>SUELDOS Y SALARIOS PERMANENTES</v>
      </c>
      <c r="K368" s="100" t="str">
        <f t="shared" si="8"/>
        <v>Posgrado</v>
      </c>
      <c r="L368" s="100" t="s">
        <v>403</v>
      </c>
    </row>
    <row r="369" spans="3:12" x14ac:dyDescent="0.25">
      <c r="C369" s="174" t="s">
        <v>58</v>
      </c>
      <c r="D369" s="172"/>
      <c r="E369" s="133">
        <v>0</v>
      </c>
      <c r="F369" s="121">
        <f>IF(E368=0,"",(G368/E368)/12*E368)</f>
        <v>0</v>
      </c>
      <c r="G369" s="122">
        <f>F369</f>
        <v>0</v>
      </c>
      <c r="H369" s="166"/>
      <c r="I369" s="103" t="s">
        <v>528</v>
      </c>
      <c r="J369" s="103" t="str">
        <f>VLOOKUP(I369,Presupuesto!$B$11:$C$565,2,0)</f>
        <v>AGUINALDO Y DECIMO CUARTO MES</v>
      </c>
      <c r="K369" s="100" t="str">
        <f t="shared" si="8"/>
        <v>Posgrado</v>
      </c>
      <c r="L369" s="100" t="s">
        <v>403</v>
      </c>
    </row>
    <row r="370" spans="3:12" ht="15.75" thickBot="1" x14ac:dyDescent="0.3">
      <c r="C370" s="176" t="s">
        <v>59</v>
      </c>
      <c r="D370" s="164"/>
      <c r="E370" s="134">
        <v>0</v>
      </c>
      <c r="F370" s="107">
        <f>IF(E368&lt;6,"",((E368-6)/12)*(G368/E368))</f>
        <v>0</v>
      </c>
      <c r="G370" s="107">
        <f>F370</f>
        <v>0</v>
      </c>
      <c r="H370" s="164"/>
      <c r="I370" s="108" t="s">
        <v>531</v>
      </c>
      <c r="J370" s="126" t="str">
        <f>VLOOKUP(I370,Presupuesto!$B$11:$C$565,2,0)</f>
        <v>DECIMOCUARTO MES</v>
      </c>
      <c r="K370" s="108" t="str">
        <f t="shared" si="8"/>
        <v>Posgrado</v>
      </c>
      <c r="L370" s="126" t="s">
        <v>403</v>
      </c>
    </row>
    <row r="372" spans="3:12" ht="15.75" thickBot="1" x14ac:dyDescent="0.3"/>
    <row r="373" spans="3:12" ht="15.75" thickBot="1" x14ac:dyDescent="0.3">
      <c r="C373" s="69" t="s">
        <v>43</v>
      </c>
      <c r="D373" s="30">
        <f>SUM(G380:G430)</f>
        <v>0</v>
      </c>
      <c r="E373" s="95"/>
      <c r="F373" s="95"/>
      <c r="G373" s="95"/>
      <c r="H373" s="76"/>
      <c r="I373" s="76"/>
      <c r="J373" s="76"/>
    </row>
    <row r="374" spans="3:12" x14ac:dyDescent="0.25">
      <c r="D374" s="31"/>
      <c r="E374" s="95"/>
      <c r="F374" s="95"/>
      <c r="G374" s="95"/>
      <c r="H374" s="76"/>
      <c r="I374" s="76"/>
      <c r="J374" s="76"/>
    </row>
    <row r="375" spans="3:12" x14ac:dyDescent="0.25">
      <c r="D375" s="31"/>
      <c r="E375" s="95"/>
      <c r="F375" s="95"/>
      <c r="G375" s="95"/>
      <c r="H375" s="76"/>
      <c r="I375" s="76"/>
      <c r="J375" s="76"/>
    </row>
    <row r="376" spans="3:12" ht="15.75" x14ac:dyDescent="0.25">
      <c r="C376" s="207" t="s">
        <v>401</v>
      </c>
      <c r="D376" s="208"/>
      <c r="E376" s="95"/>
      <c r="F376" s="95"/>
      <c r="G376" s="95"/>
      <c r="H376" s="76"/>
      <c r="I376" s="76"/>
      <c r="J376" s="76"/>
    </row>
    <row r="377" spans="3:12" ht="18.75" x14ac:dyDescent="0.25">
      <c r="C377" s="213" t="e">
        <f>IFERROR(VLOOKUP(D376,'Desarrollo e Innov. Curricular'!$E:$F,2,FALSE),IFERROR(VLOOKUP(D376,'Investigación Científica'!$E:$F,2,FALSE),IFERROR(VLOOKUP(D376,'Vinculación Univ. Sociedad'!$E:$F,2,FALSE),IFERROR(VLOOKUP(D376,'Docencia y Profesorado Universi'!$E:$F,2,FALSE),IFERROR(VLOOKUP(D376,'Estudiantes y Graduados'!$E:$F,2,FALSE),IFERROR(VLOOKUP(D376,'Gestion Administrativa'!$E:$F,2,FALSE),IFERROR(VLOOKUP(D376,'Gestión Académica'!$E:$F,2,FALSE),IFERROR(VLOOKUP(D376,'Aseguramiento de la Calidad y M'!$E:$F,2,FALSE),IFERROR(VLOOKUP(D376,'Gestión del Conocimiento'!$E:$F,2,FALSE),IFERROR(VLOOKUP(D376,'Gobernabilidad y Procesos...'!$E:$F,2,FALSE),IFERROR(VLOOKUP(D376,'Gestión del Talento Humano'!$E:$F,2,FALSE),IFERROR(VLOOKUP(D376,'Internacionalización de la E.S.'!$E:$F,2,FALSE),IFERROR(VLOOKUP(D376,Posgrado!$E:$F,2,FALSE),IFERROR(VLOOKUP(D376,'Cultura de Innovación Insti...'!$E:$F,2,FALSE),VLOOKUP(D376,'Lo Esencial de la Reforma Univ.'!$E:$F,2,0)))))))))))))))</f>
        <v>#N/A</v>
      </c>
      <c r="D377" s="31"/>
      <c r="E377" s="95"/>
      <c r="F377" s="95"/>
      <c r="G377" s="95"/>
      <c r="H377" s="76"/>
      <c r="I377" s="76"/>
      <c r="J377" s="76"/>
    </row>
    <row r="378" spans="3:12" ht="15.75" thickBot="1" x14ac:dyDescent="0.3">
      <c r="C378" s="180"/>
      <c r="D378" s="31"/>
      <c r="E378" s="95"/>
      <c r="F378" s="95"/>
      <c r="G378" s="95"/>
      <c r="H378" s="76"/>
      <c r="I378" s="76"/>
      <c r="J378" s="76"/>
    </row>
    <row r="379" spans="3:12" ht="30.75" thickBot="1" x14ac:dyDescent="0.3">
      <c r="C379" s="136" t="s">
        <v>44</v>
      </c>
      <c r="D379" s="140" t="s">
        <v>55</v>
      </c>
      <c r="E379" s="173" t="s">
        <v>56</v>
      </c>
      <c r="F379" s="140" t="s">
        <v>57</v>
      </c>
      <c r="G379" s="137" t="s">
        <v>27</v>
      </c>
      <c r="H379" s="135" t="s">
        <v>140</v>
      </c>
      <c r="I379" s="138" t="s">
        <v>46</v>
      </c>
      <c r="J379" s="138" t="s">
        <v>141</v>
      </c>
      <c r="K379" s="138" t="s">
        <v>419</v>
      </c>
      <c r="L379" s="138" t="s">
        <v>420</v>
      </c>
    </row>
    <row r="380" spans="3:12" ht="15.75" thickBot="1" x14ac:dyDescent="0.3">
      <c r="C380" s="139" t="s">
        <v>494</v>
      </c>
      <c r="D380" s="202"/>
      <c r="E380" s="154">
        <v>12</v>
      </c>
      <c r="F380" s="313">
        <f>HLOOKUP($C380,$BZ$2:$CM$3,2,0)</f>
        <v>41436.800000000003</v>
      </c>
      <c r="G380" s="115">
        <f>D380*E380*F380</f>
        <v>0</v>
      </c>
      <c r="H380" s="168"/>
      <c r="I380" s="116" t="s">
        <v>508</v>
      </c>
      <c r="J380" s="116" t="str">
        <f>VLOOKUP(I380,Presupuesto!$B$11:$C$565,2,0)</f>
        <v>SUELDOS Y SALARIOS PERMANENTES</v>
      </c>
      <c r="K380" s="223" t="s">
        <v>1471</v>
      </c>
      <c r="L380" s="100" t="s">
        <v>403</v>
      </c>
    </row>
    <row r="381" spans="3:12" x14ac:dyDescent="0.25">
      <c r="C381" s="174" t="s">
        <v>58</v>
      </c>
      <c r="D381" s="165"/>
      <c r="E381" s="156">
        <v>0</v>
      </c>
      <c r="F381" s="102">
        <f>IF(E380=0,"",(G380/E380)/12*E380)</f>
        <v>0</v>
      </c>
      <c r="G381" s="99">
        <f>F381</f>
        <v>0</v>
      </c>
      <c r="H381" s="166" t="s">
        <v>1459</v>
      </c>
      <c r="I381" s="118" t="s">
        <v>528</v>
      </c>
      <c r="J381" s="118" t="str">
        <f>VLOOKUP(I381,Presupuesto!$B$11:$C$565,2,0)</f>
        <v>AGUINALDO Y DECIMO CUARTO MES</v>
      </c>
      <c r="K381" s="100" t="str">
        <f>$K$380</f>
        <v>Posgrado</v>
      </c>
      <c r="L381" s="100" t="s">
        <v>421</v>
      </c>
    </row>
    <row r="382" spans="3:12" ht="15.75" thickBot="1" x14ac:dyDescent="0.3">
      <c r="C382" s="175" t="s">
        <v>59</v>
      </c>
      <c r="D382" s="165"/>
      <c r="E382" s="156">
        <v>0</v>
      </c>
      <c r="F382" s="119">
        <f>IF(E380&lt;6,"",((E380-6)/12)*(G380/E380))</f>
        <v>0</v>
      </c>
      <c r="G382" s="99">
        <f>F382</f>
        <v>0</v>
      </c>
      <c r="H382" s="166"/>
      <c r="I382" s="103" t="s">
        <v>531</v>
      </c>
      <c r="J382" s="103" t="str">
        <f>VLOOKUP(I382,Presupuesto!$B$11:$C$565,2,0)</f>
        <v>DECIMOCUARTO MES</v>
      </c>
      <c r="K382" s="100" t="str">
        <f t="shared" ref="K382:K430" si="9">$K$380</f>
        <v>Posgrado</v>
      </c>
      <c r="L382" s="100" t="s">
        <v>404</v>
      </c>
    </row>
    <row r="383" spans="3:12" ht="15.75" thickBot="1" x14ac:dyDescent="0.3">
      <c r="C383" s="139" t="s">
        <v>495</v>
      </c>
      <c r="D383" s="202"/>
      <c r="E383" s="154">
        <v>12</v>
      </c>
      <c r="F383" s="313">
        <f>HLOOKUP($C383,$BZ$2:$CM$3,2,0)</f>
        <v>37669.82</v>
      </c>
      <c r="G383" s="115">
        <f>D383*E383*F383</f>
        <v>0</v>
      </c>
      <c r="H383" s="168"/>
      <c r="I383" s="116" t="s">
        <v>508</v>
      </c>
      <c r="J383" s="116" t="str">
        <f>VLOOKUP(I383,Presupuesto!$B$11:$C$565,2,0)</f>
        <v>SUELDOS Y SALARIOS PERMANENTES</v>
      </c>
      <c r="K383" s="100" t="str">
        <f t="shared" si="9"/>
        <v>Posgrado</v>
      </c>
      <c r="L383" s="100" t="s">
        <v>404</v>
      </c>
    </row>
    <row r="384" spans="3:12" x14ac:dyDescent="0.25">
      <c r="C384" s="174" t="s">
        <v>58</v>
      </c>
      <c r="D384" s="165"/>
      <c r="E384" s="156">
        <v>0</v>
      </c>
      <c r="F384" s="102">
        <f>IF(E383=0,"",(G383/E383)/12*E383)</f>
        <v>0</v>
      </c>
      <c r="G384" s="99">
        <f>F384</f>
        <v>0</v>
      </c>
      <c r="H384" s="166"/>
      <c r="I384" s="118" t="s">
        <v>528</v>
      </c>
      <c r="J384" s="118" t="str">
        <f>VLOOKUP(I384,Presupuesto!$B$11:$C$565,2,0)</f>
        <v>AGUINALDO Y DECIMO CUARTO MES</v>
      </c>
      <c r="K384" s="100" t="str">
        <f t="shared" si="9"/>
        <v>Posgrado</v>
      </c>
      <c r="L384" s="100" t="s">
        <v>404</v>
      </c>
    </row>
    <row r="385" spans="3:12" ht="15.75" thickBot="1" x14ac:dyDescent="0.3">
      <c r="C385" s="175" t="s">
        <v>59</v>
      </c>
      <c r="D385" s="165"/>
      <c r="E385" s="156">
        <v>0</v>
      </c>
      <c r="F385" s="119">
        <f>IF(E383&lt;6,"",((E383-6)/12)*(G383/E383))</f>
        <v>0</v>
      </c>
      <c r="G385" s="99">
        <f>F385</f>
        <v>0</v>
      </c>
      <c r="H385" s="166"/>
      <c r="I385" s="103" t="s">
        <v>531</v>
      </c>
      <c r="J385" s="103" t="str">
        <f>VLOOKUP(I385,Presupuesto!$B$11:$C$565,2,0)</f>
        <v>DECIMOCUARTO MES</v>
      </c>
      <c r="K385" s="100" t="str">
        <f t="shared" si="9"/>
        <v>Posgrado</v>
      </c>
      <c r="L385" s="100" t="s">
        <v>404</v>
      </c>
    </row>
    <row r="386" spans="3:12" ht="15.75" thickBot="1" x14ac:dyDescent="0.3">
      <c r="C386" s="139" t="s">
        <v>496</v>
      </c>
      <c r="D386" s="202"/>
      <c r="E386" s="154">
        <v>12</v>
      </c>
      <c r="F386" s="313">
        <f>HLOOKUP($C386,$BZ$2:$CM$3,2,0)</f>
        <v>33902.839999999997</v>
      </c>
      <c r="G386" s="115">
        <f>D386*E386*F386</f>
        <v>0</v>
      </c>
      <c r="H386" s="168"/>
      <c r="I386" s="116" t="s">
        <v>508</v>
      </c>
      <c r="J386" s="116" t="str">
        <f>VLOOKUP(I386,Presupuesto!$B$11:$C$565,2,0)</f>
        <v>SUELDOS Y SALARIOS PERMANENTES</v>
      </c>
      <c r="K386" s="100" t="str">
        <f t="shared" si="9"/>
        <v>Posgrado</v>
      </c>
      <c r="L386" s="100" t="s">
        <v>404</v>
      </c>
    </row>
    <row r="387" spans="3:12" x14ac:dyDescent="0.25">
      <c r="C387" s="174" t="s">
        <v>58</v>
      </c>
      <c r="D387" s="165"/>
      <c r="E387" s="156">
        <v>0</v>
      </c>
      <c r="F387" s="102">
        <f>IF(E386=0,"",(G386/E386)/12*E386)</f>
        <v>0</v>
      </c>
      <c r="G387" s="99">
        <f>F387</f>
        <v>0</v>
      </c>
      <c r="H387" s="166"/>
      <c r="I387" s="118" t="s">
        <v>528</v>
      </c>
      <c r="J387" s="118" t="str">
        <f>VLOOKUP(I387,Presupuesto!$B$11:$C$565,2,0)</f>
        <v>AGUINALDO Y DECIMO CUARTO MES</v>
      </c>
      <c r="K387" s="100" t="str">
        <f t="shared" si="9"/>
        <v>Posgrado</v>
      </c>
      <c r="L387" s="100" t="s">
        <v>404</v>
      </c>
    </row>
    <row r="388" spans="3:12" ht="15.75" thickBot="1" x14ac:dyDescent="0.3">
      <c r="C388" s="175" t="s">
        <v>59</v>
      </c>
      <c r="D388" s="165"/>
      <c r="E388" s="156">
        <v>0</v>
      </c>
      <c r="F388" s="119">
        <f>IF(E386&lt;6,"",((E386-6)/12)*(G386/E386))</f>
        <v>0</v>
      </c>
      <c r="G388" s="99">
        <f>F388</f>
        <v>0</v>
      </c>
      <c r="H388" s="166"/>
      <c r="I388" s="103" t="s">
        <v>531</v>
      </c>
      <c r="J388" s="103" t="str">
        <f>VLOOKUP(I388,Presupuesto!$B$11:$C$565,2,0)</f>
        <v>DECIMOCUARTO MES</v>
      </c>
      <c r="K388" s="100" t="str">
        <f t="shared" si="9"/>
        <v>Posgrado</v>
      </c>
      <c r="L388" s="100" t="s">
        <v>404</v>
      </c>
    </row>
    <row r="389" spans="3:12" ht="15.75" thickBot="1" x14ac:dyDescent="0.3">
      <c r="C389" s="139" t="s">
        <v>497</v>
      </c>
      <c r="D389" s="202"/>
      <c r="E389" s="154">
        <v>12</v>
      </c>
      <c r="F389" s="313">
        <f>HLOOKUP($C389,$BZ$2:$CM$3,2,0)</f>
        <v>30135.85</v>
      </c>
      <c r="G389" s="115">
        <f>D389*E389*F389</f>
        <v>0</v>
      </c>
      <c r="H389" s="168"/>
      <c r="I389" s="116" t="s">
        <v>508</v>
      </c>
      <c r="J389" s="116" t="str">
        <f>VLOOKUP(I389,Presupuesto!$B$11:$C$565,2,0)</f>
        <v>SUELDOS Y SALARIOS PERMANENTES</v>
      </c>
      <c r="K389" s="100" t="str">
        <f t="shared" si="9"/>
        <v>Posgrado</v>
      </c>
      <c r="L389" s="100" t="s">
        <v>404</v>
      </c>
    </row>
    <row r="390" spans="3:12" x14ac:dyDescent="0.25">
      <c r="C390" s="174" t="s">
        <v>58</v>
      </c>
      <c r="D390" s="165"/>
      <c r="E390" s="156">
        <v>0</v>
      </c>
      <c r="F390" s="102">
        <f>IF(E389=0,"",(G389/E389)/12*E389)</f>
        <v>0</v>
      </c>
      <c r="G390" s="99">
        <f>F390</f>
        <v>0</v>
      </c>
      <c r="H390" s="166"/>
      <c r="I390" s="118" t="s">
        <v>528</v>
      </c>
      <c r="J390" s="118" t="str">
        <f>VLOOKUP(I390,Presupuesto!$B$11:$C$565,2,0)</f>
        <v>AGUINALDO Y DECIMO CUARTO MES</v>
      </c>
      <c r="K390" s="100" t="str">
        <f t="shared" si="9"/>
        <v>Posgrado</v>
      </c>
      <c r="L390" s="100" t="s">
        <v>404</v>
      </c>
    </row>
    <row r="391" spans="3:12" ht="15.75" thickBot="1" x14ac:dyDescent="0.3">
      <c r="C391" s="175" t="s">
        <v>59</v>
      </c>
      <c r="D391" s="165"/>
      <c r="E391" s="156">
        <v>0</v>
      </c>
      <c r="F391" s="119">
        <f>IF(E389&lt;6,"",((E389-6)/12)*(G389/E389))</f>
        <v>0</v>
      </c>
      <c r="G391" s="99">
        <f>F391</f>
        <v>0</v>
      </c>
      <c r="H391" s="166"/>
      <c r="I391" s="103" t="s">
        <v>531</v>
      </c>
      <c r="J391" s="103" t="str">
        <f>VLOOKUP(I391,Presupuesto!$B$11:$C$565,2,0)</f>
        <v>DECIMOCUARTO MES</v>
      </c>
      <c r="K391" s="100" t="str">
        <f t="shared" si="9"/>
        <v>Posgrado</v>
      </c>
      <c r="L391" s="100" t="s">
        <v>404</v>
      </c>
    </row>
    <row r="392" spans="3:12" ht="15.75" thickBot="1" x14ac:dyDescent="0.3">
      <c r="C392" s="139" t="s">
        <v>498</v>
      </c>
      <c r="D392" s="202"/>
      <c r="E392" s="154">
        <v>12</v>
      </c>
      <c r="F392" s="313">
        <f>HLOOKUP($C392,$BZ$2:$CM$3,2,0)</f>
        <v>28252.36</v>
      </c>
      <c r="G392" s="115">
        <f>D392*E392*F392</f>
        <v>0</v>
      </c>
      <c r="H392" s="168"/>
      <c r="I392" s="116" t="s">
        <v>508</v>
      </c>
      <c r="J392" s="116" t="str">
        <f>VLOOKUP(I392,Presupuesto!$B$11:$C$565,2,0)</f>
        <v>SUELDOS Y SALARIOS PERMANENTES</v>
      </c>
      <c r="K392" s="100" t="str">
        <f t="shared" si="9"/>
        <v>Posgrado</v>
      </c>
      <c r="L392" s="100" t="s">
        <v>404</v>
      </c>
    </row>
    <row r="393" spans="3:12" x14ac:dyDescent="0.25">
      <c r="C393" s="174" t="s">
        <v>58</v>
      </c>
      <c r="D393" s="165"/>
      <c r="E393" s="156">
        <v>0</v>
      </c>
      <c r="F393" s="102">
        <f>IF(E392=0,"",(G392/E392)/12*E392)</f>
        <v>0</v>
      </c>
      <c r="G393" s="99">
        <f>F393</f>
        <v>0</v>
      </c>
      <c r="H393" s="166"/>
      <c r="I393" s="118" t="s">
        <v>528</v>
      </c>
      <c r="J393" s="118" t="str">
        <f>VLOOKUP(I393,Presupuesto!$B$11:$C$565,2,0)</f>
        <v>AGUINALDO Y DECIMO CUARTO MES</v>
      </c>
      <c r="K393" s="100" t="str">
        <f t="shared" si="9"/>
        <v>Posgrado</v>
      </c>
      <c r="L393" s="100" t="s">
        <v>404</v>
      </c>
    </row>
    <row r="394" spans="3:12" ht="15.75" thickBot="1" x14ac:dyDescent="0.3">
      <c r="C394" s="175" t="s">
        <v>59</v>
      </c>
      <c r="D394" s="165"/>
      <c r="E394" s="156">
        <v>0</v>
      </c>
      <c r="F394" s="119">
        <f>IF(E392&lt;6,"",((E392-6)/12)*(G392/E392))</f>
        <v>0</v>
      </c>
      <c r="G394" s="99">
        <f>F394</f>
        <v>0</v>
      </c>
      <c r="H394" s="166"/>
      <c r="I394" s="103" t="s">
        <v>531</v>
      </c>
      <c r="J394" s="103" t="str">
        <f>VLOOKUP(I394,Presupuesto!$B$11:$C$565,2,0)</f>
        <v>DECIMOCUARTO MES</v>
      </c>
      <c r="K394" s="100" t="str">
        <f t="shared" si="9"/>
        <v>Posgrado</v>
      </c>
      <c r="L394" s="100" t="s">
        <v>404</v>
      </c>
    </row>
    <row r="395" spans="3:12" ht="15.75" thickBot="1" x14ac:dyDescent="0.3">
      <c r="C395" s="139" t="s">
        <v>499</v>
      </c>
      <c r="D395" s="202"/>
      <c r="E395" s="154">
        <v>12</v>
      </c>
      <c r="F395" s="313">
        <f>HLOOKUP($C395,$BZ$2:$CM$3,2,0)</f>
        <v>26368.87</v>
      </c>
      <c r="G395" s="115">
        <f>D395*E395*F395</f>
        <v>0</v>
      </c>
      <c r="H395" s="168"/>
      <c r="I395" s="116" t="s">
        <v>508</v>
      </c>
      <c r="J395" s="116" t="str">
        <f>VLOOKUP(I395,Presupuesto!$B$11:$C$565,2,0)</f>
        <v>SUELDOS Y SALARIOS PERMANENTES</v>
      </c>
      <c r="K395" s="100" t="str">
        <f t="shared" si="9"/>
        <v>Posgrado</v>
      </c>
      <c r="L395" s="100" t="s">
        <v>404</v>
      </c>
    </row>
    <row r="396" spans="3:12" x14ac:dyDescent="0.25">
      <c r="C396" s="174" t="s">
        <v>58</v>
      </c>
      <c r="D396" s="165"/>
      <c r="E396" s="156">
        <v>0</v>
      </c>
      <c r="F396" s="102">
        <f>IF(E395=0,"",(G395/E395)/12*E395)</f>
        <v>0</v>
      </c>
      <c r="G396" s="99">
        <f>F396</f>
        <v>0</v>
      </c>
      <c r="H396" s="166"/>
      <c r="I396" s="118" t="s">
        <v>528</v>
      </c>
      <c r="J396" s="118" t="str">
        <f>VLOOKUP(I396,Presupuesto!$B$11:$C$565,2,0)</f>
        <v>AGUINALDO Y DECIMO CUARTO MES</v>
      </c>
      <c r="K396" s="100" t="str">
        <f t="shared" si="9"/>
        <v>Posgrado</v>
      </c>
      <c r="L396" s="100" t="s">
        <v>404</v>
      </c>
    </row>
    <row r="397" spans="3:12" ht="15.75" thickBot="1" x14ac:dyDescent="0.3">
      <c r="C397" s="175" t="s">
        <v>59</v>
      </c>
      <c r="D397" s="165"/>
      <c r="E397" s="156">
        <v>0</v>
      </c>
      <c r="F397" s="119">
        <f>IF(E395&lt;6,"",((E395-6)/12)*(G395/E395))</f>
        <v>0</v>
      </c>
      <c r="G397" s="99">
        <f>F397</f>
        <v>0</v>
      </c>
      <c r="H397" s="166"/>
      <c r="I397" s="103" t="s">
        <v>531</v>
      </c>
      <c r="J397" s="103" t="str">
        <f>VLOOKUP(I397,Presupuesto!$B$11:$C$565,2,0)</f>
        <v>DECIMOCUARTO MES</v>
      </c>
      <c r="K397" s="100" t="str">
        <f t="shared" si="9"/>
        <v>Posgrado</v>
      </c>
      <c r="L397" s="100" t="s">
        <v>404</v>
      </c>
    </row>
    <row r="398" spans="3:12" ht="15.75" thickBot="1" x14ac:dyDescent="0.3">
      <c r="C398" s="139" t="s">
        <v>500</v>
      </c>
      <c r="D398" s="202"/>
      <c r="E398" s="154">
        <v>12</v>
      </c>
      <c r="F398" s="313">
        <f>HLOOKUP($C398,$BZ$2:$CM$3,2,0)</f>
        <v>17893.16</v>
      </c>
      <c r="G398" s="115">
        <f>D398*E398*F398</f>
        <v>0</v>
      </c>
      <c r="H398" s="168"/>
      <c r="I398" s="116" t="s">
        <v>508</v>
      </c>
      <c r="J398" s="116" t="str">
        <f>VLOOKUP(I398,Presupuesto!$B$11:$C$565,2,0)</f>
        <v>SUELDOS Y SALARIOS PERMANENTES</v>
      </c>
      <c r="K398" s="100" t="str">
        <f t="shared" si="9"/>
        <v>Posgrado</v>
      </c>
      <c r="L398" s="100" t="s">
        <v>404</v>
      </c>
    </row>
    <row r="399" spans="3:12" x14ac:dyDescent="0.25">
      <c r="C399" s="174" t="s">
        <v>58</v>
      </c>
      <c r="D399" s="165"/>
      <c r="E399" s="156">
        <v>0</v>
      </c>
      <c r="F399" s="102">
        <f>IF(E398=0,"",(G398/E398)/12*E398)</f>
        <v>0</v>
      </c>
      <c r="G399" s="99">
        <f>F399</f>
        <v>0</v>
      </c>
      <c r="H399" s="166"/>
      <c r="I399" s="118" t="s">
        <v>528</v>
      </c>
      <c r="J399" s="118" t="str">
        <f>VLOOKUP(I399,Presupuesto!$B$11:$C$565,2,0)</f>
        <v>AGUINALDO Y DECIMO CUARTO MES</v>
      </c>
      <c r="K399" s="100" t="str">
        <f t="shared" si="9"/>
        <v>Posgrado</v>
      </c>
      <c r="L399" s="100" t="s">
        <v>404</v>
      </c>
    </row>
    <row r="400" spans="3:12" ht="15.75" thickBot="1" x14ac:dyDescent="0.3">
      <c r="C400" s="175" t="s">
        <v>59</v>
      </c>
      <c r="D400" s="165"/>
      <c r="E400" s="156">
        <v>0</v>
      </c>
      <c r="F400" s="119">
        <f>IF(E398&lt;6,"",((E398-6)/12)*(G398/E398))</f>
        <v>0</v>
      </c>
      <c r="G400" s="99">
        <f>F400</f>
        <v>0</v>
      </c>
      <c r="H400" s="166"/>
      <c r="I400" s="103" t="s">
        <v>531</v>
      </c>
      <c r="J400" s="103" t="str">
        <f>VLOOKUP(I400,Presupuesto!$B$11:$C$565,2,0)</f>
        <v>DECIMOCUARTO MES</v>
      </c>
      <c r="K400" s="100" t="str">
        <f t="shared" si="9"/>
        <v>Posgrado</v>
      </c>
      <c r="L400" s="100" t="s">
        <v>404</v>
      </c>
    </row>
    <row r="401" spans="3:12" ht="15.75" thickBot="1" x14ac:dyDescent="0.3">
      <c r="C401" s="139" t="s">
        <v>501</v>
      </c>
      <c r="D401" s="202"/>
      <c r="E401" s="154">
        <v>12</v>
      </c>
      <c r="F401" s="313">
        <f>HLOOKUP($C401,$BZ$2:$CM$3,2,0)</f>
        <v>16951.419999999998</v>
      </c>
      <c r="G401" s="115">
        <f>D401*E401*F401</f>
        <v>0</v>
      </c>
      <c r="H401" s="168"/>
      <c r="I401" s="116" t="s">
        <v>508</v>
      </c>
      <c r="J401" s="116" t="str">
        <f>VLOOKUP(I401,Presupuesto!$B$11:$C$565,2,0)</f>
        <v>SUELDOS Y SALARIOS PERMANENTES</v>
      </c>
      <c r="K401" s="100" t="str">
        <f t="shared" si="9"/>
        <v>Posgrado</v>
      </c>
      <c r="L401" s="100" t="s">
        <v>404</v>
      </c>
    </row>
    <row r="402" spans="3:12" x14ac:dyDescent="0.25">
      <c r="C402" s="174" t="s">
        <v>58</v>
      </c>
      <c r="D402" s="165"/>
      <c r="E402" s="156">
        <v>0</v>
      </c>
      <c r="F402" s="102">
        <f>IF(E401=0,"",(G401/E401)/12*E401)</f>
        <v>0</v>
      </c>
      <c r="G402" s="99">
        <f>F402</f>
        <v>0</v>
      </c>
      <c r="H402" s="166"/>
      <c r="I402" s="118" t="s">
        <v>528</v>
      </c>
      <c r="J402" s="118" t="str">
        <f>VLOOKUP(I402,Presupuesto!$B$11:$C$565,2,0)</f>
        <v>AGUINALDO Y DECIMO CUARTO MES</v>
      </c>
      <c r="K402" s="100" t="str">
        <f t="shared" si="9"/>
        <v>Posgrado</v>
      </c>
      <c r="L402" s="100" t="s">
        <v>404</v>
      </c>
    </row>
    <row r="403" spans="3:12" ht="15.75" thickBot="1" x14ac:dyDescent="0.3">
      <c r="C403" s="175" t="s">
        <v>59</v>
      </c>
      <c r="D403" s="165"/>
      <c r="E403" s="156">
        <v>0</v>
      </c>
      <c r="F403" s="119">
        <f>IF(E401&lt;6,"",((E401-6)/12)*(G401/E401))</f>
        <v>0</v>
      </c>
      <c r="G403" s="99">
        <f>F403</f>
        <v>0</v>
      </c>
      <c r="H403" s="166"/>
      <c r="I403" s="103" t="s">
        <v>531</v>
      </c>
      <c r="J403" s="103" t="str">
        <f>VLOOKUP(I403,Presupuesto!$B$11:$C$565,2,0)</f>
        <v>DECIMOCUARTO MES</v>
      </c>
      <c r="K403" s="100" t="str">
        <f t="shared" si="9"/>
        <v>Posgrado</v>
      </c>
      <c r="L403" s="100" t="s">
        <v>404</v>
      </c>
    </row>
    <row r="404" spans="3:12" ht="15.75" thickBot="1" x14ac:dyDescent="0.3">
      <c r="C404" s="139" t="s">
        <v>502</v>
      </c>
      <c r="D404" s="202"/>
      <c r="E404" s="154">
        <v>12</v>
      </c>
      <c r="F404" s="313">
        <f>HLOOKUP($C404,$BZ$2:$CM$3,2,0)</f>
        <v>13184.44</v>
      </c>
      <c r="G404" s="115">
        <f>D404*E404*F404</f>
        <v>0</v>
      </c>
      <c r="H404" s="168"/>
      <c r="I404" s="116" t="s">
        <v>508</v>
      </c>
      <c r="J404" s="116" t="str">
        <f>VLOOKUP(I404,Presupuesto!$B$11:$C$565,2,0)</f>
        <v>SUELDOS Y SALARIOS PERMANENTES</v>
      </c>
      <c r="K404" s="100" t="str">
        <f t="shared" si="9"/>
        <v>Posgrado</v>
      </c>
      <c r="L404" s="100" t="s">
        <v>404</v>
      </c>
    </row>
    <row r="405" spans="3:12" x14ac:dyDescent="0.25">
      <c r="C405" s="174" t="s">
        <v>58</v>
      </c>
      <c r="D405" s="165"/>
      <c r="E405" s="156">
        <v>0</v>
      </c>
      <c r="F405" s="102">
        <f>IF(E404=0,"",(G404/E404)/12*E404)</f>
        <v>0</v>
      </c>
      <c r="G405" s="99">
        <f>F405</f>
        <v>0</v>
      </c>
      <c r="H405" s="166"/>
      <c r="I405" s="118" t="s">
        <v>528</v>
      </c>
      <c r="J405" s="118" t="str">
        <f>VLOOKUP(I405,Presupuesto!$B$11:$C$565,2,0)</f>
        <v>AGUINALDO Y DECIMO CUARTO MES</v>
      </c>
      <c r="K405" s="100" t="str">
        <f t="shared" si="9"/>
        <v>Posgrado</v>
      </c>
      <c r="L405" s="100" t="s">
        <v>404</v>
      </c>
    </row>
    <row r="406" spans="3:12" ht="15.75" thickBot="1" x14ac:dyDescent="0.3">
      <c r="C406" s="175" t="s">
        <v>59</v>
      </c>
      <c r="D406" s="165"/>
      <c r="E406" s="156">
        <v>0</v>
      </c>
      <c r="F406" s="119">
        <f>IF(E404&lt;6,"",((E404-6)/12)*(G404/E404))</f>
        <v>0</v>
      </c>
      <c r="G406" s="99">
        <f>F406</f>
        <v>0</v>
      </c>
      <c r="H406" s="166"/>
      <c r="I406" s="103" t="s">
        <v>531</v>
      </c>
      <c r="J406" s="103" t="str">
        <f>VLOOKUP(I406,Presupuesto!$B$11:$C$565,2,0)</f>
        <v>DECIMOCUARTO MES</v>
      </c>
      <c r="K406" s="100" t="str">
        <f t="shared" si="9"/>
        <v>Posgrado</v>
      </c>
      <c r="L406" s="100" t="s">
        <v>404</v>
      </c>
    </row>
    <row r="407" spans="3:12" ht="15.75" thickBot="1" x14ac:dyDescent="0.3">
      <c r="C407" s="139" t="s">
        <v>503</v>
      </c>
      <c r="D407" s="202"/>
      <c r="E407" s="154">
        <v>12</v>
      </c>
      <c r="F407" s="313">
        <f>HLOOKUP($C407,$BZ$2:$CM$3,2,0)</f>
        <v>15032.56</v>
      </c>
      <c r="G407" s="115">
        <f>D407*E407*F407</f>
        <v>0</v>
      </c>
      <c r="H407" s="168"/>
      <c r="I407" s="116" t="s">
        <v>508</v>
      </c>
      <c r="J407" s="116" t="str">
        <f>VLOOKUP(I407,Presupuesto!$B$11:$C$565,2,0)</f>
        <v>SUELDOS Y SALARIOS PERMANENTES</v>
      </c>
      <c r="K407" s="100" t="str">
        <f t="shared" si="9"/>
        <v>Posgrado</v>
      </c>
      <c r="L407" s="100" t="s">
        <v>404</v>
      </c>
    </row>
    <row r="408" spans="3:12" x14ac:dyDescent="0.25">
      <c r="C408" s="174" t="s">
        <v>58</v>
      </c>
      <c r="D408" s="165"/>
      <c r="E408" s="156">
        <v>0</v>
      </c>
      <c r="F408" s="102">
        <f>IF(E407=0,"",(G407/E407)/12*E407)</f>
        <v>0</v>
      </c>
      <c r="G408" s="99">
        <f>F408</f>
        <v>0</v>
      </c>
      <c r="H408" s="166"/>
      <c r="I408" s="118" t="s">
        <v>528</v>
      </c>
      <c r="J408" s="118" t="str">
        <f>VLOOKUP(I408,Presupuesto!$B$11:$C$565,2,0)</f>
        <v>AGUINALDO Y DECIMO CUARTO MES</v>
      </c>
      <c r="K408" s="100" t="str">
        <f t="shared" si="9"/>
        <v>Posgrado</v>
      </c>
      <c r="L408" s="100" t="s">
        <v>404</v>
      </c>
    </row>
    <row r="409" spans="3:12" ht="15.75" thickBot="1" x14ac:dyDescent="0.3">
      <c r="C409" s="175" t="s">
        <v>59</v>
      </c>
      <c r="D409" s="165"/>
      <c r="E409" s="156">
        <v>0</v>
      </c>
      <c r="F409" s="119">
        <f>IF(E407&lt;6,"",((E407-6)/12)*(G407/E407))</f>
        <v>0</v>
      </c>
      <c r="G409" s="99">
        <f>F409</f>
        <v>0</v>
      </c>
      <c r="H409" s="166"/>
      <c r="I409" s="103" t="s">
        <v>531</v>
      </c>
      <c r="J409" s="103" t="str">
        <f>VLOOKUP(I409,Presupuesto!$B$11:$C$565,2,0)</f>
        <v>DECIMOCUARTO MES</v>
      </c>
      <c r="K409" s="100" t="str">
        <f t="shared" si="9"/>
        <v>Posgrado</v>
      </c>
      <c r="L409" s="100" t="s">
        <v>404</v>
      </c>
    </row>
    <row r="410" spans="3:12" ht="15.75" thickBot="1" x14ac:dyDescent="0.3">
      <c r="C410" s="139" t="s">
        <v>504</v>
      </c>
      <c r="D410" s="202"/>
      <c r="E410" s="154">
        <v>12</v>
      </c>
      <c r="F410" s="313">
        <f>HLOOKUP($C410,$BZ$2:$CM$3,2,0)</f>
        <v>13264.02</v>
      </c>
      <c r="G410" s="115">
        <f>D410*E410*F410</f>
        <v>0</v>
      </c>
      <c r="H410" s="168"/>
      <c r="I410" s="116" t="s">
        <v>508</v>
      </c>
      <c r="J410" s="116" t="str">
        <f>VLOOKUP(I410,Presupuesto!$B$11:$C$565,2,0)</f>
        <v>SUELDOS Y SALARIOS PERMANENTES</v>
      </c>
      <c r="K410" s="100" t="str">
        <f t="shared" si="9"/>
        <v>Posgrado</v>
      </c>
      <c r="L410" s="100" t="s">
        <v>404</v>
      </c>
    </row>
    <row r="411" spans="3:12" x14ac:dyDescent="0.25">
      <c r="C411" s="174" t="s">
        <v>58</v>
      </c>
      <c r="D411" s="165"/>
      <c r="E411" s="156">
        <v>0</v>
      </c>
      <c r="F411" s="102">
        <f>IF(E410=0,"",(G410/E410)/12*E410)</f>
        <v>0</v>
      </c>
      <c r="G411" s="99">
        <f>F411</f>
        <v>0</v>
      </c>
      <c r="H411" s="166"/>
      <c r="I411" s="118" t="s">
        <v>528</v>
      </c>
      <c r="J411" s="118" t="str">
        <f>VLOOKUP(I411,Presupuesto!$B$11:$C$565,2,0)</f>
        <v>AGUINALDO Y DECIMO CUARTO MES</v>
      </c>
      <c r="K411" s="100" t="str">
        <f t="shared" si="9"/>
        <v>Posgrado</v>
      </c>
      <c r="L411" s="100" t="s">
        <v>404</v>
      </c>
    </row>
    <row r="412" spans="3:12" ht="15.75" thickBot="1" x14ac:dyDescent="0.3">
      <c r="C412" s="175" t="s">
        <v>59</v>
      </c>
      <c r="D412" s="165"/>
      <c r="E412" s="156">
        <v>0</v>
      </c>
      <c r="F412" s="119">
        <f>IF(E410&lt;6,"",((E410-6)/12)*(G410/E410))</f>
        <v>0</v>
      </c>
      <c r="G412" s="99">
        <f>F412</f>
        <v>0</v>
      </c>
      <c r="H412" s="166"/>
      <c r="I412" s="103" t="s">
        <v>531</v>
      </c>
      <c r="J412" s="103" t="str">
        <f>VLOOKUP(I412,Presupuesto!$B$11:$C$565,2,0)</f>
        <v>DECIMOCUARTO MES</v>
      </c>
      <c r="K412" s="100" t="str">
        <f t="shared" si="9"/>
        <v>Posgrado</v>
      </c>
      <c r="L412" s="100" t="s">
        <v>404</v>
      </c>
    </row>
    <row r="413" spans="3:12" ht="15.75" thickBot="1" x14ac:dyDescent="0.3">
      <c r="C413" s="139" t="s">
        <v>505</v>
      </c>
      <c r="D413" s="202"/>
      <c r="E413" s="154">
        <v>12</v>
      </c>
      <c r="F413" s="313">
        <f>HLOOKUP($C413,$BZ$2:$CM$3,2,0)</f>
        <v>12379.75</v>
      </c>
      <c r="G413" s="115">
        <f>D413*E413*F413</f>
        <v>0</v>
      </c>
      <c r="H413" s="168"/>
      <c r="I413" s="116" t="s">
        <v>508</v>
      </c>
      <c r="J413" s="116" t="str">
        <f>VLOOKUP(I413,Presupuesto!$B$11:$C$565,2,0)</f>
        <v>SUELDOS Y SALARIOS PERMANENTES</v>
      </c>
      <c r="K413" s="100" t="str">
        <f t="shared" si="9"/>
        <v>Posgrado</v>
      </c>
      <c r="L413" s="100" t="s">
        <v>404</v>
      </c>
    </row>
    <row r="414" spans="3:12" x14ac:dyDescent="0.25">
      <c r="C414" s="174" t="s">
        <v>58</v>
      </c>
      <c r="D414" s="165"/>
      <c r="E414" s="156">
        <v>0</v>
      </c>
      <c r="F414" s="102">
        <f>IF(E413=0,"",(G413/E413)/12*E413)</f>
        <v>0</v>
      </c>
      <c r="G414" s="99">
        <f>F414</f>
        <v>0</v>
      </c>
      <c r="H414" s="166"/>
      <c r="I414" s="118" t="s">
        <v>528</v>
      </c>
      <c r="J414" s="118" t="str">
        <f>VLOOKUP(I414,Presupuesto!$B$11:$C$565,2,0)</f>
        <v>AGUINALDO Y DECIMO CUARTO MES</v>
      </c>
      <c r="K414" s="100" t="str">
        <f t="shared" si="9"/>
        <v>Posgrado</v>
      </c>
      <c r="L414" s="100" t="s">
        <v>404</v>
      </c>
    </row>
    <row r="415" spans="3:12" ht="15.75" thickBot="1" x14ac:dyDescent="0.3">
      <c r="C415" s="175" t="s">
        <v>59</v>
      </c>
      <c r="D415" s="165"/>
      <c r="E415" s="156">
        <v>0</v>
      </c>
      <c r="F415" s="119">
        <f>IF(E413&lt;6,"",((E413-6)/12)*(G413/E413))</f>
        <v>0</v>
      </c>
      <c r="G415" s="99">
        <f>F415</f>
        <v>0</v>
      </c>
      <c r="H415" s="166"/>
      <c r="I415" s="103" t="s">
        <v>531</v>
      </c>
      <c r="J415" s="103" t="str">
        <f>VLOOKUP(I415,Presupuesto!$B$11:$C$565,2,0)</f>
        <v>DECIMOCUARTO MES</v>
      </c>
      <c r="K415" s="100" t="str">
        <f t="shared" si="9"/>
        <v>Posgrado</v>
      </c>
      <c r="L415" s="100" t="s">
        <v>404</v>
      </c>
    </row>
    <row r="416" spans="3:12" ht="15.75" thickBot="1" x14ac:dyDescent="0.3">
      <c r="C416" s="139" t="s">
        <v>506</v>
      </c>
      <c r="D416" s="202"/>
      <c r="E416" s="154">
        <v>12</v>
      </c>
      <c r="F416" s="313">
        <f>HLOOKUP($C416,$BZ$2:$CM$3,2,0)</f>
        <v>439.49</v>
      </c>
      <c r="G416" s="115">
        <f>D416*E416*F416</f>
        <v>0</v>
      </c>
      <c r="H416" s="168"/>
      <c r="I416" s="116" t="s">
        <v>508</v>
      </c>
      <c r="J416" s="116" t="str">
        <f>VLOOKUP(I416,Presupuesto!$B$11:$C$565,2,0)</f>
        <v>SUELDOS Y SALARIOS PERMANENTES</v>
      </c>
      <c r="K416" s="100" t="str">
        <f t="shared" si="9"/>
        <v>Posgrado</v>
      </c>
      <c r="L416" s="100" t="s">
        <v>404</v>
      </c>
    </row>
    <row r="417" spans="3:12" x14ac:dyDescent="0.25">
      <c r="C417" s="174" t="s">
        <v>58</v>
      </c>
      <c r="D417" s="165"/>
      <c r="E417" s="156">
        <v>0</v>
      </c>
      <c r="F417" s="102">
        <f>IF(E416=0,"",(G416/E416)/12*E416)</f>
        <v>0</v>
      </c>
      <c r="G417" s="99">
        <f>F417</f>
        <v>0</v>
      </c>
      <c r="H417" s="166"/>
      <c r="I417" s="118" t="s">
        <v>528</v>
      </c>
      <c r="J417" s="118" t="str">
        <f>VLOOKUP(I417,Presupuesto!$B$11:$C$565,2,0)</f>
        <v>AGUINALDO Y DECIMO CUARTO MES</v>
      </c>
      <c r="K417" s="100" t="str">
        <f t="shared" si="9"/>
        <v>Posgrado</v>
      </c>
      <c r="L417" s="100" t="s">
        <v>404</v>
      </c>
    </row>
    <row r="418" spans="3:12" ht="15.75" thickBot="1" x14ac:dyDescent="0.3">
      <c r="C418" s="175" t="s">
        <v>59</v>
      </c>
      <c r="D418" s="165"/>
      <c r="E418" s="156">
        <v>0</v>
      </c>
      <c r="F418" s="119">
        <f>IF(E416&lt;6,"",((E416-6)/12)*(G416/E416))</f>
        <v>0</v>
      </c>
      <c r="G418" s="99">
        <f>F418</f>
        <v>0</v>
      </c>
      <c r="H418" s="166"/>
      <c r="I418" s="103" t="s">
        <v>531</v>
      </c>
      <c r="J418" s="103" t="str">
        <f>VLOOKUP(I418,Presupuesto!$B$11:$C$565,2,0)</f>
        <v>DECIMOCUARTO MES</v>
      </c>
      <c r="K418" s="100" t="str">
        <f t="shared" si="9"/>
        <v>Posgrado</v>
      </c>
      <c r="L418" s="100" t="s">
        <v>404</v>
      </c>
    </row>
    <row r="419" spans="3:12" ht="15.75" thickBot="1" x14ac:dyDescent="0.3">
      <c r="C419" s="139" t="s">
        <v>507</v>
      </c>
      <c r="D419" s="202"/>
      <c r="E419" s="154">
        <v>12</v>
      </c>
      <c r="F419" s="313">
        <f>HLOOKUP($C419,$BZ$2:$CM$3,2,0)</f>
        <v>1904.46</v>
      </c>
      <c r="G419" s="115">
        <f>D419*E419*F419</f>
        <v>0</v>
      </c>
      <c r="H419" s="168"/>
      <c r="I419" s="116" t="s">
        <v>508</v>
      </c>
      <c r="J419" s="116" t="str">
        <f>VLOOKUP(I419,Presupuesto!$B$11:$C$565,2,0)</f>
        <v>SUELDOS Y SALARIOS PERMANENTES</v>
      </c>
      <c r="K419" s="100" t="str">
        <f t="shared" si="9"/>
        <v>Posgrado</v>
      </c>
      <c r="L419" s="100" t="s">
        <v>404</v>
      </c>
    </row>
    <row r="420" spans="3:12" x14ac:dyDescent="0.25">
      <c r="C420" s="174" t="s">
        <v>58</v>
      </c>
      <c r="D420" s="165"/>
      <c r="E420" s="156">
        <v>0</v>
      </c>
      <c r="F420" s="102">
        <f>IF(E419=0,"",(G419/E419)/12*E419)</f>
        <v>0</v>
      </c>
      <c r="G420" s="99">
        <f>F420</f>
        <v>0</v>
      </c>
      <c r="H420" s="166"/>
      <c r="I420" s="118" t="s">
        <v>528</v>
      </c>
      <c r="J420" s="118" t="str">
        <f>VLOOKUP(I420,Presupuesto!$B$11:$C$565,2,0)</f>
        <v>AGUINALDO Y DECIMO CUARTO MES</v>
      </c>
      <c r="K420" s="100" t="str">
        <f t="shared" si="9"/>
        <v>Posgrado</v>
      </c>
      <c r="L420" s="100" t="s">
        <v>404</v>
      </c>
    </row>
    <row r="421" spans="3:12" ht="15.75" thickBot="1" x14ac:dyDescent="0.3">
      <c r="C421" s="175" t="s">
        <v>59</v>
      </c>
      <c r="D421" s="165"/>
      <c r="E421" s="156">
        <v>0</v>
      </c>
      <c r="F421" s="119">
        <f>IF(E419&lt;6,"",((E419-6)/12)*(G419/E419))</f>
        <v>0</v>
      </c>
      <c r="G421" s="99">
        <f>F421</f>
        <v>0</v>
      </c>
      <c r="H421" s="166"/>
      <c r="I421" s="103" t="s">
        <v>531</v>
      </c>
      <c r="J421" s="103" t="str">
        <f>VLOOKUP(I421,Presupuesto!$B$11:$C$565,2,0)</f>
        <v>DECIMOCUARTO MES</v>
      </c>
      <c r="K421" s="100" t="str">
        <f t="shared" si="9"/>
        <v>Posgrado</v>
      </c>
      <c r="L421" s="100" t="s">
        <v>404</v>
      </c>
    </row>
    <row r="422" spans="3:12" ht="15.75" thickBot="1" x14ac:dyDescent="0.3">
      <c r="C422" s="142" t="s">
        <v>84</v>
      </c>
      <c r="D422" s="202"/>
      <c r="E422" s="154">
        <v>12</v>
      </c>
      <c r="F422" s="141">
        <v>30000</v>
      </c>
      <c r="G422" s="115">
        <f>D422*E422*F422</f>
        <v>0</v>
      </c>
      <c r="H422" s="168"/>
      <c r="I422" s="116" t="s">
        <v>576</v>
      </c>
      <c r="J422" s="116" t="str">
        <f>VLOOKUP(I422,Presupuesto!$B$11:$C$565,2,0)</f>
        <v>CONTRATOS ESPECIALES</v>
      </c>
      <c r="K422" s="100" t="str">
        <f t="shared" si="9"/>
        <v>Posgrado</v>
      </c>
      <c r="L422" s="100" t="s">
        <v>404</v>
      </c>
    </row>
    <row r="423" spans="3:12" x14ac:dyDescent="0.25">
      <c r="C423" s="174" t="s">
        <v>58</v>
      </c>
      <c r="D423" s="165"/>
      <c r="E423" s="156">
        <v>0</v>
      </c>
      <c r="F423" s="119">
        <f>IF(E422=0,"",(G422/E422)/12*E422)</f>
        <v>0</v>
      </c>
      <c r="G423" s="99">
        <f>F423</f>
        <v>0</v>
      </c>
      <c r="H423" s="166"/>
      <c r="I423" s="103" t="s">
        <v>576</v>
      </c>
      <c r="J423" s="103" t="str">
        <f>VLOOKUP(I423,Presupuesto!$B$11:$C$565,2,0)</f>
        <v>CONTRATOS ESPECIALES</v>
      </c>
      <c r="K423" s="100" t="str">
        <f t="shared" si="9"/>
        <v>Posgrado</v>
      </c>
      <c r="L423" s="100" t="s">
        <v>403</v>
      </c>
    </row>
    <row r="424" spans="3:12" ht="15.75" thickBot="1" x14ac:dyDescent="0.3">
      <c r="C424" s="175" t="s">
        <v>59</v>
      </c>
      <c r="D424" s="165"/>
      <c r="E424" s="156">
        <v>0</v>
      </c>
      <c r="F424" s="102">
        <f>IF(E422&lt;6,"",((E422-6)/12)*(G422/E422))</f>
        <v>0</v>
      </c>
      <c r="G424" s="99">
        <f>F424</f>
        <v>0</v>
      </c>
      <c r="H424" s="166"/>
      <c r="I424" s="103" t="s">
        <v>576</v>
      </c>
      <c r="J424" s="103" t="str">
        <f>VLOOKUP(I424,Presupuesto!$B$11:$C$565,2,0)</f>
        <v>CONTRATOS ESPECIALES</v>
      </c>
      <c r="K424" s="100" t="str">
        <f t="shared" si="9"/>
        <v>Posgrado</v>
      </c>
      <c r="L424" s="100" t="s">
        <v>408</v>
      </c>
    </row>
    <row r="425" spans="3:12" ht="15.75" thickBot="1" x14ac:dyDescent="0.3">
      <c r="C425" s="142" t="s">
        <v>60</v>
      </c>
      <c r="D425" s="202"/>
      <c r="E425" s="154">
        <v>12</v>
      </c>
      <c r="F425" s="120">
        <v>30000</v>
      </c>
      <c r="G425" s="115">
        <f>D425*E425*F425</f>
        <v>0</v>
      </c>
      <c r="H425" s="168"/>
      <c r="I425" s="116" t="s">
        <v>717</v>
      </c>
      <c r="J425" s="116" t="str">
        <f>VLOOKUP(I425,Presupuesto!$B$11:$C$565,2,0)</f>
        <v>OTROS SERVICIOS TECNICOS Y PROFESIONALES</v>
      </c>
      <c r="K425" s="100" t="str">
        <f t="shared" si="9"/>
        <v>Posgrado</v>
      </c>
      <c r="L425" s="100" t="s">
        <v>403</v>
      </c>
    </row>
    <row r="426" spans="3:12" x14ac:dyDescent="0.25">
      <c r="C426" s="174" t="s">
        <v>58</v>
      </c>
      <c r="D426" s="165"/>
      <c r="E426" s="156">
        <v>0</v>
      </c>
      <c r="F426" s="102">
        <v>0</v>
      </c>
      <c r="G426" s="99">
        <f>F426</f>
        <v>0</v>
      </c>
      <c r="H426" s="166"/>
      <c r="I426" s="103" t="s">
        <v>717</v>
      </c>
      <c r="J426" s="103" t="str">
        <f>VLOOKUP(I426,Presupuesto!$B$11:$C$565,2,0)</f>
        <v>OTROS SERVICIOS TECNICOS Y PROFESIONALES</v>
      </c>
      <c r="K426" s="100" t="str">
        <f t="shared" si="9"/>
        <v>Posgrado</v>
      </c>
      <c r="L426" s="100" t="s">
        <v>403</v>
      </c>
    </row>
    <row r="427" spans="3:12" ht="15.75" thickBot="1" x14ac:dyDescent="0.3">
      <c r="C427" s="175" t="s">
        <v>59</v>
      </c>
      <c r="D427" s="165"/>
      <c r="E427" s="156">
        <v>0</v>
      </c>
      <c r="F427" s="102">
        <v>0</v>
      </c>
      <c r="G427" s="99">
        <f>F427</f>
        <v>0</v>
      </c>
      <c r="H427" s="166"/>
      <c r="I427" s="103" t="s">
        <v>717</v>
      </c>
      <c r="J427" s="103" t="str">
        <f>VLOOKUP(I427,Presupuesto!$B$11:$C$565,2,0)</f>
        <v>OTROS SERVICIOS TECNICOS Y PROFESIONALES</v>
      </c>
      <c r="K427" s="100" t="str">
        <f t="shared" si="9"/>
        <v>Posgrado</v>
      </c>
      <c r="L427" s="100" t="s">
        <v>403</v>
      </c>
    </row>
    <row r="428" spans="3:12" ht="15.75" thickBot="1" x14ac:dyDescent="0.3">
      <c r="C428" s="142" t="s">
        <v>61</v>
      </c>
      <c r="D428" s="202"/>
      <c r="E428" s="154">
        <v>12</v>
      </c>
      <c r="F428" s="120">
        <v>30000</v>
      </c>
      <c r="G428" s="115">
        <f>D428*E428*F428</f>
        <v>0</v>
      </c>
      <c r="H428" s="168"/>
      <c r="I428" s="116" t="s">
        <v>508</v>
      </c>
      <c r="J428" s="116" t="str">
        <f>VLOOKUP(I428,Presupuesto!$B$11:$C$565,2,0)</f>
        <v>SUELDOS Y SALARIOS PERMANENTES</v>
      </c>
      <c r="K428" s="100" t="str">
        <f t="shared" si="9"/>
        <v>Posgrado</v>
      </c>
      <c r="L428" s="100" t="s">
        <v>403</v>
      </c>
    </row>
    <row r="429" spans="3:12" x14ac:dyDescent="0.25">
      <c r="C429" s="174" t="s">
        <v>58</v>
      </c>
      <c r="D429" s="172"/>
      <c r="E429" s="133">
        <v>0</v>
      </c>
      <c r="F429" s="121">
        <f>IF(E428=0,"",(G428/E428)/12*E428)</f>
        <v>0</v>
      </c>
      <c r="G429" s="122">
        <f>F429</f>
        <v>0</v>
      </c>
      <c r="H429" s="166"/>
      <c r="I429" s="103" t="s">
        <v>528</v>
      </c>
      <c r="J429" s="103" t="str">
        <f>VLOOKUP(I429,Presupuesto!$B$11:$C$565,2,0)</f>
        <v>AGUINALDO Y DECIMO CUARTO MES</v>
      </c>
      <c r="K429" s="100" t="str">
        <f t="shared" si="9"/>
        <v>Posgrado</v>
      </c>
      <c r="L429" s="100" t="s">
        <v>403</v>
      </c>
    </row>
    <row r="430" spans="3:12" ht="15.75" thickBot="1" x14ac:dyDescent="0.3">
      <c r="C430" s="176" t="s">
        <v>59</v>
      </c>
      <c r="D430" s="164"/>
      <c r="E430" s="134">
        <v>0</v>
      </c>
      <c r="F430" s="107">
        <f>IF(E428&lt;6,"",((E428-6)/12)*(G428/E428))</f>
        <v>0</v>
      </c>
      <c r="G430" s="107">
        <f>F430</f>
        <v>0</v>
      </c>
      <c r="H430" s="164"/>
      <c r="I430" s="108" t="s">
        <v>531</v>
      </c>
      <c r="J430" s="126" t="str">
        <f>VLOOKUP(I430,Presupuesto!$B$11:$C$565,2,0)</f>
        <v>DECIMOCUARTO MES</v>
      </c>
      <c r="K430" s="108" t="str">
        <f t="shared" si="9"/>
        <v>Posgrado</v>
      </c>
      <c r="L430" s="126" t="s">
        <v>403</v>
      </c>
    </row>
    <row r="432" spans="3:12" ht="15.75" thickBot="1" x14ac:dyDescent="0.3"/>
    <row r="433" spans="3:12" ht="15.75" thickBot="1" x14ac:dyDescent="0.3">
      <c r="C433" s="69" t="s">
        <v>43</v>
      </c>
      <c r="D433" s="30">
        <f>SUM(G440:G490)</f>
        <v>0</v>
      </c>
      <c r="E433" s="95"/>
      <c r="F433" s="95"/>
      <c r="G433" s="95"/>
      <c r="H433" s="76"/>
      <c r="I433" s="76"/>
      <c r="J433" s="76"/>
    </row>
    <row r="434" spans="3:12" x14ac:dyDescent="0.25">
      <c r="D434" s="31"/>
      <c r="E434" s="95"/>
      <c r="F434" s="95"/>
      <c r="G434" s="95"/>
      <c r="H434" s="76"/>
      <c r="I434" s="76"/>
      <c r="J434" s="76"/>
    </row>
    <row r="435" spans="3:12" x14ac:dyDescent="0.25">
      <c r="D435" s="31"/>
      <c r="E435" s="95"/>
      <c r="F435" s="95"/>
      <c r="G435" s="95"/>
      <c r="H435" s="76"/>
      <c r="I435" s="76"/>
      <c r="J435" s="76"/>
    </row>
    <row r="436" spans="3:12" ht="15.75" x14ac:dyDescent="0.25">
      <c r="C436" s="207" t="s">
        <v>401</v>
      </c>
      <c r="D436" s="208"/>
      <c r="E436" s="95"/>
      <c r="F436" s="95"/>
      <c r="G436" s="95"/>
      <c r="H436" s="76"/>
      <c r="I436" s="76"/>
      <c r="J436" s="76"/>
    </row>
    <row r="437" spans="3:12" ht="18.75" x14ac:dyDescent="0.25">
      <c r="C437" s="213" t="e">
        <f>IFERROR(VLOOKUP(D436,'Desarrollo e Innov. Curricular'!$E:$F,2,FALSE),IFERROR(VLOOKUP(D436,'Investigación Científica'!$E:$F,2,FALSE),IFERROR(VLOOKUP(D436,'Vinculación Univ. Sociedad'!$E:$F,2,FALSE),IFERROR(VLOOKUP(D436,'Docencia y Profesorado Universi'!$E:$F,2,FALSE),IFERROR(VLOOKUP(D436,'Estudiantes y Graduados'!$E:$F,2,FALSE),IFERROR(VLOOKUP(D436,'Gestion Administrativa'!$E:$F,2,FALSE),IFERROR(VLOOKUP(D436,'Gestión Académica'!$E:$F,2,FALSE),IFERROR(VLOOKUP(D436,'Aseguramiento de la Calidad y M'!$E:$F,2,FALSE),IFERROR(VLOOKUP(D436,'Gestión del Conocimiento'!$E:$F,2,FALSE),IFERROR(VLOOKUP(D436,'Gobernabilidad y Procesos...'!$E:$F,2,FALSE),IFERROR(VLOOKUP(D436,'Gestión del Talento Humano'!$E:$F,2,FALSE),IFERROR(VLOOKUP(D436,'Internacionalización de la E.S.'!$E:$F,2,FALSE),IFERROR(VLOOKUP(D436,Posgrado!$E:$F,2,FALSE),IFERROR(VLOOKUP(D436,'Cultura de Innovación Insti...'!$E:$F,2,FALSE),VLOOKUP(D436,'Lo Esencial de la Reforma Univ.'!$E:$F,2,0)))))))))))))))</f>
        <v>#N/A</v>
      </c>
      <c r="D437" s="31"/>
      <c r="E437" s="95"/>
      <c r="F437" s="95"/>
      <c r="G437" s="95"/>
      <c r="H437" s="76"/>
      <c r="I437" s="76"/>
      <c r="J437" s="76"/>
    </row>
    <row r="438" spans="3:12" ht="15.75" thickBot="1" x14ac:dyDescent="0.3">
      <c r="C438" s="180"/>
      <c r="D438" s="31"/>
      <c r="E438" s="95"/>
      <c r="F438" s="95"/>
      <c r="G438" s="95"/>
      <c r="H438" s="76"/>
      <c r="I438" s="76"/>
      <c r="J438" s="76"/>
    </row>
    <row r="439" spans="3:12" ht="30.75" thickBot="1" x14ac:dyDescent="0.3">
      <c r="C439" s="136" t="s">
        <v>44</v>
      </c>
      <c r="D439" s="140" t="s">
        <v>55</v>
      </c>
      <c r="E439" s="173" t="s">
        <v>56</v>
      </c>
      <c r="F439" s="140" t="s">
        <v>57</v>
      </c>
      <c r="G439" s="137" t="s">
        <v>27</v>
      </c>
      <c r="H439" s="135" t="s">
        <v>140</v>
      </c>
      <c r="I439" s="138" t="s">
        <v>46</v>
      </c>
      <c r="J439" s="138" t="s">
        <v>141</v>
      </c>
      <c r="K439" s="138" t="s">
        <v>419</v>
      </c>
      <c r="L439" s="138" t="s">
        <v>420</v>
      </c>
    </row>
    <row r="440" spans="3:12" ht="15.75" thickBot="1" x14ac:dyDescent="0.3">
      <c r="C440" s="139" t="s">
        <v>494</v>
      </c>
      <c r="D440" s="202"/>
      <c r="E440" s="154">
        <v>12</v>
      </c>
      <c r="F440" s="313">
        <f>HLOOKUP($C440,$BZ$2:$CM$3,2,0)</f>
        <v>41436.800000000003</v>
      </c>
      <c r="G440" s="115">
        <f>D440*E440*F440</f>
        <v>0</v>
      </c>
      <c r="H440" s="168"/>
      <c r="I440" s="116" t="s">
        <v>508</v>
      </c>
      <c r="J440" s="116" t="str">
        <f>VLOOKUP(I440,Presupuesto!$B$11:$C$565,2,0)</f>
        <v>SUELDOS Y SALARIOS PERMANENTES</v>
      </c>
      <c r="K440" s="223" t="s">
        <v>1471</v>
      </c>
      <c r="L440" s="100" t="s">
        <v>403</v>
      </c>
    </row>
    <row r="441" spans="3:12" x14ac:dyDescent="0.25">
      <c r="C441" s="174" t="s">
        <v>58</v>
      </c>
      <c r="D441" s="165"/>
      <c r="E441" s="156">
        <v>0</v>
      </c>
      <c r="F441" s="102">
        <f>IF(E440=0,"",(G440/E440)/12*E440)</f>
        <v>0</v>
      </c>
      <c r="G441" s="99">
        <f>F441</f>
        <v>0</v>
      </c>
      <c r="H441" s="166" t="s">
        <v>1459</v>
      </c>
      <c r="I441" s="118" t="s">
        <v>528</v>
      </c>
      <c r="J441" s="118" t="str">
        <f>VLOOKUP(I441,Presupuesto!$B$11:$C$565,2,0)</f>
        <v>AGUINALDO Y DECIMO CUARTO MES</v>
      </c>
      <c r="K441" s="100" t="str">
        <f>$K$440</f>
        <v>Posgrado</v>
      </c>
      <c r="L441" s="100" t="s">
        <v>421</v>
      </c>
    </row>
    <row r="442" spans="3:12" ht="15.75" thickBot="1" x14ac:dyDescent="0.3">
      <c r="C442" s="175" t="s">
        <v>59</v>
      </c>
      <c r="D442" s="165"/>
      <c r="E442" s="156">
        <v>0</v>
      </c>
      <c r="F442" s="119">
        <f>IF(E440&lt;6,"",((E440-6)/12)*(G440/E440))</f>
        <v>0</v>
      </c>
      <c r="G442" s="99">
        <f>F442</f>
        <v>0</v>
      </c>
      <c r="H442" s="166"/>
      <c r="I442" s="103" t="s">
        <v>531</v>
      </c>
      <c r="J442" s="103" t="str">
        <f>VLOOKUP(I442,Presupuesto!$B$11:$C$565,2,0)</f>
        <v>DECIMOCUARTO MES</v>
      </c>
      <c r="K442" s="100" t="str">
        <f t="shared" ref="K442:K490" si="10">$K$440</f>
        <v>Posgrado</v>
      </c>
      <c r="L442" s="100" t="s">
        <v>404</v>
      </c>
    </row>
    <row r="443" spans="3:12" ht="15.75" thickBot="1" x14ac:dyDescent="0.3">
      <c r="C443" s="139" t="s">
        <v>495</v>
      </c>
      <c r="D443" s="202"/>
      <c r="E443" s="154">
        <v>12</v>
      </c>
      <c r="F443" s="313">
        <f>HLOOKUP($C443,$BZ$2:$CM$3,2,0)</f>
        <v>37669.82</v>
      </c>
      <c r="G443" s="115">
        <f>D443*E443*F443</f>
        <v>0</v>
      </c>
      <c r="H443" s="168"/>
      <c r="I443" s="116" t="s">
        <v>508</v>
      </c>
      <c r="J443" s="116" t="str">
        <f>VLOOKUP(I443,Presupuesto!$B$11:$C$565,2,0)</f>
        <v>SUELDOS Y SALARIOS PERMANENTES</v>
      </c>
      <c r="K443" s="100" t="str">
        <f t="shared" si="10"/>
        <v>Posgrado</v>
      </c>
      <c r="L443" s="100" t="s">
        <v>404</v>
      </c>
    </row>
    <row r="444" spans="3:12" x14ac:dyDescent="0.25">
      <c r="C444" s="174" t="s">
        <v>58</v>
      </c>
      <c r="D444" s="165"/>
      <c r="E444" s="156">
        <v>0</v>
      </c>
      <c r="F444" s="102">
        <f>IF(E443=0,"",(G443/E443)/12*E443)</f>
        <v>0</v>
      </c>
      <c r="G444" s="99">
        <f>F444</f>
        <v>0</v>
      </c>
      <c r="H444" s="166"/>
      <c r="I444" s="118" t="s">
        <v>528</v>
      </c>
      <c r="J444" s="118" t="str">
        <f>VLOOKUP(I444,Presupuesto!$B$11:$C$565,2,0)</f>
        <v>AGUINALDO Y DECIMO CUARTO MES</v>
      </c>
      <c r="K444" s="100" t="str">
        <f t="shared" si="10"/>
        <v>Posgrado</v>
      </c>
      <c r="L444" s="100" t="s">
        <v>404</v>
      </c>
    </row>
    <row r="445" spans="3:12" ht="15.75" thickBot="1" x14ac:dyDescent="0.3">
      <c r="C445" s="175" t="s">
        <v>59</v>
      </c>
      <c r="D445" s="165"/>
      <c r="E445" s="156">
        <v>0</v>
      </c>
      <c r="F445" s="119">
        <f>IF(E443&lt;6,"",((E443-6)/12)*(G443/E443))</f>
        <v>0</v>
      </c>
      <c r="G445" s="99">
        <f>F445</f>
        <v>0</v>
      </c>
      <c r="H445" s="166"/>
      <c r="I445" s="103" t="s">
        <v>531</v>
      </c>
      <c r="J445" s="103" t="str">
        <f>VLOOKUP(I445,Presupuesto!$B$11:$C$565,2,0)</f>
        <v>DECIMOCUARTO MES</v>
      </c>
      <c r="K445" s="100" t="str">
        <f t="shared" si="10"/>
        <v>Posgrado</v>
      </c>
      <c r="L445" s="100" t="s">
        <v>404</v>
      </c>
    </row>
    <row r="446" spans="3:12" ht="15.75" thickBot="1" x14ac:dyDescent="0.3">
      <c r="C446" s="139" t="s">
        <v>496</v>
      </c>
      <c r="D446" s="202"/>
      <c r="E446" s="154">
        <v>12</v>
      </c>
      <c r="F446" s="313">
        <f>HLOOKUP($C446,$BZ$2:$CM$3,2,0)</f>
        <v>33902.839999999997</v>
      </c>
      <c r="G446" s="115">
        <f>D446*E446*F446</f>
        <v>0</v>
      </c>
      <c r="H446" s="168"/>
      <c r="I446" s="116" t="s">
        <v>508</v>
      </c>
      <c r="J446" s="116" t="str">
        <f>VLOOKUP(I446,Presupuesto!$B$11:$C$565,2,0)</f>
        <v>SUELDOS Y SALARIOS PERMANENTES</v>
      </c>
      <c r="K446" s="100" t="str">
        <f t="shared" si="10"/>
        <v>Posgrado</v>
      </c>
      <c r="L446" s="100" t="s">
        <v>404</v>
      </c>
    </row>
    <row r="447" spans="3:12" x14ac:dyDescent="0.25">
      <c r="C447" s="174" t="s">
        <v>58</v>
      </c>
      <c r="D447" s="165"/>
      <c r="E447" s="156">
        <v>0</v>
      </c>
      <c r="F447" s="102">
        <f>IF(E446=0,"",(G446/E446)/12*E446)</f>
        <v>0</v>
      </c>
      <c r="G447" s="99">
        <f>F447</f>
        <v>0</v>
      </c>
      <c r="H447" s="166"/>
      <c r="I447" s="118" t="s">
        <v>528</v>
      </c>
      <c r="J447" s="118" t="str">
        <f>VLOOKUP(I447,Presupuesto!$B$11:$C$565,2,0)</f>
        <v>AGUINALDO Y DECIMO CUARTO MES</v>
      </c>
      <c r="K447" s="100" t="str">
        <f t="shared" si="10"/>
        <v>Posgrado</v>
      </c>
      <c r="L447" s="100" t="s">
        <v>404</v>
      </c>
    </row>
    <row r="448" spans="3:12" ht="15.75" thickBot="1" x14ac:dyDescent="0.3">
      <c r="C448" s="175" t="s">
        <v>59</v>
      </c>
      <c r="D448" s="165"/>
      <c r="E448" s="156">
        <v>0</v>
      </c>
      <c r="F448" s="119">
        <f>IF(E446&lt;6,"",((E446-6)/12)*(G446/E446))</f>
        <v>0</v>
      </c>
      <c r="G448" s="99">
        <f>F448</f>
        <v>0</v>
      </c>
      <c r="H448" s="166"/>
      <c r="I448" s="103" t="s">
        <v>531</v>
      </c>
      <c r="J448" s="103" t="str">
        <f>VLOOKUP(I448,Presupuesto!$B$11:$C$565,2,0)</f>
        <v>DECIMOCUARTO MES</v>
      </c>
      <c r="K448" s="100" t="str">
        <f t="shared" si="10"/>
        <v>Posgrado</v>
      </c>
      <c r="L448" s="100" t="s">
        <v>404</v>
      </c>
    </row>
    <row r="449" spans="3:12" ht="15.75" thickBot="1" x14ac:dyDescent="0.3">
      <c r="C449" s="139" t="s">
        <v>497</v>
      </c>
      <c r="D449" s="202"/>
      <c r="E449" s="154">
        <v>12</v>
      </c>
      <c r="F449" s="313">
        <f>HLOOKUP($C449,$BZ$2:$CM$3,2,0)</f>
        <v>30135.85</v>
      </c>
      <c r="G449" s="115">
        <f>D449*E449*F449</f>
        <v>0</v>
      </c>
      <c r="H449" s="168"/>
      <c r="I449" s="116" t="s">
        <v>508</v>
      </c>
      <c r="J449" s="116" t="str">
        <f>VLOOKUP(I449,Presupuesto!$B$11:$C$565,2,0)</f>
        <v>SUELDOS Y SALARIOS PERMANENTES</v>
      </c>
      <c r="K449" s="100" t="str">
        <f t="shared" si="10"/>
        <v>Posgrado</v>
      </c>
      <c r="L449" s="100" t="s">
        <v>404</v>
      </c>
    </row>
    <row r="450" spans="3:12" x14ac:dyDescent="0.25">
      <c r="C450" s="174" t="s">
        <v>58</v>
      </c>
      <c r="D450" s="165"/>
      <c r="E450" s="156">
        <v>0</v>
      </c>
      <c r="F450" s="102">
        <f>IF(E449=0,"",(G449/E449)/12*E449)</f>
        <v>0</v>
      </c>
      <c r="G450" s="99">
        <f>F450</f>
        <v>0</v>
      </c>
      <c r="H450" s="166"/>
      <c r="I450" s="118" t="s">
        <v>528</v>
      </c>
      <c r="J450" s="118" t="str">
        <f>VLOOKUP(I450,Presupuesto!$B$11:$C$565,2,0)</f>
        <v>AGUINALDO Y DECIMO CUARTO MES</v>
      </c>
      <c r="K450" s="100" t="str">
        <f t="shared" si="10"/>
        <v>Posgrado</v>
      </c>
      <c r="L450" s="100" t="s">
        <v>404</v>
      </c>
    </row>
    <row r="451" spans="3:12" ht="15.75" thickBot="1" x14ac:dyDescent="0.3">
      <c r="C451" s="175" t="s">
        <v>59</v>
      </c>
      <c r="D451" s="165"/>
      <c r="E451" s="156">
        <v>0</v>
      </c>
      <c r="F451" s="119">
        <f>IF(E449&lt;6,"",((E449-6)/12)*(G449/E449))</f>
        <v>0</v>
      </c>
      <c r="G451" s="99">
        <f>F451</f>
        <v>0</v>
      </c>
      <c r="H451" s="166"/>
      <c r="I451" s="103" t="s">
        <v>531</v>
      </c>
      <c r="J451" s="103" t="str">
        <f>VLOOKUP(I451,Presupuesto!$B$11:$C$565,2,0)</f>
        <v>DECIMOCUARTO MES</v>
      </c>
      <c r="K451" s="100" t="str">
        <f t="shared" si="10"/>
        <v>Posgrado</v>
      </c>
      <c r="L451" s="100" t="s">
        <v>404</v>
      </c>
    </row>
    <row r="452" spans="3:12" ht="15.75" thickBot="1" x14ac:dyDescent="0.3">
      <c r="C452" s="139" t="s">
        <v>498</v>
      </c>
      <c r="D452" s="202"/>
      <c r="E452" s="154">
        <v>12</v>
      </c>
      <c r="F452" s="313">
        <f>HLOOKUP($C452,$BZ$2:$CM$3,2,0)</f>
        <v>28252.36</v>
      </c>
      <c r="G452" s="115">
        <f>D452*E452*F452</f>
        <v>0</v>
      </c>
      <c r="H452" s="168"/>
      <c r="I452" s="116" t="s">
        <v>508</v>
      </c>
      <c r="J452" s="116" t="str">
        <f>VLOOKUP(I452,Presupuesto!$B$11:$C$565,2,0)</f>
        <v>SUELDOS Y SALARIOS PERMANENTES</v>
      </c>
      <c r="K452" s="100" t="str">
        <f t="shared" si="10"/>
        <v>Posgrado</v>
      </c>
      <c r="L452" s="100" t="s">
        <v>404</v>
      </c>
    </row>
    <row r="453" spans="3:12" x14ac:dyDescent="0.25">
      <c r="C453" s="174" t="s">
        <v>58</v>
      </c>
      <c r="D453" s="165"/>
      <c r="E453" s="156">
        <v>0</v>
      </c>
      <c r="F453" s="102">
        <f>IF(E452=0,"",(G452/E452)/12*E452)</f>
        <v>0</v>
      </c>
      <c r="G453" s="99">
        <f>F453</f>
        <v>0</v>
      </c>
      <c r="H453" s="166"/>
      <c r="I453" s="118" t="s">
        <v>528</v>
      </c>
      <c r="J453" s="118" t="str">
        <f>VLOOKUP(I453,Presupuesto!$B$11:$C$565,2,0)</f>
        <v>AGUINALDO Y DECIMO CUARTO MES</v>
      </c>
      <c r="K453" s="100" t="str">
        <f t="shared" si="10"/>
        <v>Posgrado</v>
      </c>
      <c r="L453" s="100" t="s">
        <v>404</v>
      </c>
    </row>
    <row r="454" spans="3:12" ht="15.75" thickBot="1" x14ac:dyDescent="0.3">
      <c r="C454" s="175" t="s">
        <v>59</v>
      </c>
      <c r="D454" s="165"/>
      <c r="E454" s="156">
        <v>0</v>
      </c>
      <c r="F454" s="119">
        <f>IF(E452&lt;6,"",((E452-6)/12)*(G452/E452))</f>
        <v>0</v>
      </c>
      <c r="G454" s="99">
        <f>F454</f>
        <v>0</v>
      </c>
      <c r="H454" s="166"/>
      <c r="I454" s="103" t="s">
        <v>531</v>
      </c>
      <c r="J454" s="103" t="str">
        <f>VLOOKUP(I454,Presupuesto!$B$11:$C$565,2,0)</f>
        <v>DECIMOCUARTO MES</v>
      </c>
      <c r="K454" s="100" t="str">
        <f t="shared" si="10"/>
        <v>Posgrado</v>
      </c>
      <c r="L454" s="100" t="s">
        <v>404</v>
      </c>
    </row>
    <row r="455" spans="3:12" ht="15.75" thickBot="1" x14ac:dyDescent="0.3">
      <c r="C455" s="139" t="s">
        <v>499</v>
      </c>
      <c r="D455" s="202"/>
      <c r="E455" s="154">
        <v>12</v>
      </c>
      <c r="F455" s="313">
        <f>HLOOKUP($C455,$BZ$2:$CM$3,2,0)</f>
        <v>26368.87</v>
      </c>
      <c r="G455" s="115">
        <f>D455*E455*F455</f>
        <v>0</v>
      </c>
      <c r="H455" s="168"/>
      <c r="I455" s="116" t="s">
        <v>508</v>
      </c>
      <c r="J455" s="116" t="str">
        <f>VLOOKUP(I455,Presupuesto!$B$11:$C$565,2,0)</f>
        <v>SUELDOS Y SALARIOS PERMANENTES</v>
      </c>
      <c r="K455" s="100" t="str">
        <f t="shared" si="10"/>
        <v>Posgrado</v>
      </c>
      <c r="L455" s="100" t="s">
        <v>404</v>
      </c>
    </row>
    <row r="456" spans="3:12" x14ac:dyDescent="0.25">
      <c r="C456" s="174" t="s">
        <v>58</v>
      </c>
      <c r="D456" s="165"/>
      <c r="E456" s="156">
        <v>0</v>
      </c>
      <c r="F456" s="102">
        <f>IF(E455=0,"",(G455/E455)/12*E455)</f>
        <v>0</v>
      </c>
      <c r="G456" s="99">
        <f>F456</f>
        <v>0</v>
      </c>
      <c r="H456" s="166"/>
      <c r="I456" s="118" t="s">
        <v>528</v>
      </c>
      <c r="J456" s="118" t="str">
        <f>VLOOKUP(I456,Presupuesto!$B$11:$C$565,2,0)</f>
        <v>AGUINALDO Y DECIMO CUARTO MES</v>
      </c>
      <c r="K456" s="100" t="str">
        <f t="shared" si="10"/>
        <v>Posgrado</v>
      </c>
      <c r="L456" s="100" t="s">
        <v>404</v>
      </c>
    </row>
    <row r="457" spans="3:12" ht="15.75" thickBot="1" x14ac:dyDescent="0.3">
      <c r="C457" s="175" t="s">
        <v>59</v>
      </c>
      <c r="D457" s="165"/>
      <c r="E457" s="156">
        <v>0</v>
      </c>
      <c r="F457" s="119">
        <f>IF(E455&lt;6,"",((E455-6)/12)*(G455/E455))</f>
        <v>0</v>
      </c>
      <c r="G457" s="99">
        <f>F457</f>
        <v>0</v>
      </c>
      <c r="H457" s="166"/>
      <c r="I457" s="103" t="s">
        <v>531</v>
      </c>
      <c r="J457" s="103" t="str">
        <f>VLOOKUP(I457,Presupuesto!$B$11:$C$565,2,0)</f>
        <v>DECIMOCUARTO MES</v>
      </c>
      <c r="K457" s="100" t="str">
        <f t="shared" si="10"/>
        <v>Posgrado</v>
      </c>
      <c r="L457" s="100" t="s">
        <v>404</v>
      </c>
    </row>
    <row r="458" spans="3:12" ht="15.75" thickBot="1" x14ac:dyDescent="0.3">
      <c r="C458" s="139" t="s">
        <v>500</v>
      </c>
      <c r="D458" s="202"/>
      <c r="E458" s="154">
        <v>12</v>
      </c>
      <c r="F458" s="313">
        <f>HLOOKUP($C458,$BZ$2:$CM$3,2,0)</f>
        <v>17893.16</v>
      </c>
      <c r="G458" s="115">
        <f>D458*E458*F458</f>
        <v>0</v>
      </c>
      <c r="H458" s="168"/>
      <c r="I458" s="116" t="s">
        <v>508</v>
      </c>
      <c r="J458" s="116" t="str">
        <f>VLOOKUP(I458,Presupuesto!$B$11:$C$565,2,0)</f>
        <v>SUELDOS Y SALARIOS PERMANENTES</v>
      </c>
      <c r="K458" s="100" t="str">
        <f t="shared" si="10"/>
        <v>Posgrado</v>
      </c>
      <c r="L458" s="100" t="s">
        <v>404</v>
      </c>
    </row>
    <row r="459" spans="3:12" x14ac:dyDescent="0.25">
      <c r="C459" s="174" t="s">
        <v>58</v>
      </c>
      <c r="D459" s="165"/>
      <c r="E459" s="156">
        <v>0</v>
      </c>
      <c r="F459" s="102">
        <f>IF(E458=0,"",(G458/E458)/12*E458)</f>
        <v>0</v>
      </c>
      <c r="G459" s="99">
        <f>F459</f>
        <v>0</v>
      </c>
      <c r="H459" s="166"/>
      <c r="I459" s="118" t="s">
        <v>528</v>
      </c>
      <c r="J459" s="118" t="str">
        <f>VLOOKUP(I459,Presupuesto!$B$11:$C$565,2,0)</f>
        <v>AGUINALDO Y DECIMO CUARTO MES</v>
      </c>
      <c r="K459" s="100" t="str">
        <f t="shared" si="10"/>
        <v>Posgrado</v>
      </c>
      <c r="L459" s="100" t="s">
        <v>404</v>
      </c>
    </row>
    <row r="460" spans="3:12" ht="15.75" thickBot="1" x14ac:dyDescent="0.3">
      <c r="C460" s="175" t="s">
        <v>59</v>
      </c>
      <c r="D460" s="165"/>
      <c r="E460" s="156">
        <v>0</v>
      </c>
      <c r="F460" s="119">
        <f>IF(E458&lt;6,"",((E458-6)/12)*(G458/E458))</f>
        <v>0</v>
      </c>
      <c r="G460" s="99">
        <f>F460</f>
        <v>0</v>
      </c>
      <c r="H460" s="166"/>
      <c r="I460" s="103" t="s">
        <v>531</v>
      </c>
      <c r="J460" s="103" t="str">
        <f>VLOOKUP(I460,Presupuesto!$B$11:$C$565,2,0)</f>
        <v>DECIMOCUARTO MES</v>
      </c>
      <c r="K460" s="100" t="str">
        <f t="shared" si="10"/>
        <v>Posgrado</v>
      </c>
      <c r="L460" s="100" t="s">
        <v>404</v>
      </c>
    </row>
    <row r="461" spans="3:12" ht="15.75" thickBot="1" x14ac:dyDescent="0.3">
      <c r="C461" s="139" t="s">
        <v>501</v>
      </c>
      <c r="D461" s="202"/>
      <c r="E461" s="154">
        <v>12</v>
      </c>
      <c r="F461" s="313">
        <f>HLOOKUP($C461,$BZ$2:$CM$3,2,0)</f>
        <v>16951.419999999998</v>
      </c>
      <c r="G461" s="115">
        <f>D461*E461*F461</f>
        <v>0</v>
      </c>
      <c r="H461" s="168"/>
      <c r="I461" s="116" t="s">
        <v>508</v>
      </c>
      <c r="J461" s="116" t="str">
        <f>VLOOKUP(I461,Presupuesto!$B$11:$C$565,2,0)</f>
        <v>SUELDOS Y SALARIOS PERMANENTES</v>
      </c>
      <c r="K461" s="100" t="str">
        <f t="shared" si="10"/>
        <v>Posgrado</v>
      </c>
      <c r="L461" s="100" t="s">
        <v>404</v>
      </c>
    </row>
    <row r="462" spans="3:12" x14ac:dyDescent="0.25">
      <c r="C462" s="174" t="s">
        <v>58</v>
      </c>
      <c r="D462" s="165"/>
      <c r="E462" s="156">
        <v>0</v>
      </c>
      <c r="F462" s="102">
        <f>IF(E461=0,"",(G461/E461)/12*E461)</f>
        <v>0</v>
      </c>
      <c r="G462" s="99">
        <f>F462</f>
        <v>0</v>
      </c>
      <c r="H462" s="166"/>
      <c r="I462" s="118" t="s">
        <v>528</v>
      </c>
      <c r="J462" s="118" t="str">
        <f>VLOOKUP(I462,Presupuesto!$B$11:$C$565,2,0)</f>
        <v>AGUINALDO Y DECIMO CUARTO MES</v>
      </c>
      <c r="K462" s="100" t="str">
        <f t="shared" si="10"/>
        <v>Posgrado</v>
      </c>
      <c r="L462" s="100" t="s">
        <v>404</v>
      </c>
    </row>
    <row r="463" spans="3:12" ht="15.75" thickBot="1" x14ac:dyDescent="0.3">
      <c r="C463" s="175" t="s">
        <v>59</v>
      </c>
      <c r="D463" s="165"/>
      <c r="E463" s="156">
        <v>0</v>
      </c>
      <c r="F463" s="119">
        <f>IF(E461&lt;6,"",((E461-6)/12)*(G461/E461))</f>
        <v>0</v>
      </c>
      <c r="G463" s="99">
        <f>F463</f>
        <v>0</v>
      </c>
      <c r="H463" s="166"/>
      <c r="I463" s="103" t="s">
        <v>531</v>
      </c>
      <c r="J463" s="103" t="str">
        <f>VLOOKUP(I463,Presupuesto!$B$11:$C$565,2,0)</f>
        <v>DECIMOCUARTO MES</v>
      </c>
      <c r="K463" s="100" t="str">
        <f t="shared" si="10"/>
        <v>Posgrado</v>
      </c>
      <c r="L463" s="100" t="s">
        <v>404</v>
      </c>
    </row>
    <row r="464" spans="3:12" ht="15.75" thickBot="1" x14ac:dyDescent="0.3">
      <c r="C464" s="139" t="s">
        <v>502</v>
      </c>
      <c r="D464" s="202"/>
      <c r="E464" s="154">
        <v>12</v>
      </c>
      <c r="F464" s="313">
        <f>HLOOKUP($C464,$BZ$2:$CM$3,2,0)</f>
        <v>13184.44</v>
      </c>
      <c r="G464" s="115">
        <f>D464*E464*F464</f>
        <v>0</v>
      </c>
      <c r="H464" s="168"/>
      <c r="I464" s="116" t="s">
        <v>508</v>
      </c>
      <c r="J464" s="116" t="str">
        <f>VLOOKUP(I464,Presupuesto!$B$11:$C$565,2,0)</f>
        <v>SUELDOS Y SALARIOS PERMANENTES</v>
      </c>
      <c r="K464" s="100" t="str">
        <f t="shared" si="10"/>
        <v>Posgrado</v>
      </c>
      <c r="L464" s="100" t="s">
        <v>404</v>
      </c>
    </row>
    <row r="465" spans="3:12" x14ac:dyDescent="0.25">
      <c r="C465" s="174" t="s">
        <v>58</v>
      </c>
      <c r="D465" s="165"/>
      <c r="E465" s="156">
        <v>0</v>
      </c>
      <c r="F465" s="102">
        <f>IF(E464=0,"",(G464/E464)/12*E464)</f>
        <v>0</v>
      </c>
      <c r="G465" s="99">
        <f>F465</f>
        <v>0</v>
      </c>
      <c r="H465" s="166"/>
      <c r="I465" s="118" t="s">
        <v>528</v>
      </c>
      <c r="J465" s="118" t="str">
        <f>VLOOKUP(I465,Presupuesto!$B$11:$C$565,2,0)</f>
        <v>AGUINALDO Y DECIMO CUARTO MES</v>
      </c>
      <c r="K465" s="100" t="str">
        <f t="shared" si="10"/>
        <v>Posgrado</v>
      </c>
      <c r="L465" s="100" t="s">
        <v>404</v>
      </c>
    </row>
    <row r="466" spans="3:12" ht="15.75" thickBot="1" x14ac:dyDescent="0.3">
      <c r="C466" s="175" t="s">
        <v>59</v>
      </c>
      <c r="D466" s="165"/>
      <c r="E466" s="156">
        <v>0</v>
      </c>
      <c r="F466" s="119">
        <f>IF(E464&lt;6,"",((E464-6)/12)*(G464/E464))</f>
        <v>0</v>
      </c>
      <c r="G466" s="99">
        <f>F466</f>
        <v>0</v>
      </c>
      <c r="H466" s="166"/>
      <c r="I466" s="103" t="s">
        <v>531</v>
      </c>
      <c r="J466" s="103" t="str">
        <f>VLOOKUP(I466,Presupuesto!$B$11:$C$565,2,0)</f>
        <v>DECIMOCUARTO MES</v>
      </c>
      <c r="K466" s="100" t="str">
        <f t="shared" si="10"/>
        <v>Posgrado</v>
      </c>
      <c r="L466" s="100" t="s">
        <v>404</v>
      </c>
    </row>
    <row r="467" spans="3:12" ht="15.75" thickBot="1" x14ac:dyDescent="0.3">
      <c r="C467" s="139" t="s">
        <v>503</v>
      </c>
      <c r="D467" s="202"/>
      <c r="E467" s="154">
        <v>12</v>
      </c>
      <c r="F467" s="313">
        <f>HLOOKUP($C467,$BZ$2:$CM$3,2,0)</f>
        <v>15032.56</v>
      </c>
      <c r="G467" s="115">
        <f>D467*E467*F467</f>
        <v>0</v>
      </c>
      <c r="H467" s="168"/>
      <c r="I467" s="116" t="s">
        <v>508</v>
      </c>
      <c r="J467" s="116" t="str">
        <f>VLOOKUP(I467,Presupuesto!$B$11:$C$565,2,0)</f>
        <v>SUELDOS Y SALARIOS PERMANENTES</v>
      </c>
      <c r="K467" s="100" t="str">
        <f t="shared" si="10"/>
        <v>Posgrado</v>
      </c>
      <c r="L467" s="100" t="s">
        <v>404</v>
      </c>
    </row>
    <row r="468" spans="3:12" x14ac:dyDescent="0.25">
      <c r="C468" s="174" t="s">
        <v>58</v>
      </c>
      <c r="D468" s="165"/>
      <c r="E468" s="156">
        <v>0</v>
      </c>
      <c r="F468" s="102">
        <f>IF(E467=0,"",(G467/E467)/12*E467)</f>
        <v>0</v>
      </c>
      <c r="G468" s="99">
        <f>F468</f>
        <v>0</v>
      </c>
      <c r="H468" s="166"/>
      <c r="I468" s="118" t="s">
        <v>528</v>
      </c>
      <c r="J468" s="118" t="str">
        <f>VLOOKUP(I468,Presupuesto!$B$11:$C$565,2,0)</f>
        <v>AGUINALDO Y DECIMO CUARTO MES</v>
      </c>
      <c r="K468" s="100" t="str">
        <f t="shared" si="10"/>
        <v>Posgrado</v>
      </c>
      <c r="L468" s="100" t="s">
        <v>404</v>
      </c>
    </row>
    <row r="469" spans="3:12" ht="15.75" thickBot="1" x14ac:dyDescent="0.3">
      <c r="C469" s="175" t="s">
        <v>59</v>
      </c>
      <c r="D469" s="165"/>
      <c r="E469" s="156">
        <v>0</v>
      </c>
      <c r="F469" s="119">
        <f>IF(E467&lt;6,"",((E467-6)/12)*(G467/E467))</f>
        <v>0</v>
      </c>
      <c r="G469" s="99">
        <f>F469</f>
        <v>0</v>
      </c>
      <c r="H469" s="166"/>
      <c r="I469" s="103" t="s">
        <v>531</v>
      </c>
      <c r="J469" s="103" t="str">
        <f>VLOOKUP(I469,Presupuesto!$B$11:$C$565,2,0)</f>
        <v>DECIMOCUARTO MES</v>
      </c>
      <c r="K469" s="100" t="str">
        <f t="shared" si="10"/>
        <v>Posgrado</v>
      </c>
      <c r="L469" s="100" t="s">
        <v>404</v>
      </c>
    </row>
    <row r="470" spans="3:12" ht="15.75" thickBot="1" x14ac:dyDescent="0.3">
      <c r="C470" s="139" t="s">
        <v>504</v>
      </c>
      <c r="D470" s="202"/>
      <c r="E470" s="154">
        <v>12</v>
      </c>
      <c r="F470" s="313">
        <f>HLOOKUP($C470,$BZ$2:$CM$3,2,0)</f>
        <v>13264.02</v>
      </c>
      <c r="G470" s="115">
        <f>D470*E470*F470</f>
        <v>0</v>
      </c>
      <c r="H470" s="168"/>
      <c r="I470" s="116" t="s">
        <v>508</v>
      </c>
      <c r="J470" s="116" t="str">
        <f>VLOOKUP(I470,Presupuesto!$B$11:$C$565,2,0)</f>
        <v>SUELDOS Y SALARIOS PERMANENTES</v>
      </c>
      <c r="K470" s="100" t="str">
        <f t="shared" si="10"/>
        <v>Posgrado</v>
      </c>
      <c r="L470" s="100" t="s">
        <v>404</v>
      </c>
    </row>
    <row r="471" spans="3:12" x14ac:dyDescent="0.25">
      <c r="C471" s="174" t="s">
        <v>58</v>
      </c>
      <c r="D471" s="165"/>
      <c r="E471" s="156">
        <v>0</v>
      </c>
      <c r="F471" s="102">
        <f>IF(E470=0,"",(G470/E470)/12*E470)</f>
        <v>0</v>
      </c>
      <c r="G471" s="99">
        <f>F471</f>
        <v>0</v>
      </c>
      <c r="H471" s="166"/>
      <c r="I471" s="118" t="s">
        <v>528</v>
      </c>
      <c r="J471" s="118" t="str">
        <f>VLOOKUP(I471,Presupuesto!$B$11:$C$565,2,0)</f>
        <v>AGUINALDO Y DECIMO CUARTO MES</v>
      </c>
      <c r="K471" s="100" t="str">
        <f t="shared" si="10"/>
        <v>Posgrado</v>
      </c>
      <c r="L471" s="100" t="s">
        <v>404</v>
      </c>
    </row>
    <row r="472" spans="3:12" ht="15.75" thickBot="1" x14ac:dyDescent="0.3">
      <c r="C472" s="175" t="s">
        <v>59</v>
      </c>
      <c r="D472" s="165"/>
      <c r="E472" s="156">
        <v>0</v>
      </c>
      <c r="F472" s="119">
        <f>IF(E470&lt;6,"",((E470-6)/12)*(G470/E470))</f>
        <v>0</v>
      </c>
      <c r="G472" s="99">
        <f>F472</f>
        <v>0</v>
      </c>
      <c r="H472" s="166"/>
      <c r="I472" s="103" t="s">
        <v>531</v>
      </c>
      <c r="J472" s="103" t="str">
        <f>VLOOKUP(I472,Presupuesto!$B$11:$C$565,2,0)</f>
        <v>DECIMOCUARTO MES</v>
      </c>
      <c r="K472" s="100" t="str">
        <f t="shared" si="10"/>
        <v>Posgrado</v>
      </c>
      <c r="L472" s="100" t="s">
        <v>404</v>
      </c>
    </row>
    <row r="473" spans="3:12" ht="15.75" thickBot="1" x14ac:dyDescent="0.3">
      <c r="C473" s="139" t="s">
        <v>505</v>
      </c>
      <c r="D473" s="202"/>
      <c r="E473" s="154">
        <v>12</v>
      </c>
      <c r="F473" s="313">
        <f>HLOOKUP($C473,$BZ$2:$CM$3,2,0)</f>
        <v>12379.75</v>
      </c>
      <c r="G473" s="115">
        <f>D473*E473*F473</f>
        <v>0</v>
      </c>
      <c r="H473" s="168"/>
      <c r="I473" s="116" t="s">
        <v>508</v>
      </c>
      <c r="J473" s="116" t="str">
        <f>VLOOKUP(I473,Presupuesto!$B$11:$C$565,2,0)</f>
        <v>SUELDOS Y SALARIOS PERMANENTES</v>
      </c>
      <c r="K473" s="100" t="str">
        <f t="shared" si="10"/>
        <v>Posgrado</v>
      </c>
      <c r="L473" s="100" t="s">
        <v>404</v>
      </c>
    </row>
    <row r="474" spans="3:12" x14ac:dyDescent="0.25">
      <c r="C474" s="174" t="s">
        <v>58</v>
      </c>
      <c r="D474" s="165"/>
      <c r="E474" s="156">
        <v>0</v>
      </c>
      <c r="F474" s="102">
        <f>IF(E473=0,"",(G473/E473)/12*E473)</f>
        <v>0</v>
      </c>
      <c r="G474" s="99">
        <f>F474</f>
        <v>0</v>
      </c>
      <c r="H474" s="166"/>
      <c r="I474" s="118" t="s">
        <v>528</v>
      </c>
      <c r="J474" s="118" t="str">
        <f>VLOOKUP(I474,Presupuesto!$B$11:$C$565,2,0)</f>
        <v>AGUINALDO Y DECIMO CUARTO MES</v>
      </c>
      <c r="K474" s="100" t="str">
        <f t="shared" si="10"/>
        <v>Posgrado</v>
      </c>
      <c r="L474" s="100" t="s">
        <v>404</v>
      </c>
    </row>
    <row r="475" spans="3:12" ht="15.75" thickBot="1" x14ac:dyDescent="0.3">
      <c r="C475" s="175" t="s">
        <v>59</v>
      </c>
      <c r="D475" s="165"/>
      <c r="E475" s="156">
        <v>0</v>
      </c>
      <c r="F475" s="119">
        <f>IF(E473&lt;6,"",((E473-6)/12)*(G473/E473))</f>
        <v>0</v>
      </c>
      <c r="G475" s="99">
        <f>F475</f>
        <v>0</v>
      </c>
      <c r="H475" s="166"/>
      <c r="I475" s="103" t="s">
        <v>531</v>
      </c>
      <c r="J475" s="103" t="str">
        <f>VLOOKUP(I475,Presupuesto!$B$11:$C$565,2,0)</f>
        <v>DECIMOCUARTO MES</v>
      </c>
      <c r="K475" s="100" t="str">
        <f t="shared" si="10"/>
        <v>Posgrado</v>
      </c>
      <c r="L475" s="100" t="s">
        <v>404</v>
      </c>
    </row>
    <row r="476" spans="3:12" ht="15.75" thickBot="1" x14ac:dyDescent="0.3">
      <c r="C476" s="139" t="s">
        <v>506</v>
      </c>
      <c r="D476" s="202"/>
      <c r="E476" s="154">
        <v>12</v>
      </c>
      <c r="F476" s="313">
        <f>HLOOKUP($C476,$BZ$2:$CM$3,2,0)</f>
        <v>439.49</v>
      </c>
      <c r="G476" s="115">
        <f>D476*E476*F476</f>
        <v>0</v>
      </c>
      <c r="H476" s="168"/>
      <c r="I476" s="116" t="s">
        <v>508</v>
      </c>
      <c r="J476" s="116" t="str">
        <f>VLOOKUP(I476,Presupuesto!$B$11:$C$565,2,0)</f>
        <v>SUELDOS Y SALARIOS PERMANENTES</v>
      </c>
      <c r="K476" s="100" t="str">
        <f t="shared" si="10"/>
        <v>Posgrado</v>
      </c>
      <c r="L476" s="100" t="s">
        <v>404</v>
      </c>
    </row>
    <row r="477" spans="3:12" x14ac:dyDescent="0.25">
      <c r="C477" s="174" t="s">
        <v>58</v>
      </c>
      <c r="D477" s="165"/>
      <c r="E477" s="156">
        <v>0</v>
      </c>
      <c r="F477" s="102">
        <f>IF(E476=0,"",(G476/E476)/12*E476)</f>
        <v>0</v>
      </c>
      <c r="G477" s="99">
        <f>F477</f>
        <v>0</v>
      </c>
      <c r="H477" s="166"/>
      <c r="I477" s="118" t="s">
        <v>528</v>
      </c>
      <c r="J477" s="118" t="str">
        <f>VLOOKUP(I477,Presupuesto!$B$11:$C$565,2,0)</f>
        <v>AGUINALDO Y DECIMO CUARTO MES</v>
      </c>
      <c r="K477" s="100" t="str">
        <f t="shared" si="10"/>
        <v>Posgrado</v>
      </c>
      <c r="L477" s="100" t="s">
        <v>404</v>
      </c>
    </row>
    <row r="478" spans="3:12" ht="15.75" thickBot="1" x14ac:dyDescent="0.3">
      <c r="C478" s="175" t="s">
        <v>59</v>
      </c>
      <c r="D478" s="165"/>
      <c r="E478" s="156">
        <v>0</v>
      </c>
      <c r="F478" s="119">
        <f>IF(E476&lt;6,"",((E476-6)/12)*(G476/E476))</f>
        <v>0</v>
      </c>
      <c r="G478" s="99">
        <f>F478</f>
        <v>0</v>
      </c>
      <c r="H478" s="166"/>
      <c r="I478" s="103" t="s">
        <v>531</v>
      </c>
      <c r="J478" s="103" t="str">
        <f>VLOOKUP(I478,Presupuesto!$B$11:$C$565,2,0)</f>
        <v>DECIMOCUARTO MES</v>
      </c>
      <c r="K478" s="100" t="str">
        <f t="shared" si="10"/>
        <v>Posgrado</v>
      </c>
      <c r="L478" s="100" t="s">
        <v>404</v>
      </c>
    </row>
    <row r="479" spans="3:12" ht="15.75" thickBot="1" x14ac:dyDescent="0.3">
      <c r="C479" s="139" t="s">
        <v>507</v>
      </c>
      <c r="D479" s="202"/>
      <c r="E479" s="154">
        <v>12</v>
      </c>
      <c r="F479" s="313">
        <f>HLOOKUP($C479,$BZ$2:$CM$3,2,0)</f>
        <v>1904.46</v>
      </c>
      <c r="G479" s="115">
        <f>D479*E479*F479</f>
        <v>0</v>
      </c>
      <c r="H479" s="168"/>
      <c r="I479" s="116" t="s">
        <v>508</v>
      </c>
      <c r="J479" s="116" t="str">
        <f>VLOOKUP(I479,Presupuesto!$B$11:$C$565,2,0)</f>
        <v>SUELDOS Y SALARIOS PERMANENTES</v>
      </c>
      <c r="K479" s="100" t="str">
        <f t="shared" si="10"/>
        <v>Posgrado</v>
      </c>
      <c r="L479" s="100" t="s">
        <v>404</v>
      </c>
    </row>
    <row r="480" spans="3:12" x14ac:dyDescent="0.25">
      <c r="C480" s="174" t="s">
        <v>58</v>
      </c>
      <c r="D480" s="165"/>
      <c r="E480" s="156">
        <v>0</v>
      </c>
      <c r="F480" s="102">
        <f>IF(E479=0,"",(G479/E479)/12*E479)</f>
        <v>0</v>
      </c>
      <c r="G480" s="99">
        <f>F480</f>
        <v>0</v>
      </c>
      <c r="H480" s="166"/>
      <c r="I480" s="118" t="s">
        <v>528</v>
      </c>
      <c r="J480" s="118" t="str">
        <f>VLOOKUP(I480,Presupuesto!$B$11:$C$565,2,0)</f>
        <v>AGUINALDO Y DECIMO CUARTO MES</v>
      </c>
      <c r="K480" s="100" t="str">
        <f t="shared" si="10"/>
        <v>Posgrado</v>
      </c>
      <c r="L480" s="100" t="s">
        <v>404</v>
      </c>
    </row>
    <row r="481" spans="3:12" ht="15.75" thickBot="1" x14ac:dyDescent="0.3">
      <c r="C481" s="175" t="s">
        <v>59</v>
      </c>
      <c r="D481" s="165"/>
      <c r="E481" s="156">
        <v>0</v>
      </c>
      <c r="F481" s="119">
        <f>IF(E479&lt;6,"",((E479-6)/12)*(G479/E479))</f>
        <v>0</v>
      </c>
      <c r="G481" s="99">
        <f>F481</f>
        <v>0</v>
      </c>
      <c r="H481" s="166"/>
      <c r="I481" s="103" t="s">
        <v>531</v>
      </c>
      <c r="J481" s="103" t="str">
        <f>VLOOKUP(I481,Presupuesto!$B$11:$C$565,2,0)</f>
        <v>DECIMOCUARTO MES</v>
      </c>
      <c r="K481" s="100" t="str">
        <f t="shared" si="10"/>
        <v>Posgrado</v>
      </c>
      <c r="L481" s="100" t="s">
        <v>404</v>
      </c>
    </row>
    <row r="482" spans="3:12" ht="15.75" thickBot="1" x14ac:dyDescent="0.3">
      <c r="C482" s="142" t="s">
        <v>84</v>
      </c>
      <c r="D482" s="202"/>
      <c r="E482" s="154">
        <v>12</v>
      </c>
      <c r="F482" s="141">
        <v>30000</v>
      </c>
      <c r="G482" s="115">
        <f>D482*E482*F482</f>
        <v>0</v>
      </c>
      <c r="H482" s="168"/>
      <c r="I482" s="116" t="s">
        <v>576</v>
      </c>
      <c r="J482" s="116" t="str">
        <f>VLOOKUP(I482,Presupuesto!$B$11:$C$565,2,0)</f>
        <v>CONTRATOS ESPECIALES</v>
      </c>
      <c r="K482" s="100" t="str">
        <f t="shared" si="10"/>
        <v>Posgrado</v>
      </c>
      <c r="L482" s="100" t="s">
        <v>404</v>
      </c>
    </row>
    <row r="483" spans="3:12" x14ac:dyDescent="0.25">
      <c r="C483" s="174" t="s">
        <v>58</v>
      </c>
      <c r="D483" s="165"/>
      <c r="E483" s="156">
        <v>0</v>
      </c>
      <c r="F483" s="119">
        <f>IF(E482=0,"",(G482/E482)/12*E482)</f>
        <v>0</v>
      </c>
      <c r="G483" s="99">
        <f>F483</f>
        <v>0</v>
      </c>
      <c r="H483" s="166"/>
      <c r="I483" s="103" t="s">
        <v>576</v>
      </c>
      <c r="J483" s="103" t="str">
        <f>VLOOKUP(I483,Presupuesto!$B$11:$C$565,2,0)</f>
        <v>CONTRATOS ESPECIALES</v>
      </c>
      <c r="K483" s="100" t="str">
        <f t="shared" si="10"/>
        <v>Posgrado</v>
      </c>
      <c r="L483" s="100" t="s">
        <v>403</v>
      </c>
    </row>
    <row r="484" spans="3:12" ht="15.75" thickBot="1" x14ac:dyDescent="0.3">
      <c r="C484" s="175" t="s">
        <v>59</v>
      </c>
      <c r="D484" s="165"/>
      <c r="E484" s="156">
        <v>0</v>
      </c>
      <c r="F484" s="102">
        <f>IF(E482&lt;6,"",((E482-6)/12)*(G482/E482))</f>
        <v>0</v>
      </c>
      <c r="G484" s="99">
        <f>F484</f>
        <v>0</v>
      </c>
      <c r="H484" s="166"/>
      <c r="I484" s="103" t="s">
        <v>576</v>
      </c>
      <c r="J484" s="103" t="str">
        <f>VLOOKUP(I484,Presupuesto!$B$11:$C$565,2,0)</f>
        <v>CONTRATOS ESPECIALES</v>
      </c>
      <c r="K484" s="100" t="str">
        <f t="shared" si="10"/>
        <v>Posgrado</v>
      </c>
      <c r="L484" s="100" t="s">
        <v>408</v>
      </c>
    </row>
    <row r="485" spans="3:12" ht="15.75" thickBot="1" x14ac:dyDescent="0.3">
      <c r="C485" s="142" t="s">
        <v>60</v>
      </c>
      <c r="D485" s="202"/>
      <c r="E485" s="154">
        <v>12</v>
      </c>
      <c r="F485" s="120">
        <v>30000</v>
      </c>
      <c r="G485" s="115">
        <f>D485*E485*F485</f>
        <v>0</v>
      </c>
      <c r="H485" s="168"/>
      <c r="I485" s="116" t="s">
        <v>717</v>
      </c>
      <c r="J485" s="116" t="str">
        <f>VLOOKUP(I485,Presupuesto!$B$11:$C$565,2,0)</f>
        <v>OTROS SERVICIOS TECNICOS Y PROFESIONALES</v>
      </c>
      <c r="K485" s="100" t="str">
        <f t="shared" si="10"/>
        <v>Posgrado</v>
      </c>
      <c r="L485" s="100" t="s">
        <v>403</v>
      </c>
    </row>
    <row r="486" spans="3:12" x14ac:dyDescent="0.25">
      <c r="C486" s="174" t="s">
        <v>58</v>
      </c>
      <c r="D486" s="165"/>
      <c r="E486" s="156">
        <v>0</v>
      </c>
      <c r="F486" s="102">
        <v>0</v>
      </c>
      <c r="G486" s="99">
        <f>F486</f>
        <v>0</v>
      </c>
      <c r="H486" s="166"/>
      <c r="I486" s="103" t="s">
        <v>717</v>
      </c>
      <c r="J486" s="103" t="str">
        <f>VLOOKUP(I486,Presupuesto!$B$11:$C$565,2,0)</f>
        <v>OTROS SERVICIOS TECNICOS Y PROFESIONALES</v>
      </c>
      <c r="K486" s="100" t="str">
        <f t="shared" si="10"/>
        <v>Posgrado</v>
      </c>
      <c r="L486" s="100" t="s">
        <v>403</v>
      </c>
    </row>
    <row r="487" spans="3:12" ht="15.75" thickBot="1" x14ac:dyDescent="0.3">
      <c r="C487" s="175" t="s">
        <v>59</v>
      </c>
      <c r="D487" s="165"/>
      <c r="E487" s="156">
        <v>0</v>
      </c>
      <c r="F487" s="102">
        <v>0</v>
      </c>
      <c r="G487" s="99">
        <f>F487</f>
        <v>0</v>
      </c>
      <c r="H487" s="166"/>
      <c r="I487" s="103" t="s">
        <v>717</v>
      </c>
      <c r="J487" s="103" t="str">
        <f>VLOOKUP(I487,Presupuesto!$B$11:$C$565,2,0)</f>
        <v>OTROS SERVICIOS TECNICOS Y PROFESIONALES</v>
      </c>
      <c r="K487" s="100" t="str">
        <f t="shared" si="10"/>
        <v>Posgrado</v>
      </c>
      <c r="L487" s="100" t="s">
        <v>403</v>
      </c>
    </row>
    <row r="488" spans="3:12" ht="15.75" thickBot="1" x14ac:dyDescent="0.3">
      <c r="C488" s="142" t="s">
        <v>61</v>
      </c>
      <c r="D488" s="202"/>
      <c r="E488" s="154">
        <v>12</v>
      </c>
      <c r="F488" s="120">
        <v>30000</v>
      </c>
      <c r="G488" s="115">
        <f>D488*E488*F488</f>
        <v>0</v>
      </c>
      <c r="H488" s="168"/>
      <c r="I488" s="116" t="s">
        <v>508</v>
      </c>
      <c r="J488" s="116" t="str">
        <f>VLOOKUP(I488,Presupuesto!$B$11:$C$565,2,0)</f>
        <v>SUELDOS Y SALARIOS PERMANENTES</v>
      </c>
      <c r="K488" s="100" t="str">
        <f t="shared" si="10"/>
        <v>Posgrado</v>
      </c>
      <c r="L488" s="100" t="s">
        <v>403</v>
      </c>
    </row>
    <row r="489" spans="3:12" x14ac:dyDescent="0.25">
      <c r="C489" s="174" t="s">
        <v>58</v>
      </c>
      <c r="D489" s="172"/>
      <c r="E489" s="133">
        <v>0</v>
      </c>
      <c r="F489" s="121">
        <f>IF(E488=0,"",(G488/E488)/12*E488)</f>
        <v>0</v>
      </c>
      <c r="G489" s="122">
        <f>F489</f>
        <v>0</v>
      </c>
      <c r="H489" s="166"/>
      <c r="I489" s="103" t="s">
        <v>528</v>
      </c>
      <c r="J489" s="103" t="str">
        <f>VLOOKUP(I489,Presupuesto!$B$11:$C$565,2,0)</f>
        <v>AGUINALDO Y DECIMO CUARTO MES</v>
      </c>
      <c r="K489" s="100" t="str">
        <f t="shared" si="10"/>
        <v>Posgrado</v>
      </c>
      <c r="L489" s="100" t="s">
        <v>403</v>
      </c>
    </row>
    <row r="490" spans="3:12" ht="15.75" thickBot="1" x14ac:dyDescent="0.3">
      <c r="C490" s="176" t="s">
        <v>59</v>
      </c>
      <c r="D490" s="164"/>
      <c r="E490" s="134">
        <v>0</v>
      </c>
      <c r="F490" s="107">
        <f>IF(E488&lt;6,"",((E488-6)/12)*(G488/E488))</f>
        <v>0</v>
      </c>
      <c r="G490" s="107">
        <f>F490</f>
        <v>0</v>
      </c>
      <c r="H490" s="164"/>
      <c r="I490" s="108" t="s">
        <v>531</v>
      </c>
      <c r="J490" s="126" t="str">
        <f>VLOOKUP(I490,Presupuesto!$B$11:$C$565,2,0)</f>
        <v>DECIMOCUARTO MES</v>
      </c>
      <c r="K490" s="108" t="str">
        <f t="shared" si="10"/>
        <v>Posgrado</v>
      </c>
      <c r="L490" s="126" t="s">
        <v>403</v>
      </c>
    </row>
    <row r="492" spans="3:12" ht="15.75" thickBot="1" x14ac:dyDescent="0.3"/>
    <row r="493" spans="3:12" ht="15.75" thickBot="1" x14ac:dyDescent="0.3">
      <c r="C493" s="69" t="s">
        <v>43</v>
      </c>
      <c r="D493" s="30">
        <f>SUM(G500:G550)</f>
        <v>0</v>
      </c>
      <c r="E493" s="95"/>
      <c r="F493" s="95"/>
      <c r="G493" s="95"/>
      <c r="H493" s="76"/>
      <c r="I493" s="76"/>
      <c r="J493" s="76"/>
    </row>
    <row r="494" spans="3:12" x14ac:dyDescent="0.25">
      <c r="D494" s="31"/>
      <c r="E494" s="95"/>
      <c r="F494" s="95"/>
      <c r="G494" s="95"/>
      <c r="H494" s="76"/>
      <c r="I494" s="76"/>
      <c r="J494" s="76"/>
    </row>
    <row r="495" spans="3:12" x14ac:dyDescent="0.25">
      <c r="D495" s="31"/>
      <c r="E495" s="95"/>
      <c r="F495" s="95"/>
      <c r="G495" s="95"/>
      <c r="H495" s="76"/>
      <c r="I495" s="76"/>
      <c r="J495" s="76"/>
    </row>
    <row r="496" spans="3:12" ht="15.75" x14ac:dyDescent="0.25">
      <c r="C496" s="207" t="s">
        <v>401</v>
      </c>
      <c r="D496" s="208"/>
      <c r="E496" s="95"/>
      <c r="F496" s="95"/>
      <c r="G496" s="95"/>
      <c r="H496" s="76"/>
      <c r="I496" s="76"/>
      <c r="J496" s="76"/>
    </row>
    <row r="497" spans="3:12" ht="18.75" x14ac:dyDescent="0.25">
      <c r="C497" s="213" t="e">
        <f>IFERROR(VLOOKUP(D496,'Desarrollo e Innov. Curricular'!$E:$F,2,FALSE),IFERROR(VLOOKUP(D496,'Investigación Científica'!$E:$F,2,FALSE),IFERROR(VLOOKUP(D496,'Vinculación Univ. Sociedad'!$E:$F,2,FALSE),IFERROR(VLOOKUP(D496,'Docencia y Profesorado Universi'!$E:$F,2,FALSE),IFERROR(VLOOKUP(D496,'Estudiantes y Graduados'!$E:$F,2,FALSE),IFERROR(VLOOKUP(D496,'Gestion Administrativa'!$E:$F,2,FALSE),IFERROR(VLOOKUP(D496,'Gestión Académica'!$E:$F,2,FALSE),IFERROR(VLOOKUP(D496,'Aseguramiento de la Calidad y M'!$E:$F,2,FALSE),IFERROR(VLOOKUP(D496,'Gestión del Conocimiento'!$E:$F,2,FALSE),IFERROR(VLOOKUP(D496,'Gobernabilidad y Procesos...'!$E:$F,2,FALSE),IFERROR(VLOOKUP(D496,'Gestión del Talento Humano'!$E:$F,2,FALSE),IFERROR(VLOOKUP(D496,'Internacionalización de la E.S.'!$E:$F,2,FALSE),IFERROR(VLOOKUP(D496,Posgrado!$E:$F,2,FALSE),IFERROR(VLOOKUP(D496,'Cultura de Innovación Insti...'!$E:$F,2,FALSE),VLOOKUP(D496,'Lo Esencial de la Reforma Univ.'!$E:$F,2,0)))))))))))))))</f>
        <v>#N/A</v>
      </c>
      <c r="D497" s="31"/>
      <c r="E497" s="95"/>
      <c r="F497" s="95"/>
      <c r="G497" s="95"/>
      <c r="H497" s="76"/>
      <c r="I497" s="76"/>
      <c r="J497" s="76"/>
    </row>
    <row r="498" spans="3:12" ht="15.75" thickBot="1" x14ac:dyDescent="0.3">
      <c r="C498" s="180"/>
      <c r="D498" s="31"/>
      <c r="E498" s="95"/>
      <c r="F498" s="95"/>
      <c r="G498" s="95"/>
      <c r="H498" s="76"/>
      <c r="I498" s="76"/>
      <c r="J498" s="76"/>
    </row>
    <row r="499" spans="3:12" ht="30.75" thickBot="1" x14ac:dyDescent="0.3">
      <c r="C499" s="136" t="s">
        <v>44</v>
      </c>
      <c r="D499" s="140" t="s">
        <v>55</v>
      </c>
      <c r="E499" s="173" t="s">
        <v>56</v>
      </c>
      <c r="F499" s="140" t="s">
        <v>57</v>
      </c>
      <c r="G499" s="137" t="s">
        <v>27</v>
      </c>
      <c r="H499" s="135" t="s">
        <v>140</v>
      </c>
      <c r="I499" s="138" t="s">
        <v>46</v>
      </c>
      <c r="J499" s="138" t="s">
        <v>141</v>
      </c>
      <c r="K499" s="138" t="s">
        <v>419</v>
      </c>
      <c r="L499" s="138" t="s">
        <v>420</v>
      </c>
    </row>
    <row r="500" spans="3:12" ht="15.75" thickBot="1" x14ac:dyDescent="0.3">
      <c r="C500" s="139" t="s">
        <v>494</v>
      </c>
      <c r="D500" s="202"/>
      <c r="E500" s="154">
        <v>12</v>
      </c>
      <c r="F500" s="313">
        <f>HLOOKUP($C500,$BZ$2:$CM$3,2,0)</f>
        <v>41436.800000000003</v>
      </c>
      <c r="G500" s="115">
        <f>D500*E500*F500</f>
        <v>0</v>
      </c>
      <c r="H500" s="168"/>
      <c r="I500" s="116" t="s">
        <v>508</v>
      </c>
      <c r="J500" s="116" t="str">
        <f>VLOOKUP(I500,Presupuesto!$B$11:$C$565,2,0)</f>
        <v>SUELDOS Y SALARIOS PERMANENTES</v>
      </c>
      <c r="K500" s="223" t="s">
        <v>1471</v>
      </c>
      <c r="L500" s="100" t="s">
        <v>403</v>
      </c>
    </row>
    <row r="501" spans="3:12" x14ac:dyDescent="0.25">
      <c r="C501" s="174" t="s">
        <v>58</v>
      </c>
      <c r="D501" s="165"/>
      <c r="E501" s="156">
        <v>0</v>
      </c>
      <c r="F501" s="102">
        <f>IF(E500=0,"",(G500/E500)/12*E500)</f>
        <v>0</v>
      </c>
      <c r="G501" s="99">
        <f>F501</f>
        <v>0</v>
      </c>
      <c r="H501" s="166" t="s">
        <v>1459</v>
      </c>
      <c r="I501" s="118" t="s">
        <v>528</v>
      </c>
      <c r="J501" s="118" t="str">
        <f>VLOOKUP(I501,Presupuesto!$B$11:$C$565,2,0)</f>
        <v>AGUINALDO Y DECIMO CUARTO MES</v>
      </c>
      <c r="K501" s="100" t="str">
        <f>$K$500</f>
        <v>Posgrado</v>
      </c>
      <c r="L501" s="100" t="s">
        <v>421</v>
      </c>
    </row>
    <row r="502" spans="3:12" ht="15.75" thickBot="1" x14ac:dyDescent="0.3">
      <c r="C502" s="175" t="s">
        <v>59</v>
      </c>
      <c r="D502" s="165"/>
      <c r="E502" s="156">
        <v>0</v>
      </c>
      <c r="F502" s="119">
        <f>IF(E500&lt;6,"",((E500-6)/12)*(G500/E500))</f>
        <v>0</v>
      </c>
      <c r="G502" s="99">
        <f>F502</f>
        <v>0</v>
      </c>
      <c r="H502" s="166"/>
      <c r="I502" s="103" t="s">
        <v>531</v>
      </c>
      <c r="J502" s="103" t="str">
        <f>VLOOKUP(I502,Presupuesto!$B$11:$C$565,2,0)</f>
        <v>DECIMOCUARTO MES</v>
      </c>
      <c r="K502" s="100" t="str">
        <f t="shared" ref="K502:K550" si="11">$K$500</f>
        <v>Posgrado</v>
      </c>
      <c r="L502" s="100" t="s">
        <v>404</v>
      </c>
    </row>
    <row r="503" spans="3:12" ht="15.75" thickBot="1" x14ac:dyDescent="0.3">
      <c r="C503" s="139" t="s">
        <v>495</v>
      </c>
      <c r="D503" s="202"/>
      <c r="E503" s="154">
        <v>12</v>
      </c>
      <c r="F503" s="313">
        <f>HLOOKUP($C503,$BZ$2:$CM$3,2,0)</f>
        <v>37669.82</v>
      </c>
      <c r="G503" s="115">
        <f>D503*E503*F503</f>
        <v>0</v>
      </c>
      <c r="H503" s="168"/>
      <c r="I503" s="116" t="s">
        <v>508</v>
      </c>
      <c r="J503" s="116" t="str">
        <f>VLOOKUP(I503,Presupuesto!$B$11:$C$565,2,0)</f>
        <v>SUELDOS Y SALARIOS PERMANENTES</v>
      </c>
      <c r="K503" s="100" t="str">
        <f t="shared" si="11"/>
        <v>Posgrado</v>
      </c>
      <c r="L503" s="100" t="s">
        <v>404</v>
      </c>
    </row>
    <row r="504" spans="3:12" x14ac:dyDescent="0.25">
      <c r="C504" s="174" t="s">
        <v>58</v>
      </c>
      <c r="D504" s="165"/>
      <c r="E504" s="156">
        <v>0</v>
      </c>
      <c r="F504" s="102">
        <f>IF(E503=0,"",(G503/E503)/12*E503)</f>
        <v>0</v>
      </c>
      <c r="G504" s="99">
        <f>F504</f>
        <v>0</v>
      </c>
      <c r="H504" s="166"/>
      <c r="I504" s="118" t="s">
        <v>528</v>
      </c>
      <c r="J504" s="118" t="str">
        <f>VLOOKUP(I504,Presupuesto!$B$11:$C$565,2,0)</f>
        <v>AGUINALDO Y DECIMO CUARTO MES</v>
      </c>
      <c r="K504" s="100" t="str">
        <f t="shared" si="11"/>
        <v>Posgrado</v>
      </c>
      <c r="L504" s="100" t="s">
        <v>404</v>
      </c>
    </row>
    <row r="505" spans="3:12" ht="15.75" thickBot="1" x14ac:dyDescent="0.3">
      <c r="C505" s="175" t="s">
        <v>59</v>
      </c>
      <c r="D505" s="165"/>
      <c r="E505" s="156">
        <v>0</v>
      </c>
      <c r="F505" s="119">
        <f>IF(E503&lt;6,"",((E503-6)/12)*(G503/E503))</f>
        <v>0</v>
      </c>
      <c r="G505" s="99">
        <f>F505</f>
        <v>0</v>
      </c>
      <c r="H505" s="166"/>
      <c r="I505" s="103" t="s">
        <v>531</v>
      </c>
      <c r="J505" s="103" t="str">
        <f>VLOOKUP(I505,Presupuesto!$B$11:$C$565,2,0)</f>
        <v>DECIMOCUARTO MES</v>
      </c>
      <c r="K505" s="100" t="str">
        <f t="shared" si="11"/>
        <v>Posgrado</v>
      </c>
      <c r="L505" s="100" t="s">
        <v>404</v>
      </c>
    </row>
    <row r="506" spans="3:12" ht="15.75" thickBot="1" x14ac:dyDescent="0.3">
      <c r="C506" s="139" t="s">
        <v>496</v>
      </c>
      <c r="D506" s="202"/>
      <c r="E506" s="154">
        <v>12</v>
      </c>
      <c r="F506" s="313">
        <f>HLOOKUP($C506,$BZ$2:$CM$3,2,0)</f>
        <v>33902.839999999997</v>
      </c>
      <c r="G506" s="115">
        <f>D506*E506*F506</f>
        <v>0</v>
      </c>
      <c r="H506" s="168"/>
      <c r="I506" s="116" t="s">
        <v>508</v>
      </c>
      <c r="J506" s="116" t="str">
        <f>VLOOKUP(I506,Presupuesto!$B$11:$C$565,2,0)</f>
        <v>SUELDOS Y SALARIOS PERMANENTES</v>
      </c>
      <c r="K506" s="100" t="str">
        <f t="shared" si="11"/>
        <v>Posgrado</v>
      </c>
      <c r="L506" s="100" t="s">
        <v>404</v>
      </c>
    </row>
    <row r="507" spans="3:12" x14ac:dyDescent="0.25">
      <c r="C507" s="174" t="s">
        <v>58</v>
      </c>
      <c r="D507" s="165"/>
      <c r="E507" s="156">
        <v>0</v>
      </c>
      <c r="F507" s="102">
        <f>IF(E506=0,"",(G506/E506)/12*E506)</f>
        <v>0</v>
      </c>
      <c r="G507" s="99">
        <f>F507</f>
        <v>0</v>
      </c>
      <c r="H507" s="166"/>
      <c r="I507" s="118" t="s">
        <v>528</v>
      </c>
      <c r="J507" s="118" t="str">
        <f>VLOOKUP(I507,Presupuesto!$B$11:$C$565,2,0)</f>
        <v>AGUINALDO Y DECIMO CUARTO MES</v>
      </c>
      <c r="K507" s="100" t="str">
        <f t="shared" si="11"/>
        <v>Posgrado</v>
      </c>
      <c r="L507" s="100" t="s">
        <v>404</v>
      </c>
    </row>
    <row r="508" spans="3:12" ht="15.75" thickBot="1" x14ac:dyDescent="0.3">
      <c r="C508" s="175" t="s">
        <v>59</v>
      </c>
      <c r="D508" s="165"/>
      <c r="E508" s="156">
        <v>0</v>
      </c>
      <c r="F508" s="119">
        <f>IF(E506&lt;6,"",((E506-6)/12)*(G506/E506))</f>
        <v>0</v>
      </c>
      <c r="G508" s="99">
        <f>F508</f>
        <v>0</v>
      </c>
      <c r="H508" s="166"/>
      <c r="I508" s="103" t="s">
        <v>531</v>
      </c>
      <c r="J508" s="103" t="str">
        <f>VLOOKUP(I508,Presupuesto!$B$11:$C$565,2,0)</f>
        <v>DECIMOCUARTO MES</v>
      </c>
      <c r="K508" s="100" t="str">
        <f t="shared" si="11"/>
        <v>Posgrado</v>
      </c>
      <c r="L508" s="100" t="s">
        <v>404</v>
      </c>
    </row>
    <row r="509" spans="3:12" ht="15.75" thickBot="1" x14ac:dyDescent="0.3">
      <c r="C509" s="139" t="s">
        <v>497</v>
      </c>
      <c r="D509" s="202"/>
      <c r="E509" s="154">
        <v>12</v>
      </c>
      <c r="F509" s="313">
        <f>HLOOKUP($C509,$BZ$2:$CM$3,2,0)</f>
        <v>30135.85</v>
      </c>
      <c r="G509" s="115">
        <f>D509*E509*F509</f>
        <v>0</v>
      </c>
      <c r="H509" s="168"/>
      <c r="I509" s="116" t="s">
        <v>508</v>
      </c>
      <c r="J509" s="116" t="str">
        <f>VLOOKUP(I509,Presupuesto!$B$11:$C$565,2,0)</f>
        <v>SUELDOS Y SALARIOS PERMANENTES</v>
      </c>
      <c r="K509" s="100" t="str">
        <f t="shared" si="11"/>
        <v>Posgrado</v>
      </c>
      <c r="L509" s="100" t="s">
        <v>404</v>
      </c>
    </row>
    <row r="510" spans="3:12" x14ac:dyDescent="0.25">
      <c r="C510" s="174" t="s">
        <v>58</v>
      </c>
      <c r="D510" s="165"/>
      <c r="E510" s="156">
        <v>0</v>
      </c>
      <c r="F510" s="102">
        <f>IF(E509=0,"",(G509/E509)/12*E509)</f>
        <v>0</v>
      </c>
      <c r="G510" s="99">
        <f>F510</f>
        <v>0</v>
      </c>
      <c r="H510" s="166"/>
      <c r="I510" s="118" t="s">
        <v>528</v>
      </c>
      <c r="J510" s="118" t="str">
        <f>VLOOKUP(I510,Presupuesto!$B$11:$C$565,2,0)</f>
        <v>AGUINALDO Y DECIMO CUARTO MES</v>
      </c>
      <c r="K510" s="100" t="str">
        <f t="shared" si="11"/>
        <v>Posgrado</v>
      </c>
      <c r="L510" s="100" t="s">
        <v>404</v>
      </c>
    </row>
    <row r="511" spans="3:12" ht="15.75" thickBot="1" x14ac:dyDescent="0.3">
      <c r="C511" s="175" t="s">
        <v>59</v>
      </c>
      <c r="D511" s="165"/>
      <c r="E511" s="156">
        <v>0</v>
      </c>
      <c r="F511" s="119">
        <f>IF(E509&lt;6,"",((E509-6)/12)*(G509/E509))</f>
        <v>0</v>
      </c>
      <c r="G511" s="99">
        <f>F511</f>
        <v>0</v>
      </c>
      <c r="H511" s="166"/>
      <c r="I511" s="103" t="s">
        <v>531</v>
      </c>
      <c r="J511" s="103" t="str">
        <f>VLOOKUP(I511,Presupuesto!$B$11:$C$565,2,0)</f>
        <v>DECIMOCUARTO MES</v>
      </c>
      <c r="K511" s="100" t="str">
        <f t="shared" si="11"/>
        <v>Posgrado</v>
      </c>
      <c r="L511" s="100" t="s">
        <v>404</v>
      </c>
    </row>
    <row r="512" spans="3:12" ht="15.75" thickBot="1" x14ac:dyDescent="0.3">
      <c r="C512" s="139" t="s">
        <v>498</v>
      </c>
      <c r="D512" s="202"/>
      <c r="E512" s="154">
        <v>12</v>
      </c>
      <c r="F512" s="313">
        <f>HLOOKUP($C512,$BZ$2:$CM$3,2,0)</f>
        <v>28252.36</v>
      </c>
      <c r="G512" s="115">
        <f>D512*E512*F512</f>
        <v>0</v>
      </c>
      <c r="H512" s="168"/>
      <c r="I512" s="116" t="s">
        <v>508</v>
      </c>
      <c r="J512" s="116" t="str">
        <f>VLOOKUP(I512,Presupuesto!$B$11:$C$565,2,0)</f>
        <v>SUELDOS Y SALARIOS PERMANENTES</v>
      </c>
      <c r="K512" s="100" t="str">
        <f t="shared" si="11"/>
        <v>Posgrado</v>
      </c>
      <c r="L512" s="100" t="s">
        <v>404</v>
      </c>
    </row>
    <row r="513" spans="3:12" x14ac:dyDescent="0.25">
      <c r="C513" s="174" t="s">
        <v>58</v>
      </c>
      <c r="D513" s="165"/>
      <c r="E513" s="156">
        <v>0</v>
      </c>
      <c r="F513" s="102">
        <f>IF(E512=0,"",(G512/E512)/12*E512)</f>
        <v>0</v>
      </c>
      <c r="G513" s="99">
        <f>F513</f>
        <v>0</v>
      </c>
      <c r="H513" s="166"/>
      <c r="I513" s="118" t="s">
        <v>528</v>
      </c>
      <c r="J513" s="118" t="str">
        <f>VLOOKUP(I513,Presupuesto!$B$11:$C$565,2,0)</f>
        <v>AGUINALDO Y DECIMO CUARTO MES</v>
      </c>
      <c r="K513" s="100" t="str">
        <f t="shared" si="11"/>
        <v>Posgrado</v>
      </c>
      <c r="L513" s="100" t="s">
        <v>404</v>
      </c>
    </row>
    <row r="514" spans="3:12" ht="15.75" thickBot="1" x14ac:dyDescent="0.3">
      <c r="C514" s="175" t="s">
        <v>59</v>
      </c>
      <c r="D514" s="165"/>
      <c r="E514" s="156">
        <v>0</v>
      </c>
      <c r="F514" s="119">
        <f>IF(E512&lt;6,"",((E512-6)/12)*(G512/E512))</f>
        <v>0</v>
      </c>
      <c r="G514" s="99">
        <f>F514</f>
        <v>0</v>
      </c>
      <c r="H514" s="166"/>
      <c r="I514" s="103" t="s">
        <v>531</v>
      </c>
      <c r="J514" s="103" t="str">
        <f>VLOOKUP(I514,Presupuesto!$B$11:$C$565,2,0)</f>
        <v>DECIMOCUARTO MES</v>
      </c>
      <c r="K514" s="100" t="str">
        <f t="shared" si="11"/>
        <v>Posgrado</v>
      </c>
      <c r="L514" s="100" t="s">
        <v>404</v>
      </c>
    </row>
    <row r="515" spans="3:12" ht="15.75" thickBot="1" x14ac:dyDescent="0.3">
      <c r="C515" s="139" t="s">
        <v>499</v>
      </c>
      <c r="D515" s="202"/>
      <c r="E515" s="154">
        <v>12</v>
      </c>
      <c r="F515" s="313">
        <f>HLOOKUP($C515,$BZ$2:$CM$3,2,0)</f>
        <v>26368.87</v>
      </c>
      <c r="G515" s="115">
        <f>D515*E515*F515</f>
        <v>0</v>
      </c>
      <c r="H515" s="168"/>
      <c r="I515" s="116" t="s">
        <v>508</v>
      </c>
      <c r="J515" s="116" t="str">
        <f>VLOOKUP(I515,Presupuesto!$B$11:$C$565,2,0)</f>
        <v>SUELDOS Y SALARIOS PERMANENTES</v>
      </c>
      <c r="K515" s="100" t="str">
        <f t="shared" si="11"/>
        <v>Posgrado</v>
      </c>
      <c r="L515" s="100" t="s">
        <v>404</v>
      </c>
    </row>
    <row r="516" spans="3:12" x14ac:dyDescent="0.25">
      <c r="C516" s="174" t="s">
        <v>58</v>
      </c>
      <c r="D516" s="165"/>
      <c r="E516" s="156">
        <v>0</v>
      </c>
      <c r="F516" s="102">
        <f>IF(E515=0,"",(G515/E515)/12*E515)</f>
        <v>0</v>
      </c>
      <c r="G516" s="99">
        <f>F516</f>
        <v>0</v>
      </c>
      <c r="H516" s="166"/>
      <c r="I516" s="118" t="s">
        <v>528</v>
      </c>
      <c r="J516" s="118" t="str">
        <f>VLOOKUP(I516,Presupuesto!$B$11:$C$565,2,0)</f>
        <v>AGUINALDO Y DECIMO CUARTO MES</v>
      </c>
      <c r="K516" s="100" t="str">
        <f t="shared" si="11"/>
        <v>Posgrado</v>
      </c>
      <c r="L516" s="100" t="s">
        <v>404</v>
      </c>
    </row>
    <row r="517" spans="3:12" ht="15.75" thickBot="1" x14ac:dyDescent="0.3">
      <c r="C517" s="175" t="s">
        <v>59</v>
      </c>
      <c r="D517" s="165"/>
      <c r="E517" s="156">
        <v>0</v>
      </c>
      <c r="F517" s="119">
        <f>IF(E515&lt;6,"",((E515-6)/12)*(G515/E515))</f>
        <v>0</v>
      </c>
      <c r="G517" s="99">
        <f>F517</f>
        <v>0</v>
      </c>
      <c r="H517" s="166"/>
      <c r="I517" s="103" t="s">
        <v>531</v>
      </c>
      <c r="J517" s="103" t="str">
        <f>VLOOKUP(I517,Presupuesto!$B$11:$C$565,2,0)</f>
        <v>DECIMOCUARTO MES</v>
      </c>
      <c r="K517" s="100" t="str">
        <f t="shared" si="11"/>
        <v>Posgrado</v>
      </c>
      <c r="L517" s="100" t="s">
        <v>404</v>
      </c>
    </row>
    <row r="518" spans="3:12" ht="15.75" thickBot="1" x14ac:dyDescent="0.3">
      <c r="C518" s="139" t="s">
        <v>500</v>
      </c>
      <c r="D518" s="202"/>
      <c r="E518" s="154">
        <v>12</v>
      </c>
      <c r="F518" s="313">
        <f>HLOOKUP($C518,$BZ$2:$CM$3,2,0)</f>
        <v>17893.16</v>
      </c>
      <c r="G518" s="115">
        <f>D518*E518*F518</f>
        <v>0</v>
      </c>
      <c r="H518" s="168"/>
      <c r="I518" s="116" t="s">
        <v>508</v>
      </c>
      <c r="J518" s="116" t="str">
        <f>VLOOKUP(I518,Presupuesto!$B$11:$C$565,2,0)</f>
        <v>SUELDOS Y SALARIOS PERMANENTES</v>
      </c>
      <c r="K518" s="100" t="str">
        <f t="shared" si="11"/>
        <v>Posgrado</v>
      </c>
      <c r="L518" s="100" t="s">
        <v>404</v>
      </c>
    </row>
    <row r="519" spans="3:12" x14ac:dyDescent="0.25">
      <c r="C519" s="174" t="s">
        <v>58</v>
      </c>
      <c r="D519" s="165"/>
      <c r="E519" s="156">
        <v>0</v>
      </c>
      <c r="F519" s="102">
        <f>IF(E518=0,"",(G518/E518)/12*E518)</f>
        <v>0</v>
      </c>
      <c r="G519" s="99">
        <f>F519</f>
        <v>0</v>
      </c>
      <c r="H519" s="166"/>
      <c r="I519" s="118" t="s">
        <v>528</v>
      </c>
      <c r="J519" s="118" t="str">
        <f>VLOOKUP(I519,Presupuesto!$B$11:$C$565,2,0)</f>
        <v>AGUINALDO Y DECIMO CUARTO MES</v>
      </c>
      <c r="K519" s="100" t="str">
        <f t="shared" si="11"/>
        <v>Posgrado</v>
      </c>
      <c r="L519" s="100" t="s">
        <v>404</v>
      </c>
    </row>
    <row r="520" spans="3:12" ht="15.75" thickBot="1" x14ac:dyDescent="0.3">
      <c r="C520" s="175" t="s">
        <v>59</v>
      </c>
      <c r="D520" s="165"/>
      <c r="E520" s="156">
        <v>0</v>
      </c>
      <c r="F520" s="119">
        <f>IF(E518&lt;6,"",((E518-6)/12)*(G518/E518))</f>
        <v>0</v>
      </c>
      <c r="G520" s="99">
        <f>F520</f>
        <v>0</v>
      </c>
      <c r="H520" s="166"/>
      <c r="I520" s="103" t="s">
        <v>531</v>
      </c>
      <c r="J520" s="103" t="str">
        <f>VLOOKUP(I520,Presupuesto!$B$11:$C$565,2,0)</f>
        <v>DECIMOCUARTO MES</v>
      </c>
      <c r="K520" s="100" t="str">
        <f t="shared" si="11"/>
        <v>Posgrado</v>
      </c>
      <c r="L520" s="100" t="s">
        <v>404</v>
      </c>
    </row>
    <row r="521" spans="3:12" ht="15.75" thickBot="1" x14ac:dyDescent="0.3">
      <c r="C521" s="139" t="s">
        <v>501</v>
      </c>
      <c r="D521" s="202"/>
      <c r="E521" s="154">
        <v>12</v>
      </c>
      <c r="F521" s="313">
        <f>HLOOKUP($C521,$BZ$2:$CM$3,2,0)</f>
        <v>16951.419999999998</v>
      </c>
      <c r="G521" s="115">
        <f>D521*E521*F521</f>
        <v>0</v>
      </c>
      <c r="H521" s="168"/>
      <c r="I521" s="116" t="s">
        <v>508</v>
      </c>
      <c r="J521" s="116" t="str">
        <f>VLOOKUP(I521,Presupuesto!$B$11:$C$565,2,0)</f>
        <v>SUELDOS Y SALARIOS PERMANENTES</v>
      </c>
      <c r="K521" s="100" t="str">
        <f t="shared" si="11"/>
        <v>Posgrado</v>
      </c>
      <c r="L521" s="100" t="s">
        <v>404</v>
      </c>
    </row>
    <row r="522" spans="3:12" x14ac:dyDescent="0.25">
      <c r="C522" s="174" t="s">
        <v>58</v>
      </c>
      <c r="D522" s="165"/>
      <c r="E522" s="156">
        <v>0</v>
      </c>
      <c r="F522" s="102">
        <f>IF(E521=0,"",(G521/E521)/12*E521)</f>
        <v>0</v>
      </c>
      <c r="G522" s="99">
        <f>F522</f>
        <v>0</v>
      </c>
      <c r="H522" s="166"/>
      <c r="I522" s="118" t="s">
        <v>528</v>
      </c>
      <c r="J522" s="118" t="str">
        <f>VLOOKUP(I522,Presupuesto!$B$11:$C$565,2,0)</f>
        <v>AGUINALDO Y DECIMO CUARTO MES</v>
      </c>
      <c r="K522" s="100" t="str">
        <f t="shared" si="11"/>
        <v>Posgrado</v>
      </c>
      <c r="L522" s="100" t="s">
        <v>404</v>
      </c>
    </row>
    <row r="523" spans="3:12" ht="15.75" thickBot="1" x14ac:dyDescent="0.3">
      <c r="C523" s="175" t="s">
        <v>59</v>
      </c>
      <c r="D523" s="165"/>
      <c r="E523" s="156">
        <v>0</v>
      </c>
      <c r="F523" s="119">
        <f>IF(E521&lt;6,"",((E521-6)/12)*(G521/E521))</f>
        <v>0</v>
      </c>
      <c r="G523" s="99">
        <f>F523</f>
        <v>0</v>
      </c>
      <c r="H523" s="166"/>
      <c r="I523" s="103" t="s">
        <v>531</v>
      </c>
      <c r="J523" s="103" t="str">
        <f>VLOOKUP(I523,Presupuesto!$B$11:$C$565,2,0)</f>
        <v>DECIMOCUARTO MES</v>
      </c>
      <c r="K523" s="100" t="str">
        <f t="shared" si="11"/>
        <v>Posgrado</v>
      </c>
      <c r="L523" s="100" t="s">
        <v>404</v>
      </c>
    </row>
    <row r="524" spans="3:12" ht="15.75" thickBot="1" x14ac:dyDescent="0.3">
      <c r="C524" s="139" t="s">
        <v>502</v>
      </c>
      <c r="D524" s="202"/>
      <c r="E524" s="154">
        <v>12</v>
      </c>
      <c r="F524" s="313">
        <f>HLOOKUP($C524,$BZ$2:$CM$3,2,0)</f>
        <v>13184.44</v>
      </c>
      <c r="G524" s="115">
        <f>D524*E524*F524</f>
        <v>0</v>
      </c>
      <c r="H524" s="168"/>
      <c r="I524" s="116" t="s">
        <v>508</v>
      </c>
      <c r="J524" s="116" t="str">
        <f>VLOOKUP(I524,Presupuesto!$B$11:$C$565,2,0)</f>
        <v>SUELDOS Y SALARIOS PERMANENTES</v>
      </c>
      <c r="K524" s="100" t="str">
        <f t="shared" si="11"/>
        <v>Posgrado</v>
      </c>
      <c r="L524" s="100" t="s">
        <v>404</v>
      </c>
    </row>
    <row r="525" spans="3:12" x14ac:dyDescent="0.25">
      <c r="C525" s="174" t="s">
        <v>58</v>
      </c>
      <c r="D525" s="165"/>
      <c r="E525" s="156">
        <v>0</v>
      </c>
      <c r="F525" s="102">
        <f>IF(E524=0,"",(G524/E524)/12*E524)</f>
        <v>0</v>
      </c>
      <c r="G525" s="99">
        <f>F525</f>
        <v>0</v>
      </c>
      <c r="H525" s="166"/>
      <c r="I525" s="118" t="s">
        <v>528</v>
      </c>
      <c r="J525" s="118" t="str">
        <f>VLOOKUP(I525,Presupuesto!$B$11:$C$565,2,0)</f>
        <v>AGUINALDO Y DECIMO CUARTO MES</v>
      </c>
      <c r="K525" s="100" t="str">
        <f t="shared" si="11"/>
        <v>Posgrado</v>
      </c>
      <c r="L525" s="100" t="s">
        <v>404</v>
      </c>
    </row>
    <row r="526" spans="3:12" ht="15.75" thickBot="1" x14ac:dyDescent="0.3">
      <c r="C526" s="175" t="s">
        <v>59</v>
      </c>
      <c r="D526" s="165"/>
      <c r="E526" s="156">
        <v>0</v>
      </c>
      <c r="F526" s="119">
        <f>IF(E524&lt;6,"",((E524-6)/12)*(G524/E524))</f>
        <v>0</v>
      </c>
      <c r="G526" s="99">
        <f>F526</f>
        <v>0</v>
      </c>
      <c r="H526" s="166"/>
      <c r="I526" s="103" t="s">
        <v>531</v>
      </c>
      <c r="J526" s="103" t="str">
        <f>VLOOKUP(I526,Presupuesto!$B$11:$C$565,2,0)</f>
        <v>DECIMOCUARTO MES</v>
      </c>
      <c r="K526" s="100" t="str">
        <f t="shared" si="11"/>
        <v>Posgrado</v>
      </c>
      <c r="L526" s="100" t="s">
        <v>404</v>
      </c>
    </row>
    <row r="527" spans="3:12" ht="15.75" thickBot="1" x14ac:dyDescent="0.3">
      <c r="C527" s="139" t="s">
        <v>503</v>
      </c>
      <c r="D527" s="202"/>
      <c r="E527" s="154">
        <v>12</v>
      </c>
      <c r="F527" s="313">
        <f>HLOOKUP($C527,$BZ$2:$CM$3,2,0)</f>
        <v>15032.56</v>
      </c>
      <c r="G527" s="115">
        <f>D527*E527*F527</f>
        <v>0</v>
      </c>
      <c r="H527" s="168"/>
      <c r="I527" s="116" t="s">
        <v>508</v>
      </c>
      <c r="J527" s="116" t="str">
        <f>VLOOKUP(I527,Presupuesto!$B$11:$C$565,2,0)</f>
        <v>SUELDOS Y SALARIOS PERMANENTES</v>
      </c>
      <c r="K527" s="100" t="str">
        <f t="shared" si="11"/>
        <v>Posgrado</v>
      </c>
      <c r="L527" s="100" t="s">
        <v>404</v>
      </c>
    </row>
    <row r="528" spans="3:12" x14ac:dyDescent="0.25">
      <c r="C528" s="174" t="s">
        <v>58</v>
      </c>
      <c r="D528" s="165"/>
      <c r="E528" s="156">
        <v>0</v>
      </c>
      <c r="F528" s="102">
        <f>IF(E527=0,"",(G527/E527)/12*E527)</f>
        <v>0</v>
      </c>
      <c r="G528" s="99">
        <f>F528</f>
        <v>0</v>
      </c>
      <c r="H528" s="166"/>
      <c r="I528" s="118" t="s">
        <v>528</v>
      </c>
      <c r="J528" s="118" t="str">
        <f>VLOOKUP(I528,Presupuesto!$B$11:$C$565,2,0)</f>
        <v>AGUINALDO Y DECIMO CUARTO MES</v>
      </c>
      <c r="K528" s="100" t="str">
        <f t="shared" si="11"/>
        <v>Posgrado</v>
      </c>
      <c r="L528" s="100" t="s">
        <v>404</v>
      </c>
    </row>
    <row r="529" spans="3:12" ht="15.75" thickBot="1" x14ac:dyDescent="0.3">
      <c r="C529" s="175" t="s">
        <v>59</v>
      </c>
      <c r="D529" s="165"/>
      <c r="E529" s="156">
        <v>0</v>
      </c>
      <c r="F529" s="119">
        <f>IF(E527&lt;6,"",((E527-6)/12)*(G527/E527))</f>
        <v>0</v>
      </c>
      <c r="G529" s="99">
        <f>F529</f>
        <v>0</v>
      </c>
      <c r="H529" s="166"/>
      <c r="I529" s="103" t="s">
        <v>531</v>
      </c>
      <c r="J529" s="103" t="str">
        <f>VLOOKUP(I529,Presupuesto!$B$11:$C$565,2,0)</f>
        <v>DECIMOCUARTO MES</v>
      </c>
      <c r="K529" s="100" t="str">
        <f t="shared" si="11"/>
        <v>Posgrado</v>
      </c>
      <c r="L529" s="100" t="s">
        <v>404</v>
      </c>
    </row>
    <row r="530" spans="3:12" ht="15.75" thickBot="1" x14ac:dyDescent="0.3">
      <c r="C530" s="139" t="s">
        <v>504</v>
      </c>
      <c r="D530" s="202"/>
      <c r="E530" s="154">
        <v>12</v>
      </c>
      <c r="F530" s="313">
        <f>HLOOKUP($C530,$BZ$2:$CM$3,2,0)</f>
        <v>13264.02</v>
      </c>
      <c r="G530" s="115">
        <f>D530*E530*F530</f>
        <v>0</v>
      </c>
      <c r="H530" s="168"/>
      <c r="I530" s="116" t="s">
        <v>508</v>
      </c>
      <c r="J530" s="116" t="str">
        <f>VLOOKUP(I530,Presupuesto!$B$11:$C$565,2,0)</f>
        <v>SUELDOS Y SALARIOS PERMANENTES</v>
      </c>
      <c r="K530" s="100" t="str">
        <f t="shared" si="11"/>
        <v>Posgrado</v>
      </c>
      <c r="L530" s="100" t="s">
        <v>404</v>
      </c>
    </row>
    <row r="531" spans="3:12" x14ac:dyDescent="0.25">
      <c r="C531" s="174" t="s">
        <v>58</v>
      </c>
      <c r="D531" s="165"/>
      <c r="E531" s="156">
        <v>0</v>
      </c>
      <c r="F531" s="102">
        <f>IF(E530=0,"",(G530/E530)/12*E530)</f>
        <v>0</v>
      </c>
      <c r="G531" s="99">
        <f>F531</f>
        <v>0</v>
      </c>
      <c r="H531" s="166"/>
      <c r="I531" s="118" t="s">
        <v>528</v>
      </c>
      <c r="J531" s="118" t="str">
        <f>VLOOKUP(I531,Presupuesto!$B$11:$C$565,2,0)</f>
        <v>AGUINALDO Y DECIMO CUARTO MES</v>
      </c>
      <c r="K531" s="100" t="str">
        <f t="shared" si="11"/>
        <v>Posgrado</v>
      </c>
      <c r="L531" s="100" t="s">
        <v>404</v>
      </c>
    </row>
    <row r="532" spans="3:12" ht="15.75" thickBot="1" x14ac:dyDescent="0.3">
      <c r="C532" s="175" t="s">
        <v>59</v>
      </c>
      <c r="D532" s="165"/>
      <c r="E532" s="156">
        <v>0</v>
      </c>
      <c r="F532" s="119">
        <f>IF(E530&lt;6,"",((E530-6)/12)*(G530/E530))</f>
        <v>0</v>
      </c>
      <c r="G532" s="99">
        <f>F532</f>
        <v>0</v>
      </c>
      <c r="H532" s="166"/>
      <c r="I532" s="103" t="s">
        <v>531</v>
      </c>
      <c r="J532" s="103" t="str">
        <f>VLOOKUP(I532,Presupuesto!$B$11:$C$565,2,0)</f>
        <v>DECIMOCUARTO MES</v>
      </c>
      <c r="K532" s="100" t="str">
        <f t="shared" si="11"/>
        <v>Posgrado</v>
      </c>
      <c r="L532" s="100" t="s">
        <v>404</v>
      </c>
    </row>
    <row r="533" spans="3:12" ht="15.75" thickBot="1" x14ac:dyDescent="0.3">
      <c r="C533" s="139" t="s">
        <v>505</v>
      </c>
      <c r="D533" s="202"/>
      <c r="E533" s="154">
        <v>12</v>
      </c>
      <c r="F533" s="313">
        <f>HLOOKUP($C533,$BZ$2:$CM$3,2,0)</f>
        <v>12379.75</v>
      </c>
      <c r="G533" s="115">
        <f>D533*E533*F533</f>
        <v>0</v>
      </c>
      <c r="H533" s="168"/>
      <c r="I533" s="116" t="s">
        <v>508</v>
      </c>
      <c r="J533" s="116" t="str">
        <f>VLOOKUP(I533,Presupuesto!$B$11:$C$565,2,0)</f>
        <v>SUELDOS Y SALARIOS PERMANENTES</v>
      </c>
      <c r="K533" s="100" t="str">
        <f t="shared" si="11"/>
        <v>Posgrado</v>
      </c>
      <c r="L533" s="100" t="s">
        <v>404</v>
      </c>
    </row>
    <row r="534" spans="3:12" x14ac:dyDescent="0.25">
      <c r="C534" s="174" t="s">
        <v>58</v>
      </c>
      <c r="D534" s="165"/>
      <c r="E534" s="156">
        <v>0</v>
      </c>
      <c r="F534" s="102">
        <f>IF(E533=0,"",(G533/E533)/12*E533)</f>
        <v>0</v>
      </c>
      <c r="G534" s="99">
        <f>F534</f>
        <v>0</v>
      </c>
      <c r="H534" s="166"/>
      <c r="I534" s="118" t="s">
        <v>528</v>
      </c>
      <c r="J534" s="118" t="str">
        <f>VLOOKUP(I534,Presupuesto!$B$11:$C$565,2,0)</f>
        <v>AGUINALDO Y DECIMO CUARTO MES</v>
      </c>
      <c r="K534" s="100" t="str">
        <f t="shared" si="11"/>
        <v>Posgrado</v>
      </c>
      <c r="L534" s="100" t="s">
        <v>404</v>
      </c>
    </row>
    <row r="535" spans="3:12" ht="15.75" thickBot="1" x14ac:dyDescent="0.3">
      <c r="C535" s="175" t="s">
        <v>59</v>
      </c>
      <c r="D535" s="165"/>
      <c r="E535" s="156">
        <v>0</v>
      </c>
      <c r="F535" s="119">
        <f>IF(E533&lt;6,"",((E533-6)/12)*(G533/E533))</f>
        <v>0</v>
      </c>
      <c r="G535" s="99">
        <f>F535</f>
        <v>0</v>
      </c>
      <c r="H535" s="166"/>
      <c r="I535" s="103" t="s">
        <v>531</v>
      </c>
      <c r="J535" s="103" t="str">
        <f>VLOOKUP(I535,Presupuesto!$B$11:$C$565,2,0)</f>
        <v>DECIMOCUARTO MES</v>
      </c>
      <c r="K535" s="100" t="str">
        <f t="shared" si="11"/>
        <v>Posgrado</v>
      </c>
      <c r="L535" s="100" t="s">
        <v>404</v>
      </c>
    </row>
    <row r="536" spans="3:12" ht="15.75" thickBot="1" x14ac:dyDescent="0.3">
      <c r="C536" s="139" t="s">
        <v>506</v>
      </c>
      <c r="D536" s="202"/>
      <c r="E536" s="154">
        <v>12</v>
      </c>
      <c r="F536" s="313">
        <f>HLOOKUP($C536,$BZ$2:$CM$3,2,0)</f>
        <v>439.49</v>
      </c>
      <c r="G536" s="115">
        <f>D536*E536*F536</f>
        <v>0</v>
      </c>
      <c r="H536" s="168"/>
      <c r="I536" s="116" t="s">
        <v>508</v>
      </c>
      <c r="J536" s="116" t="str">
        <f>VLOOKUP(I536,Presupuesto!$B$11:$C$565,2,0)</f>
        <v>SUELDOS Y SALARIOS PERMANENTES</v>
      </c>
      <c r="K536" s="100" t="str">
        <f t="shared" si="11"/>
        <v>Posgrado</v>
      </c>
      <c r="L536" s="100" t="s">
        <v>404</v>
      </c>
    </row>
    <row r="537" spans="3:12" x14ac:dyDescent="0.25">
      <c r="C537" s="174" t="s">
        <v>58</v>
      </c>
      <c r="D537" s="165"/>
      <c r="E537" s="156">
        <v>0</v>
      </c>
      <c r="F537" s="102">
        <f>IF(E536=0,"",(G536/E536)/12*E536)</f>
        <v>0</v>
      </c>
      <c r="G537" s="99">
        <f>F537</f>
        <v>0</v>
      </c>
      <c r="H537" s="166"/>
      <c r="I537" s="118" t="s">
        <v>528</v>
      </c>
      <c r="J537" s="118" t="str">
        <f>VLOOKUP(I537,Presupuesto!$B$11:$C$565,2,0)</f>
        <v>AGUINALDO Y DECIMO CUARTO MES</v>
      </c>
      <c r="K537" s="100" t="str">
        <f t="shared" si="11"/>
        <v>Posgrado</v>
      </c>
      <c r="L537" s="100" t="s">
        <v>404</v>
      </c>
    </row>
    <row r="538" spans="3:12" ht="15.75" thickBot="1" x14ac:dyDescent="0.3">
      <c r="C538" s="175" t="s">
        <v>59</v>
      </c>
      <c r="D538" s="165"/>
      <c r="E538" s="156">
        <v>0</v>
      </c>
      <c r="F538" s="119">
        <f>IF(E536&lt;6,"",((E536-6)/12)*(G536/E536))</f>
        <v>0</v>
      </c>
      <c r="G538" s="99">
        <f>F538</f>
        <v>0</v>
      </c>
      <c r="H538" s="166"/>
      <c r="I538" s="103" t="s">
        <v>531</v>
      </c>
      <c r="J538" s="103" t="str">
        <f>VLOOKUP(I538,Presupuesto!$B$11:$C$565,2,0)</f>
        <v>DECIMOCUARTO MES</v>
      </c>
      <c r="K538" s="100" t="str">
        <f t="shared" si="11"/>
        <v>Posgrado</v>
      </c>
      <c r="L538" s="100" t="s">
        <v>404</v>
      </c>
    </row>
    <row r="539" spans="3:12" ht="15.75" thickBot="1" x14ac:dyDescent="0.3">
      <c r="C539" s="139" t="s">
        <v>507</v>
      </c>
      <c r="D539" s="202"/>
      <c r="E539" s="154">
        <v>12</v>
      </c>
      <c r="F539" s="313">
        <f>HLOOKUP($C539,$BZ$2:$CM$3,2,0)</f>
        <v>1904.46</v>
      </c>
      <c r="G539" s="115">
        <f>D539*E539*F539</f>
        <v>0</v>
      </c>
      <c r="H539" s="168"/>
      <c r="I539" s="116" t="s">
        <v>508</v>
      </c>
      <c r="J539" s="116" t="str">
        <f>VLOOKUP(I539,Presupuesto!$B$11:$C$565,2,0)</f>
        <v>SUELDOS Y SALARIOS PERMANENTES</v>
      </c>
      <c r="K539" s="100" t="str">
        <f t="shared" si="11"/>
        <v>Posgrado</v>
      </c>
      <c r="L539" s="100" t="s">
        <v>404</v>
      </c>
    </row>
    <row r="540" spans="3:12" x14ac:dyDescent="0.25">
      <c r="C540" s="174" t="s">
        <v>58</v>
      </c>
      <c r="D540" s="165"/>
      <c r="E540" s="156">
        <v>0</v>
      </c>
      <c r="F540" s="102">
        <f>IF(E539=0,"",(G539/E539)/12*E539)</f>
        <v>0</v>
      </c>
      <c r="G540" s="99">
        <f>F540</f>
        <v>0</v>
      </c>
      <c r="H540" s="166"/>
      <c r="I540" s="118" t="s">
        <v>528</v>
      </c>
      <c r="J540" s="118" t="str">
        <f>VLOOKUP(I540,Presupuesto!$B$11:$C$565,2,0)</f>
        <v>AGUINALDO Y DECIMO CUARTO MES</v>
      </c>
      <c r="K540" s="100" t="str">
        <f t="shared" si="11"/>
        <v>Posgrado</v>
      </c>
      <c r="L540" s="100" t="s">
        <v>404</v>
      </c>
    </row>
    <row r="541" spans="3:12" ht="15.75" thickBot="1" x14ac:dyDescent="0.3">
      <c r="C541" s="175" t="s">
        <v>59</v>
      </c>
      <c r="D541" s="165"/>
      <c r="E541" s="156">
        <v>0</v>
      </c>
      <c r="F541" s="119">
        <f>IF(E539&lt;6,"",((E539-6)/12)*(G539/E539))</f>
        <v>0</v>
      </c>
      <c r="G541" s="99">
        <f>F541</f>
        <v>0</v>
      </c>
      <c r="H541" s="166"/>
      <c r="I541" s="103" t="s">
        <v>531</v>
      </c>
      <c r="J541" s="103" t="str">
        <f>VLOOKUP(I541,Presupuesto!$B$11:$C$565,2,0)</f>
        <v>DECIMOCUARTO MES</v>
      </c>
      <c r="K541" s="100" t="str">
        <f t="shared" si="11"/>
        <v>Posgrado</v>
      </c>
      <c r="L541" s="100" t="s">
        <v>404</v>
      </c>
    </row>
    <row r="542" spans="3:12" ht="15.75" thickBot="1" x14ac:dyDescent="0.3">
      <c r="C542" s="142" t="s">
        <v>84</v>
      </c>
      <c r="D542" s="202"/>
      <c r="E542" s="154">
        <v>12</v>
      </c>
      <c r="F542" s="141">
        <v>30000</v>
      </c>
      <c r="G542" s="115">
        <f>D542*E542*F542</f>
        <v>0</v>
      </c>
      <c r="H542" s="168"/>
      <c r="I542" s="116" t="s">
        <v>576</v>
      </c>
      <c r="J542" s="116" t="str">
        <f>VLOOKUP(I542,Presupuesto!$B$11:$C$565,2,0)</f>
        <v>CONTRATOS ESPECIALES</v>
      </c>
      <c r="K542" s="100" t="str">
        <f t="shared" si="11"/>
        <v>Posgrado</v>
      </c>
      <c r="L542" s="100" t="s">
        <v>404</v>
      </c>
    </row>
    <row r="543" spans="3:12" x14ac:dyDescent="0.25">
      <c r="C543" s="174" t="s">
        <v>58</v>
      </c>
      <c r="D543" s="165"/>
      <c r="E543" s="156">
        <v>0</v>
      </c>
      <c r="F543" s="119">
        <f>IF(E542=0,"",(G542/E542)/12*E542)</f>
        <v>0</v>
      </c>
      <c r="G543" s="99">
        <f>F543</f>
        <v>0</v>
      </c>
      <c r="H543" s="166"/>
      <c r="I543" s="103" t="s">
        <v>576</v>
      </c>
      <c r="J543" s="103" t="str">
        <f>VLOOKUP(I543,Presupuesto!$B$11:$C$565,2,0)</f>
        <v>CONTRATOS ESPECIALES</v>
      </c>
      <c r="K543" s="100" t="str">
        <f t="shared" si="11"/>
        <v>Posgrado</v>
      </c>
      <c r="L543" s="100" t="s">
        <v>403</v>
      </c>
    </row>
    <row r="544" spans="3:12" ht="15.75" thickBot="1" x14ac:dyDescent="0.3">
      <c r="C544" s="175" t="s">
        <v>59</v>
      </c>
      <c r="D544" s="165"/>
      <c r="E544" s="156">
        <v>0</v>
      </c>
      <c r="F544" s="102">
        <f>IF(E542&lt;6,"",((E542-6)/12)*(G542/E542))</f>
        <v>0</v>
      </c>
      <c r="G544" s="99">
        <f>F544</f>
        <v>0</v>
      </c>
      <c r="H544" s="166"/>
      <c r="I544" s="103" t="s">
        <v>576</v>
      </c>
      <c r="J544" s="103" t="str">
        <f>VLOOKUP(I544,Presupuesto!$B$11:$C$565,2,0)</f>
        <v>CONTRATOS ESPECIALES</v>
      </c>
      <c r="K544" s="100" t="str">
        <f t="shared" si="11"/>
        <v>Posgrado</v>
      </c>
      <c r="L544" s="100" t="s">
        <v>408</v>
      </c>
    </row>
    <row r="545" spans="3:12" ht="15.75" thickBot="1" x14ac:dyDescent="0.3">
      <c r="C545" s="142" t="s">
        <v>60</v>
      </c>
      <c r="D545" s="202"/>
      <c r="E545" s="154">
        <v>12</v>
      </c>
      <c r="F545" s="120">
        <v>30000</v>
      </c>
      <c r="G545" s="115">
        <f>D545*E545*F545</f>
        <v>0</v>
      </c>
      <c r="H545" s="168"/>
      <c r="I545" s="116" t="s">
        <v>717</v>
      </c>
      <c r="J545" s="116" t="str">
        <f>VLOOKUP(I545,Presupuesto!$B$11:$C$565,2,0)</f>
        <v>OTROS SERVICIOS TECNICOS Y PROFESIONALES</v>
      </c>
      <c r="K545" s="100" t="str">
        <f t="shared" si="11"/>
        <v>Posgrado</v>
      </c>
      <c r="L545" s="100" t="s">
        <v>403</v>
      </c>
    </row>
    <row r="546" spans="3:12" x14ac:dyDescent="0.25">
      <c r="C546" s="174" t="s">
        <v>58</v>
      </c>
      <c r="D546" s="165"/>
      <c r="E546" s="156">
        <v>0</v>
      </c>
      <c r="F546" s="102">
        <v>0</v>
      </c>
      <c r="G546" s="99">
        <f>F546</f>
        <v>0</v>
      </c>
      <c r="H546" s="166"/>
      <c r="I546" s="103" t="s">
        <v>717</v>
      </c>
      <c r="J546" s="103" t="str">
        <f>VLOOKUP(I546,Presupuesto!$B$11:$C$565,2,0)</f>
        <v>OTROS SERVICIOS TECNICOS Y PROFESIONALES</v>
      </c>
      <c r="K546" s="100" t="str">
        <f t="shared" si="11"/>
        <v>Posgrado</v>
      </c>
      <c r="L546" s="100" t="s">
        <v>403</v>
      </c>
    </row>
    <row r="547" spans="3:12" ht="15.75" thickBot="1" x14ac:dyDescent="0.3">
      <c r="C547" s="175" t="s">
        <v>59</v>
      </c>
      <c r="D547" s="165"/>
      <c r="E547" s="156">
        <v>0</v>
      </c>
      <c r="F547" s="102">
        <v>0</v>
      </c>
      <c r="G547" s="99">
        <f>F547</f>
        <v>0</v>
      </c>
      <c r="H547" s="166"/>
      <c r="I547" s="103" t="s">
        <v>717</v>
      </c>
      <c r="J547" s="103" t="str">
        <f>VLOOKUP(I547,Presupuesto!$B$11:$C$565,2,0)</f>
        <v>OTROS SERVICIOS TECNICOS Y PROFESIONALES</v>
      </c>
      <c r="K547" s="100" t="str">
        <f t="shared" si="11"/>
        <v>Posgrado</v>
      </c>
      <c r="L547" s="100" t="s">
        <v>403</v>
      </c>
    </row>
    <row r="548" spans="3:12" ht="15.75" thickBot="1" x14ac:dyDescent="0.3">
      <c r="C548" s="142" t="s">
        <v>61</v>
      </c>
      <c r="D548" s="202"/>
      <c r="E548" s="154">
        <v>12</v>
      </c>
      <c r="F548" s="120">
        <v>30000</v>
      </c>
      <c r="G548" s="115">
        <f>D548*E548*F548</f>
        <v>0</v>
      </c>
      <c r="H548" s="168"/>
      <c r="I548" s="116" t="s">
        <v>508</v>
      </c>
      <c r="J548" s="116" t="str">
        <f>VLOOKUP(I548,Presupuesto!$B$11:$C$565,2,0)</f>
        <v>SUELDOS Y SALARIOS PERMANENTES</v>
      </c>
      <c r="K548" s="100" t="str">
        <f t="shared" si="11"/>
        <v>Posgrado</v>
      </c>
      <c r="L548" s="100" t="s">
        <v>403</v>
      </c>
    </row>
    <row r="549" spans="3:12" x14ac:dyDescent="0.25">
      <c r="C549" s="174" t="s">
        <v>58</v>
      </c>
      <c r="D549" s="172"/>
      <c r="E549" s="133">
        <v>0</v>
      </c>
      <c r="F549" s="121">
        <f>IF(E548=0,"",(G548/E548)/12*E548)</f>
        <v>0</v>
      </c>
      <c r="G549" s="122">
        <f>F549</f>
        <v>0</v>
      </c>
      <c r="H549" s="166"/>
      <c r="I549" s="103" t="s">
        <v>528</v>
      </c>
      <c r="J549" s="103" t="str">
        <f>VLOOKUP(I549,Presupuesto!$B$11:$C$565,2,0)</f>
        <v>AGUINALDO Y DECIMO CUARTO MES</v>
      </c>
      <c r="K549" s="100" t="str">
        <f t="shared" si="11"/>
        <v>Posgrado</v>
      </c>
      <c r="L549" s="100" t="s">
        <v>403</v>
      </c>
    </row>
    <row r="550" spans="3:12" ht="15.75" thickBot="1" x14ac:dyDescent="0.3">
      <c r="C550" s="176" t="s">
        <v>59</v>
      </c>
      <c r="D550" s="164"/>
      <c r="E550" s="134">
        <v>0</v>
      </c>
      <c r="F550" s="107">
        <f>IF(E548&lt;6,"",((E548-6)/12)*(G548/E548))</f>
        <v>0</v>
      </c>
      <c r="G550" s="107">
        <f>F550</f>
        <v>0</v>
      </c>
      <c r="H550" s="164"/>
      <c r="I550" s="108" t="s">
        <v>531</v>
      </c>
      <c r="J550" s="126" t="str">
        <f>VLOOKUP(I550,Presupuesto!$B$11:$C$565,2,0)</f>
        <v>DECIMOCUARTO MES</v>
      </c>
      <c r="K550" s="108" t="str">
        <f t="shared" si="11"/>
        <v>Posgrado</v>
      </c>
      <c r="L550" s="126" t="s">
        <v>403</v>
      </c>
    </row>
    <row r="552" spans="3:12" ht="15.75" thickBot="1" x14ac:dyDescent="0.3"/>
    <row r="553" spans="3:12" ht="15.75" thickBot="1" x14ac:dyDescent="0.3">
      <c r="C553" s="69" t="s">
        <v>43</v>
      </c>
      <c r="D553" s="30">
        <f>SUM(G560:G610)</f>
        <v>0</v>
      </c>
      <c r="E553" s="95"/>
      <c r="F553" s="95"/>
      <c r="G553" s="95"/>
      <c r="H553" s="76"/>
      <c r="I553" s="76"/>
      <c r="J553" s="76"/>
    </row>
    <row r="554" spans="3:12" x14ac:dyDescent="0.25">
      <c r="D554" s="31"/>
      <c r="E554" s="95"/>
      <c r="F554" s="95"/>
      <c r="G554" s="95"/>
      <c r="H554" s="76"/>
      <c r="I554" s="76"/>
      <c r="J554" s="76"/>
    </row>
    <row r="555" spans="3:12" x14ac:dyDescent="0.25">
      <c r="D555" s="31"/>
      <c r="E555" s="95"/>
      <c r="F555" s="95"/>
      <c r="G555" s="95"/>
      <c r="H555" s="76"/>
      <c r="I555" s="76"/>
      <c r="J555" s="76"/>
    </row>
    <row r="556" spans="3:12" ht="15.75" x14ac:dyDescent="0.25">
      <c r="C556" s="207" t="s">
        <v>401</v>
      </c>
      <c r="D556" s="208"/>
      <c r="E556" s="95"/>
      <c r="F556" s="95"/>
      <c r="G556" s="95"/>
      <c r="H556" s="76"/>
      <c r="I556" s="76"/>
      <c r="J556" s="76"/>
    </row>
    <row r="557" spans="3:12" ht="18.75" x14ac:dyDescent="0.25">
      <c r="C557" s="213" t="e">
        <f>IFERROR(VLOOKUP(D556,'Desarrollo e Innov. Curricular'!$E:$F,2,FALSE),IFERROR(VLOOKUP(D556,'Investigación Científica'!$E:$F,2,FALSE),IFERROR(VLOOKUP(D556,'Vinculación Univ. Sociedad'!$E:$F,2,FALSE),IFERROR(VLOOKUP(D556,'Docencia y Profesorado Universi'!$E:$F,2,FALSE),IFERROR(VLOOKUP(D556,'Estudiantes y Graduados'!$E:$F,2,FALSE),IFERROR(VLOOKUP(D556,'Gestion Administrativa'!$E:$F,2,FALSE),IFERROR(VLOOKUP(D556,'Gestión Académica'!$E:$F,2,FALSE),IFERROR(VLOOKUP(D556,'Aseguramiento de la Calidad y M'!$E:$F,2,FALSE),IFERROR(VLOOKUP(D556,'Gestión del Conocimiento'!$E:$F,2,FALSE),IFERROR(VLOOKUP(D556,'Gobernabilidad y Procesos...'!$E:$F,2,FALSE),IFERROR(VLOOKUP(D556,'Gestión del Talento Humano'!$E:$F,2,FALSE),IFERROR(VLOOKUP(D556,'Internacionalización de la E.S.'!$E:$F,2,FALSE),IFERROR(VLOOKUP(D556,Posgrado!$E:$F,2,FALSE),IFERROR(VLOOKUP(D556,'Cultura de Innovación Insti...'!$E:$F,2,FALSE),VLOOKUP(D556,'Lo Esencial de la Reforma Univ.'!$E:$F,2,0)))))))))))))))</f>
        <v>#N/A</v>
      </c>
      <c r="D557" s="31"/>
      <c r="E557" s="95"/>
      <c r="F557" s="95"/>
      <c r="G557" s="95"/>
      <c r="H557" s="76"/>
      <c r="I557" s="76"/>
      <c r="J557" s="76"/>
    </row>
    <row r="558" spans="3:12" ht="15.75" thickBot="1" x14ac:dyDescent="0.3">
      <c r="C558" s="180"/>
      <c r="D558" s="31"/>
      <c r="E558" s="95"/>
      <c r="F558" s="95"/>
      <c r="G558" s="95"/>
      <c r="H558" s="76"/>
      <c r="I558" s="76"/>
      <c r="J558" s="76"/>
    </row>
    <row r="559" spans="3:12" ht="30.75" thickBot="1" x14ac:dyDescent="0.3">
      <c r="C559" s="136" t="s">
        <v>44</v>
      </c>
      <c r="D559" s="140" t="s">
        <v>55</v>
      </c>
      <c r="E559" s="173" t="s">
        <v>56</v>
      </c>
      <c r="F559" s="140" t="s">
        <v>57</v>
      </c>
      <c r="G559" s="137" t="s">
        <v>27</v>
      </c>
      <c r="H559" s="135" t="s">
        <v>140</v>
      </c>
      <c r="I559" s="138" t="s">
        <v>46</v>
      </c>
      <c r="J559" s="138" t="s">
        <v>141</v>
      </c>
      <c r="K559" s="138" t="s">
        <v>419</v>
      </c>
      <c r="L559" s="138" t="s">
        <v>420</v>
      </c>
    </row>
    <row r="560" spans="3:12" ht="15.75" thickBot="1" x14ac:dyDescent="0.3">
      <c r="C560" s="139" t="s">
        <v>494</v>
      </c>
      <c r="D560" s="202"/>
      <c r="E560" s="154">
        <v>12</v>
      </c>
      <c r="F560" s="313">
        <f>HLOOKUP($C560,$BZ$2:$CM$3,2,0)</f>
        <v>41436.800000000003</v>
      </c>
      <c r="G560" s="115">
        <f>D560*E560*F560</f>
        <v>0</v>
      </c>
      <c r="H560" s="168"/>
      <c r="I560" s="116" t="s">
        <v>508</v>
      </c>
      <c r="J560" s="116" t="str">
        <f>VLOOKUP(I560,Presupuesto!$B$11:$C$565,2,0)</f>
        <v>SUELDOS Y SALARIOS PERMANENTES</v>
      </c>
      <c r="K560" s="223" t="s">
        <v>1471</v>
      </c>
      <c r="L560" s="100" t="s">
        <v>403</v>
      </c>
    </row>
    <row r="561" spans="3:12" x14ac:dyDescent="0.25">
      <c r="C561" s="174" t="s">
        <v>58</v>
      </c>
      <c r="D561" s="165"/>
      <c r="E561" s="156">
        <v>0</v>
      </c>
      <c r="F561" s="102">
        <f>IF(E560=0,"",(G560/E560)/12*E560)</f>
        <v>0</v>
      </c>
      <c r="G561" s="99">
        <f>F561</f>
        <v>0</v>
      </c>
      <c r="H561" s="166" t="s">
        <v>1459</v>
      </c>
      <c r="I561" s="118" t="s">
        <v>528</v>
      </c>
      <c r="J561" s="118" t="str">
        <f>VLOOKUP(I561,Presupuesto!$B$11:$C$565,2,0)</f>
        <v>AGUINALDO Y DECIMO CUARTO MES</v>
      </c>
      <c r="K561" s="100" t="str">
        <f>$K$560</f>
        <v>Posgrado</v>
      </c>
      <c r="L561" s="100" t="s">
        <v>421</v>
      </c>
    </row>
    <row r="562" spans="3:12" ht="15.75" thickBot="1" x14ac:dyDescent="0.3">
      <c r="C562" s="175" t="s">
        <v>59</v>
      </c>
      <c r="D562" s="165"/>
      <c r="E562" s="156">
        <v>0</v>
      </c>
      <c r="F562" s="119">
        <f>IF(E560&lt;6,"",((E560-6)/12)*(G560/E560))</f>
        <v>0</v>
      </c>
      <c r="G562" s="99">
        <f>F562</f>
        <v>0</v>
      </c>
      <c r="H562" s="166"/>
      <c r="I562" s="103" t="s">
        <v>531</v>
      </c>
      <c r="J562" s="103" t="str">
        <f>VLOOKUP(I562,Presupuesto!$B$11:$C$565,2,0)</f>
        <v>DECIMOCUARTO MES</v>
      </c>
      <c r="K562" s="100" t="str">
        <f t="shared" ref="K562:K610" si="12">$K$560</f>
        <v>Posgrado</v>
      </c>
      <c r="L562" s="100" t="s">
        <v>404</v>
      </c>
    </row>
    <row r="563" spans="3:12" ht="15.75" thickBot="1" x14ac:dyDescent="0.3">
      <c r="C563" s="139" t="s">
        <v>495</v>
      </c>
      <c r="D563" s="202"/>
      <c r="E563" s="154">
        <v>12</v>
      </c>
      <c r="F563" s="313">
        <f>HLOOKUP($C563,$BZ$2:$CM$3,2,0)</f>
        <v>37669.82</v>
      </c>
      <c r="G563" s="115">
        <f>D563*E563*F563</f>
        <v>0</v>
      </c>
      <c r="H563" s="168"/>
      <c r="I563" s="116" t="s">
        <v>508</v>
      </c>
      <c r="J563" s="116" t="str">
        <f>VLOOKUP(I563,Presupuesto!$B$11:$C$565,2,0)</f>
        <v>SUELDOS Y SALARIOS PERMANENTES</v>
      </c>
      <c r="K563" s="100" t="str">
        <f t="shared" si="12"/>
        <v>Posgrado</v>
      </c>
      <c r="L563" s="100" t="s">
        <v>404</v>
      </c>
    </row>
    <row r="564" spans="3:12" x14ac:dyDescent="0.25">
      <c r="C564" s="174" t="s">
        <v>58</v>
      </c>
      <c r="D564" s="165"/>
      <c r="E564" s="156">
        <v>0</v>
      </c>
      <c r="F564" s="102">
        <f>IF(E563=0,"",(G563/E563)/12*E563)</f>
        <v>0</v>
      </c>
      <c r="G564" s="99">
        <f>F564</f>
        <v>0</v>
      </c>
      <c r="H564" s="166"/>
      <c r="I564" s="118" t="s">
        <v>528</v>
      </c>
      <c r="J564" s="118" t="str">
        <f>VLOOKUP(I564,Presupuesto!$B$11:$C$565,2,0)</f>
        <v>AGUINALDO Y DECIMO CUARTO MES</v>
      </c>
      <c r="K564" s="100" t="str">
        <f t="shared" si="12"/>
        <v>Posgrado</v>
      </c>
      <c r="L564" s="100" t="s">
        <v>404</v>
      </c>
    </row>
    <row r="565" spans="3:12" ht="15.75" thickBot="1" x14ac:dyDescent="0.3">
      <c r="C565" s="175" t="s">
        <v>59</v>
      </c>
      <c r="D565" s="165"/>
      <c r="E565" s="156">
        <v>0</v>
      </c>
      <c r="F565" s="119">
        <f>IF(E563&lt;6,"",((E563-6)/12)*(G563/E563))</f>
        <v>0</v>
      </c>
      <c r="G565" s="99">
        <f>F565</f>
        <v>0</v>
      </c>
      <c r="H565" s="166"/>
      <c r="I565" s="103" t="s">
        <v>531</v>
      </c>
      <c r="J565" s="103" t="str">
        <f>VLOOKUP(I565,Presupuesto!$B$11:$C$565,2,0)</f>
        <v>DECIMOCUARTO MES</v>
      </c>
      <c r="K565" s="100" t="str">
        <f t="shared" si="12"/>
        <v>Posgrado</v>
      </c>
      <c r="L565" s="100" t="s">
        <v>404</v>
      </c>
    </row>
    <row r="566" spans="3:12" ht="15.75" thickBot="1" x14ac:dyDescent="0.3">
      <c r="C566" s="139" t="s">
        <v>496</v>
      </c>
      <c r="D566" s="202"/>
      <c r="E566" s="154">
        <v>12</v>
      </c>
      <c r="F566" s="313">
        <f>HLOOKUP($C566,$BZ$2:$CM$3,2,0)</f>
        <v>33902.839999999997</v>
      </c>
      <c r="G566" s="115">
        <f>D566*E566*F566</f>
        <v>0</v>
      </c>
      <c r="H566" s="168"/>
      <c r="I566" s="116" t="s">
        <v>508</v>
      </c>
      <c r="J566" s="116" t="str">
        <f>VLOOKUP(I566,Presupuesto!$B$11:$C$565,2,0)</f>
        <v>SUELDOS Y SALARIOS PERMANENTES</v>
      </c>
      <c r="K566" s="100" t="str">
        <f t="shared" si="12"/>
        <v>Posgrado</v>
      </c>
      <c r="L566" s="100" t="s">
        <v>404</v>
      </c>
    </row>
    <row r="567" spans="3:12" x14ac:dyDescent="0.25">
      <c r="C567" s="174" t="s">
        <v>58</v>
      </c>
      <c r="D567" s="165"/>
      <c r="E567" s="156">
        <v>0</v>
      </c>
      <c r="F567" s="102">
        <f>IF(E566=0,"",(G566/E566)/12*E566)</f>
        <v>0</v>
      </c>
      <c r="G567" s="99">
        <f>F567</f>
        <v>0</v>
      </c>
      <c r="H567" s="166"/>
      <c r="I567" s="118" t="s">
        <v>528</v>
      </c>
      <c r="J567" s="118" t="str">
        <f>VLOOKUP(I567,Presupuesto!$B$11:$C$565,2,0)</f>
        <v>AGUINALDO Y DECIMO CUARTO MES</v>
      </c>
      <c r="K567" s="100" t="str">
        <f t="shared" si="12"/>
        <v>Posgrado</v>
      </c>
      <c r="L567" s="100" t="s">
        <v>404</v>
      </c>
    </row>
    <row r="568" spans="3:12" ht="15.75" thickBot="1" x14ac:dyDescent="0.3">
      <c r="C568" s="175" t="s">
        <v>59</v>
      </c>
      <c r="D568" s="165"/>
      <c r="E568" s="156">
        <v>0</v>
      </c>
      <c r="F568" s="119">
        <f>IF(E566&lt;6,"",((E566-6)/12)*(G566/E566))</f>
        <v>0</v>
      </c>
      <c r="G568" s="99">
        <f>F568</f>
        <v>0</v>
      </c>
      <c r="H568" s="166"/>
      <c r="I568" s="103" t="s">
        <v>531</v>
      </c>
      <c r="J568" s="103" t="str">
        <f>VLOOKUP(I568,Presupuesto!$B$11:$C$565,2,0)</f>
        <v>DECIMOCUARTO MES</v>
      </c>
      <c r="K568" s="100" t="str">
        <f t="shared" si="12"/>
        <v>Posgrado</v>
      </c>
      <c r="L568" s="100" t="s">
        <v>404</v>
      </c>
    </row>
    <row r="569" spans="3:12" ht="15.75" thickBot="1" x14ac:dyDescent="0.3">
      <c r="C569" s="139" t="s">
        <v>497</v>
      </c>
      <c r="D569" s="202"/>
      <c r="E569" s="154">
        <v>12</v>
      </c>
      <c r="F569" s="313">
        <f>HLOOKUP($C569,$BZ$2:$CM$3,2,0)</f>
        <v>30135.85</v>
      </c>
      <c r="G569" s="115">
        <f>D569*E569*F569</f>
        <v>0</v>
      </c>
      <c r="H569" s="168"/>
      <c r="I569" s="116" t="s">
        <v>508</v>
      </c>
      <c r="J569" s="116" t="str">
        <f>VLOOKUP(I569,Presupuesto!$B$11:$C$565,2,0)</f>
        <v>SUELDOS Y SALARIOS PERMANENTES</v>
      </c>
      <c r="K569" s="100" t="str">
        <f t="shared" si="12"/>
        <v>Posgrado</v>
      </c>
      <c r="L569" s="100" t="s">
        <v>404</v>
      </c>
    </row>
    <row r="570" spans="3:12" x14ac:dyDescent="0.25">
      <c r="C570" s="174" t="s">
        <v>58</v>
      </c>
      <c r="D570" s="165"/>
      <c r="E570" s="156">
        <v>0</v>
      </c>
      <c r="F570" s="102">
        <f>IF(E569=0,"",(G569/E569)/12*E569)</f>
        <v>0</v>
      </c>
      <c r="G570" s="99">
        <f>F570</f>
        <v>0</v>
      </c>
      <c r="H570" s="166"/>
      <c r="I570" s="118" t="s">
        <v>528</v>
      </c>
      <c r="J570" s="118" t="str">
        <f>VLOOKUP(I570,Presupuesto!$B$11:$C$565,2,0)</f>
        <v>AGUINALDO Y DECIMO CUARTO MES</v>
      </c>
      <c r="K570" s="100" t="str">
        <f t="shared" si="12"/>
        <v>Posgrado</v>
      </c>
      <c r="L570" s="100" t="s">
        <v>404</v>
      </c>
    </row>
    <row r="571" spans="3:12" ht="15.75" thickBot="1" x14ac:dyDescent="0.3">
      <c r="C571" s="175" t="s">
        <v>59</v>
      </c>
      <c r="D571" s="165"/>
      <c r="E571" s="156">
        <v>0</v>
      </c>
      <c r="F571" s="119">
        <f>IF(E569&lt;6,"",((E569-6)/12)*(G569/E569))</f>
        <v>0</v>
      </c>
      <c r="G571" s="99">
        <f>F571</f>
        <v>0</v>
      </c>
      <c r="H571" s="166"/>
      <c r="I571" s="103" t="s">
        <v>531</v>
      </c>
      <c r="J571" s="103" t="str">
        <f>VLOOKUP(I571,Presupuesto!$B$11:$C$565,2,0)</f>
        <v>DECIMOCUARTO MES</v>
      </c>
      <c r="K571" s="100" t="str">
        <f t="shared" si="12"/>
        <v>Posgrado</v>
      </c>
      <c r="L571" s="100" t="s">
        <v>404</v>
      </c>
    </row>
    <row r="572" spans="3:12" ht="15.75" thickBot="1" x14ac:dyDescent="0.3">
      <c r="C572" s="139" t="s">
        <v>498</v>
      </c>
      <c r="D572" s="202"/>
      <c r="E572" s="154">
        <v>12</v>
      </c>
      <c r="F572" s="313">
        <f>HLOOKUP($C572,$BZ$2:$CM$3,2,0)</f>
        <v>28252.36</v>
      </c>
      <c r="G572" s="115">
        <f>D572*E572*F572</f>
        <v>0</v>
      </c>
      <c r="H572" s="168"/>
      <c r="I572" s="116" t="s">
        <v>508</v>
      </c>
      <c r="J572" s="116" t="str">
        <f>VLOOKUP(I572,Presupuesto!$B$11:$C$565,2,0)</f>
        <v>SUELDOS Y SALARIOS PERMANENTES</v>
      </c>
      <c r="K572" s="100" t="str">
        <f t="shared" si="12"/>
        <v>Posgrado</v>
      </c>
      <c r="L572" s="100" t="s">
        <v>404</v>
      </c>
    </row>
    <row r="573" spans="3:12" x14ac:dyDescent="0.25">
      <c r="C573" s="174" t="s">
        <v>58</v>
      </c>
      <c r="D573" s="165"/>
      <c r="E573" s="156">
        <v>0</v>
      </c>
      <c r="F573" s="102">
        <f>IF(E572=0,"",(G572/E572)/12*E572)</f>
        <v>0</v>
      </c>
      <c r="G573" s="99">
        <f>F573</f>
        <v>0</v>
      </c>
      <c r="H573" s="166"/>
      <c r="I573" s="118" t="s">
        <v>528</v>
      </c>
      <c r="J573" s="118" t="str">
        <f>VLOOKUP(I573,Presupuesto!$B$11:$C$565,2,0)</f>
        <v>AGUINALDO Y DECIMO CUARTO MES</v>
      </c>
      <c r="K573" s="100" t="str">
        <f t="shared" si="12"/>
        <v>Posgrado</v>
      </c>
      <c r="L573" s="100" t="s">
        <v>404</v>
      </c>
    </row>
    <row r="574" spans="3:12" ht="15.75" thickBot="1" x14ac:dyDescent="0.3">
      <c r="C574" s="175" t="s">
        <v>59</v>
      </c>
      <c r="D574" s="165"/>
      <c r="E574" s="156">
        <v>0</v>
      </c>
      <c r="F574" s="119">
        <f>IF(E572&lt;6,"",((E572-6)/12)*(G572/E572))</f>
        <v>0</v>
      </c>
      <c r="G574" s="99">
        <f>F574</f>
        <v>0</v>
      </c>
      <c r="H574" s="166"/>
      <c r="I574" s="103" t="s">
        <v>531</v>
      </c>
      <c r="J574" s="103" t="str">
        <f>VLOOKUP(I574,Presupuesto!$B$11:$C$565,2,0)</f>
        <v>DECIMOCUARTO MES</v>
      </c>
      <c r="K574" s="100" t="str">
        <f t="shared" si="12"/>
        <v>Posgrado</v>
      </c>
      <c r="L574" s="100" t="s">
        <v>404</v>
      </c>
    </row>
    <row r="575" spans="3:12" ht="15.75" thickBot="1" x14ac:dyDescent="0.3">
      <c r="C575" s="139" t="s">
        <v>499</v>
      </c>
      <c r="D575" s="202"/>
      <c r="E575" s="154">
        <v>12</v>
      </c>
      <c r="F575" s="313">
        <f>HLOOKUP($C575,$BZ$2:$CM$3,2,0)</f>
        <v>26368.87</v>
      </c>
      <c r="G575" s="115">
        <f>D575*E575*F575</f>
        <v>0</v>
      </c>
      <c r="H575" s="168"/>
      <c r="I575" s="116" t="s">
        <v>508</v>
      </c>
      <c r="J575" s="116" t="str">
        <f>VLOOKUP(I575,Presupuesto!$B$11:$C$565,2,0)</f>
        <v>SUELDOS Y SALARIOS PERMANENTES</v>
      </c>
      <c r="K575" s="100" t="str">
        <f t="shared" si="12"/>
        <v>Posgrado</v>
      </c>
      <c r="L575" s="100" t="s">
        <v>404</v>
      </c>
    </row>
    <row r="576" spans="3:12" x14ac:dyDescent="0.25">
      <c r="C576" s="174" t="s">
        <v>58</v>
      </c>
      <c r="D576" s="165"/>
      <c r="E576" s="156">
        <v>0</v>
      </c>
      <c r="F576" s="102">
        <f>IF(E575=0,"",(G575/E575)/12*E575)</f>
        <v>0</v>
      </c>
      <c r="G576" s="99">
        <f>F576</f>
        <v>0</v>
      </c>
      <c r="H576" s="166"/>
      <c r="I576" s="118" t="s">
        <v>528</v>
      </c>
      <c r="J576" s="118" t="str">
        <f>VLOOKUP(I576,Presupuesto!$B$11:$C$565,2,0)</f>
        <v>AGUINALDO Y DECIMO CUARTO MES</v>
      </c>
      <c r="K576" s="100" t="str">
        <f t="shared" si="12"/>
        <v>Posgrado</v>
      </c>
      <c r="L576" s="100" t="s">
        <v>404</v>
      </c>
    </row>
    <row r="577" spans="3:12" ht="15.75" thickBot="1" x14ac:dyDescent="0.3">
      <c r="C577" s="175" t="s">
        <v>59</v>
      </c>
      <c r="D577" s="165"/>
      <c r="E577" s="156">
        <v>0</v>
      </c>
      <c r="F577" s="119">
        <f>IF(E575&lt;6,"",((E575-6)/12)*(G575/E575))</f>
        <v>0</v>
      </c>
      <c r="G577" s="99">
        <f>F577</f>
        <v>0</v>
      </c>
      <c r="H577" s="166"/>
      <c r="I577" s="103" t="s">
        <v>531</v>
      </c>
      <c r="J577" s="103" t="str">
        <f>VLOOKUP(I577,Presupuesto!$B$11:$C$565,2,0)</f>
        <v>DECIMOCUARTO MES</v>
      </c>
      <c r="K577" s="100" t="str">
        <f t="shared" si="12"/>
        <v>Posgrado</v>
      </c>
      <c r="L577" s="100" t="s">
        <v>404</v>
      </c>
    </row>
    <row r="578" spans="3:12" ht="15.75" thickBot="1" x14ac:dyDescent="0.3">
      <c r="C578" s="139" t="s">
        <v>500</v>
      </c>
      <c r="D578" s="202"/>
      <c r="E578" s="154">
        <v>12</v>
      </c>
      <c r="F578" s="313">
        <f>HLOOKUP($C578,$BZ$2:$CM$3,2,0)</f>
        <v>17893.16</v>
      </c>
      <c r="G578" s="115">
        <f>D578*E578*F578</f>
        <v>0</v>
      </c>
      <c r="H578" s="168"/>
      <c r="I578" s="116" t="s">
        <v>508</v>
      </c>
      <c r="J578" s="116" t="str">
        <f>VLOOKUP(I578,Presupuesto!$B$11:$C$565,2,0)</f>
        <v>SUELDOS Y SALARIOS PERMANENTES</v>
      </c>
      <c r="K578" s="100" t="str">
        <f t="shared" si="12"/>
        <v>Posgrado</v>
      </c>
      <c r="L578" s="100" t="s">
        <v>404</v>
      </c>
    </row>
    <row r="579" spans="3:12" x14ac:dyDescent="0.25">
      <c r="C579" s="174" t="s">
        <v>58</v>
      </c>
      <c r="D579" s="165"/>
      <c r="E579" s="156">
        <v>0</v>
      </c>
      <c r="F579" s="102">
        <f>IF(E578=0,"",(G578/E578)/12*E578)</f>
        <v>0</v>
      </c>
      <c r="G579" s="99">
        <f>F579</f>
        <v>0</v>
      </c>
      <c r="H579" s="166"/>
      <c r="I579" s="118" t="s">
        <v>528</v>
      </c>
      <c r="J579" s="118" t="str">
        <f>VLOOKUP(I579,Presupuesto!$B$11:$C$565,2,0)</f>
        <v>AGUINALDO Y DECIMO CUARTO MES</v>
      </c>
      <c r="K579" s="100" t="str">
        <f t="shared" si="12"/>
        <v>Posgrado</v>
      </c>
      <c r="L579" s="100" t="s">
        <v>404</v>
      </c>
    </row>
    <row r="580" spans="3:12" ht="15.75" thickBot="1" x14ac:dyDescent="0.3">
      <c r="C580" s="175" t="s">
        <v>59</v>
      </c>
      <c r="D580" s="165"/>
      <c r="E580" s="156">
        <v>0</v>
      </c>
      <c r="F580" s="119">
        <f>IF(E578&lt;6,"",((E578-6)/12)*(G578/E578))</f>
        <v>0</v>
      </c>
      <c r="G580" s="99">
        <f>F580</f>
        <v>0</v>
      </c>
      <c r="H580" s="166"/>
      <c r="I580" s="103" t="s">
        <v>531</v>
      </c>
      <c r="J580" s="103" t="str">
        <f>VLOOKUP(I580,Presupuesto!$B$11:$C$565,2,0)</f>
        <v>DECIMOCUARTO MES</v>
      </c>
      <c r="K580" s="100" t="str">
        <f t="shared" si="12"/>
        <v>Posgrado</v>
      </c>
      <c r="L580" s="100" t="s">
        <v>404</v>
      </c>
    </row>
    <row r="581" spans="3:12" ht="15.75" thickBot="1" x14ac:dyDescent="0.3">
      <c r="C581" s="139" t="s">
        <v>501</v>
      </c>
      <c r="D581" s="202"/>
      <c r="E581" s="154">
        <v>12</v>
      </c>
      <c r="F581" s="313">
        <f>HLOOKUP($C581,$BZ$2:$CM$3,2,0)</f>
        <v>16951.419999999998</v>
      </c>
      <c r="G581" s="115">
        <f>D581*E581*F581</f>
        <v>0</v>
      </c>
      <c r="H581" s="168"/>
      <c r="I581" s="116" t="s">
        <v>508</v>
      </c>
      <c r="J581" s="116" t="str">
        <f>VLOOKUP(I581,Presupuesto!$B$11:$C$565,2,0)</f>
        <v>SUELDOS Y SALARIOS PERMANENTES</v>
      </c>
      <c r="K581" s="100" t="str">
        <f t="shared" si="12"/>
        <v>Posgrado</v>
      </c>
      <c r="L581" s="100" t="s">
        <v>404</v>
      </c>
    </row>
    <row r="582" spans="3:12" x14ac:dyDescent="0.25">
      <c r="C582" s="174" t="s">
        <v>58</v>
      </c>
      <c r="D582" s="165"/>
      <c r="E582" s="156">
        <v>0</v>
      </c>
      <c r="F582" s="102">
        <f>IF(E581=0,"",(G581/E581)/12*E581)</f>
        <v>0</v>
      </c>
      <c r="G582" s="99">
        <f>F582</f>
        <v>0</v>
      </c>
      <c r="H582" s="166"/>
      <c r="I582" s="118" t="s">
        <v>528</v>
      </c>
      <c r="J582" s="118" t="str">
        <f>VLOOKUP(I582,Presupuesto!$B$11:$C$565,2,0)</f>
        <v>AGUINALDO Y DECIMO CUARTO MES</v>
      </c>
      <c r="K582" s="100" t="str">
        <f t="shared" si="12"/>
        <v>Posgrado</v>
      </c>
      <c r="L582" s="100" t="s">
        <v>404</v>
      </c>
    </row>
    <row r="583" spans="3:12" ht="15.75" thickBot="1" x14ac:dyDescent="0.3">
      <c r="C583" s="175" t="s">
        <v>59</v>
      </c>
      <c r="D583" s="165"/>
      <c r="E583" s="156">
        <v>0</v>
      </c>
      <c r="F583" s="119">
        <f>IF(E581&lt;6,"",((E581-6)/12)*(G581/E581))</f>
        <v>0</v>
      </c>
      <c r="G583" s="99">
        <f>F583</f>
        <v>0</v>
      </c>
      <c r="H583" s="166"/>
      <c r="I583" s="103" t="s">
        <v>531</v>
      </c>
      <c r="J583" s="103" t="str">
        <f>VLOOKUP(I583,Presupuesto!$B$11:$C$565,2,0)</f>
        <v>DECIMOCUARTO MES</v>
      </c>
      <c r="K583" s="100" t="str">
        <f t="shared" si="12"/>
        <v>Posgrado</v>
      </c>
      <c r="L583" s="100" t="s">
        <v>404</v>
      </c>
    </row>
    <row r="584" spans="3:12" ht="15.75" thickBot="1" x14ac:dyDescent="0.3">
      <c r="C584" s="139" t="s">
        <v>502</v>
      </c>
      <c r="D584" s="202"/>
      <c r="E584" s="154">
        <v>12</v>
      </c>
      <c r="F584" s="313">
        <f>HLOOKUP($C584,$BZ$2:$CM$3,2,0)</f>
        <v>13184.44</v>
      </c>
      <c r="G584" s="115">
        <f>D584*E584*F584</f>
        <v>0</v>
      </c>
      <c r="H584" s="168"/>
      <c r="I584" s="116" t="s">
        <v>508</v>
      </c>
      <c r="J584" s="116" t="str">
        <f>VLOOKUP(I584,Presupuesto!$B$11:$C$565,2,0)</f>
        <v>SUELDOS Y SALARIOS PERMANENTES</v>
      </c>
      <c r="K584" s="100" t="str">
        <f t="shared" si="12"/>
        <v>Posgrado</v>
      </c>
      <c r="L584" s="100" t="s">
        <v>404</v>
      </c>
    </row>
    <row r="585" spans="3:12" x14ac:dyDescent="0.25">
      <c r="C585" s="174" t="s">
        <v>58</v>
      </c>
      <c r="D585" s="165"/>
      <c r="E585" s="156">
        <v>0</v>
      </c>
      <c r="F585" s="102">
        <f>IF(E584=0,"",(G584/E584)/12*E584)</f>
        <v>0</v>
      </c>
      <c r="G585" s="99">
        <f>F585</f>
        <v>0</v>
      </c>
      <c r="H585" s="166"/>
      <c r="I585" s="118" t="s">
        <v>528</v>
      </c>
      <c r="J585" s="118" t="str">
        <f>VLOOKUP(I585,Presupuesto!$B$11:$C$565,2,0)</f>
        <v>AGUINALDO Y DECIMO CUARTO MES</v>
      </c>
      <c r="K585" s="100" t="str">
        <f t="shared" si="12"/>
        <v>Posgrado</v>
      </c>
      <c r="L585" s="100" t="s">
        <v>404</v>
      </c>
    </row>
    <row r="586" spans="3:12" ht="15.75" thickBot="1" x14ac:dyDescent="0.3">
      <c r="C586" s="175" t="s">
        <v>59</v>
      </c>
      <c r="D586" s="165"/>
      <c r="E586" s="156">
        <v>0</v>
      </c>
      <c r="F586" s="119">
        <f>IF(E584&lt;6,"",((E584-6)/12)*(G584/E584))</f>
        <v>0</v>
      </c>
      <c r="G586" s="99">
        <f>F586</f>
        <v>0</v>
      </c>
      <c r="H586" s="166"/>
      <c r="I586" s="103" t="s">
        <v>531</v>
      </c>
      <c r="J586" s="103" t="str">
        <f>VLOOKUP(I586,Presupuesto!$B$11:$C$565,2,0)</f>
        <v>DECIMOCUARTO MES</v>
      </c>
      <c r="K586" s="100" t="str">
        <f t="shared" si="12"/>
        <v>Posgrado</v>
      </c>
      <c r="L586" s="100" t="s">
        <v>404</v>
      </c>
    </row>
    <row r="587" spans="3:12" ht="15.75" thickBot="1" x14ac:dyDescent="0.3">
      <c r="C587" s="139" t="s">
        <v>503</v>
      </c>
      <c r="D587" s="202"/>
      <c r="E587" s="154">
        <v>12</v>
      </c>
      <c r="F587" s="313">
        <f>HLOOKUP($C587,$BZ$2:$CM$3,2,0)</f>
        <v>15032.56</v>
      </c>
      <c r="G587" s="115">
        <f>D587*E587*F587</f>
        <v>0</v>
      </c>
      <c r="H587" s="168"/>
      <c r="I587" s="116" t="s">
        <v>508</v>
      </c>
      <c r="J587" s="116" t="str">
        <f>VLOOKUP(I587,Presupuesto!$B$11:$C$565,2,0)</f>
        <v>SUELDOS Y SALARIOS PERMANENTES</v>
      </c>
      <c r="K587" s="100" t="str">
        <f t="shared" si="12"/>
        <v>Posgrado</v>
      </c>
      <c r="L587" s="100" t="s">
        <v>404</v>
      </c>
    </row>
    <row r="588" spans="3:12" x14ac:dyDescent="0.25">
      <c r="C588" s="174" t="s">
        <v>58</v>
      </c>
      <c r="D588" s="165"/>
      <c r="E588" s="156">
        <v>0</v>
      </c>
      <c r="F588" s="102">
        <f>IF(E587=0,"",(G587/E587)/12*E587)</f>
        <v>0</v>
      </c>
      <c r="G588" s="99">
        <f>F588</f>
        <v>0</v>
      </c>
      <c r="H588" s="166"/>
      <c r="I588" s="118" t="s">
        <v>528</v>
      </c>
      <c r="J588" s="118" t="str">
        <f>VLOOKUP(I588,Presupuesto!$B$11:$C$565,2,0)</f>
        <v>AGUINALDO Y DECIMO CUARTO MES</v>
      </c>
      <c r="K588" s="100" t="str">
        <f t="shared" si="12"/>
        <v>Posgrado</v>
      </c>
      <c r="L588" s="100" t="s">
        <v>404</v>
      </c>
    </row>
    <row r="589" spans="3:12" ht="15.75" thickBot="1" x14ac:dyDescent="0.3">
      <c r="C589" s="175" t="s">
        <v>59</v>
      </c>
      <c r="D589" s="165"/>
      <c r="E589" s="156">
        <v>0</v>
      </c>
      <c r="F589" s="119">
        <f>IF(E587&lt;6,"",((E587-6)/12)*(G587/E587))</f>
        <v>0</v>
      </c>
      <c r="G589" s="99">
        <f>F589</f>
        <v>0</v>
      </c>
      <c r="H589" s="166"/>
      <c r="I589" s="103" t="s">
        <v>531</v>
      </c>
      <c r="J589" s="103" t="str">
        <f>VLOOKUP(I589,Presupuesto!$B$11:$C$565,2,0)</f>
        <v>DECIMOCUARTO MES</v>
      </c>
      <c r="K589" s="100" t="str">
        <f t="shared" si="12"/>
        <v>Posgrado</v>
      </c>
      <c r="L589" s="100" t="s">
        <v>404</v>
      </c>
    </row>
    <row r="590" spans="3:12" ht="15.75" thickBot="1" x14ac:dyDescent="0.3">
      <c r="C590" s="139" t="s">
        <v>504</v>
      </c>
      <c r="D590" s="202"/>
      <c r="E590" s="154">
        <v>12</v>
      </c>
      <c r="F590" s="313">
        <f>HLOOKUP($C590,$BZ$2:$CM$3,2,0)</f>
        <v>13264.02</v>
      </c>
      <c r="G590" s="115">
        <f>D590*E590*F590</f>
        <v>0</v>
      </c>
      <c r="H590" s="168"/>
      <c r="I590" s="116" t="s">
        <v>508</v>
      </c>
      <c r="J590" s="116" t="str">
        <f>VLOOKUP(I590,Presupuesto!$B$11:$C$565,2,0)</f>
        <v>SUELDOS Y SALARIOS PERMANENTES</v>
      </c>
      <c r="K590" s="100" t="str">
        <f t="shared" si="12"/>
        <v>Posgrado</v>
      </c>
      <c r="L590" s="100" t="s">
        <v>404</v>
      </c>
    </row>
    <row r="591" spans="3:12" x14ac:dyDescent="0.25">
      <c r="C591" s="174" t="s">
        <v>58</v>
      </c>
      <c r="D591" s="165"/>
      <c r="E591" s="156">
        <v>0</v>
      </c>
      <c r="F591" s="102">
        <f>IF(E590=0,"",(G590/E590)/12*E590)</f>
        <v>0</v>
      </c>
      <c r="G591" s="99">
        <f>F591</f>
        <v>0</v>
      </c>
      <c r="H591" s="166"/>
      <c r="I591" s="118" t="s">
        <v>528</v>
      </c>
      <c r="J591" s="118" t="str">
        <f>VLOOKUP(I591,Presupuesto!$B$11:$C$565,2,0)</f>
        <v>AGUINALDO Y DECIMO CUARTO MES</v>
      </c>
      <c r="K591" s="100" t="str">
        <f t="shared" si="12"/>
        <v>Posgrado</v>
      </c>
      <c r="L591" s="100" t="s">
        <v>404</v>
      </c>
    </row>
    <row r="592" spans="3:12" ht="15.75" thickBot="1" x14ac:dyDescent="0.3">
      <c r="C592" s="175" t="s">
        <v>59</v>
      </c>
      <c r="D592" s="165"/>
      <c r="E592" s="156">
        <v>0</v>
      </c>
      <c r="F592" s="119">
        <f>IF(E590&lt;6,"",((E590-6)/12)*(G590/E590))</f>
        <v>0</v>
      </c>
      <c r="G592" s="99">
        <f>F592</f>
        <v>0</v>
      </c>
      <c r="H592" s="166"/>
      <c r="I592" s="103" t="s">
        <v>531</v>
      </c>
      <c r="J592" s="103" t="str">
        <f>VLOOKUP(I592,Presupuesto!$B$11:$C$565,2,0)</f>
        <v>DECIMOCUARTO MES</v>
      </c>
      <c r="K592" s="100" t="str">
        <f t="shared" si="12"/>
        <v>Posgrado</v>
      </c>
      <c r="L592" s="100" t="s">
        <v>404</v>
      </c>
    </row>
    <row r="593" spans="3:12" ht="15.75" thickBot="1" x14ac:dyDescent="0.3">
      <c r="C593" s="139" t="s">
        <v>505</v>
      </c>
      <c r="D593" s="202"/>
      <c r="E593" s="154">
        <v>12</v>
      </c>
      <c r="F593" s="313">
        <f>HLOOKUP($C593,$BZ$2:$CM$3,2,0)</f>
        <v>12379.75</v>
      </c>
      <c r="G593" s="115">
        <f>D593*E593*F593</f>
        <v>0</v>
      </c>
      <c r="H593" s="168"/>
      <c r="I593" s="116" t="s">
        <v>508</v>
      </c>
      <c r="J593" s="116" t="str">
        <f>VLOOKUP(I593,Presupuesto!$B$11:$C$565,2,0)</f>
        <v>SUELDOS Y SALARIOS PERMANENTES</v>
      </c>
      <c r="K593" s="100" t="str">
        <f t="shared" si="12"/>
        <v>Posgrado</v>
      </c>
      <c r="L593" s="100" t="s">
        <v>404</v>
      </c>
    </row>
    <row r="594" spans="3:12" x14ac:dyDescent="0.25">
      <c r="C594" s="174" t="s">
        <v>58</v>
      </c>
      <c r="D594" s="165"/>
      <c r="E594" s="156">
        <v>0</v>
      </c>
      <c r="F594" s="102">
        <f>IF(E593=0,"",(G593/E593)/12*E593)</f>
        <v>0</v>
      </c>
      <c r="G594" s="99">
        <f>F594</f>
        <v>0</v>
      </c>
      <c r="H594" s="166"/>
      <c r="I594" s="118" t="s">
        <v>528</v>
      </c>
      <c r="J594" s="118" t="str">
        <f>VLOOKUP(I594,Presupuesto!$B$11:$C$565,2,0)</f>
        <v>AGUINALDO Y DECIMO CUARTO MES</v>
      </c>
      <c r="K594" s="100" t="str">
        <f t="shared" si="12"/>
        <v>Posgrado</v>
      </c>
      <c r="L594" s="100" t="s">
        <v>404</v>
      </c>
    </row>
    <row r="595" spans="3:12" ht="15.75" thickBot="1" x14ac:dyDescent="0.3">
      <c r="C595" s="175" t="s">
        <v>59</v>
      </c>
      <c r="D595" s="165"/>
      <c r="E595" s="156">
        <v>0</v>
      </c>
      <c r="F595" s="119">
        <f>IF(E593&lt;6,"",((E593-6)/12)*(G593/E593))</f>
        <v>0</v>
      </c>
      <c r="G595" s="99">
        <f>F595</f>
        <v>0</v>
      </c>
      <c r="H595" s="166"/>
      <c r="I595" s="103" t="s">
        <v>531</v>
      </c>
      <c r="J595" s="103" t="str">
        <f>VLOOKUP(I595,Presupuesto!$B$11:$C$565,2,0)</f>
        <v>DECIMOCUARTO MES</v>
      </c>
      <c r="K595" s="100" t="str">
        <f t="shared" si="12"/>
        <v>Posgrado</v>
      </c>
      <c r="L595" s="100" t="s">
        <v>404</v>
      </c>
    </row>
    <row r="596" spans="3:12" ht="15.75" thickBot="1" x14ac:dyDescent="0.3">
      <c r="C596" s="139" t="s">
        <v>506</v>
      </c>
      <c r="D596" s="202"/>
      <c r="E596" s="154">
        <v>12</v>
      </c>
      <c r="F596" s="313">
        <f>HLOOKUP($C596,$BZ$2:$CM$3,2,0)</f>
        <v>439.49</v>
      </c>
      <c r="G596" s="115">
        <f>D596*E596*F596</f>
        <v>0</v>
      </c>
      <c r="H596" s="168"/>
      <c r="I596" s="116" t="s">
        <v>508</v>
      </c>
      <c r="J596" s="116" t="str">
        <f>VLOOKUP(I596,Presupuesto!$B$11:$C$565,2,0)</f>
        <v>SUELDOS Y SALARIOS PERMANENTES</v>
      </c>
      <c r="K596" s="100" t="str">
        <f t="shared" si="12"/>
        <v>Posgrado</v>
      </c>
      <c r="L596" s="100" t="s">
        <v>404</v>
      </c>
    </row>
    <row r="597" spans="3:12" x14ac:dyDescent="0.25">
      <c r="C597" s="174" t="s">
        <v>58</v>
      </c>
      <c r="D597" s="165"/>
      <c r="E597" s="156">
        <v>0</v>
      </c>
      <c r="F597" s="102">
        <f>IF(E596=0,"",(G596/E596)/12*E596)</f>
        <v>0</v>
      </c>
      <c r="G597" s="99">
        <f>F597</f>
        <v>0</v>
      </c>
      <c r="H597" s="166"/>
      <c r="I597" s="118" t="s">
        <v>528</v>
      </c>
      <c r="J597" s="118" t="str">
        <f>VLOOKUP(I597,Presupuesto!$B$11:$C$565,2,0)</f>
        <v>AGUINALDO Y DECIMO CUARTO MES</v>
      </c>
      <c r="K597" s="100" t="str">
        <f t="shared" si="12"/>
        <v>Posgrado</v>
      </c>
      <c r="L597" s="100" t="s">
        <v>404</v>
      </c>
    </row>
    <row r="598" spans="3:12" ht="15.75" thickBot="1" x14ac:dyDescent="0.3">
      <c r="C598" s="175" t="s">
        <v>59</v>
      </c>
      <c r="D598" s="165"/>
      <c r="E598" s="156">
        <v>0</v>
      </c>
      <c r="F598" s="119">
        <f>IF(E596&lt;6,"",((E596-6)/12)*(G596/E596))</f>
        <v>0</v>
      </c>
      <c r="G598" s="99">
        <f>F598</f>
        <v>0</v>
      </c>
      <c r="H598" s="166"/>
      <c r="I598" s="103" t="s">
        <v>531</v>
      </c>
      <c r="J598" s="103" t="str">
        <f>VLOOKUP(I598,Presupuesto!$B$11:$C$565,2,0)</f>
        <v>DECIMOCUARTO MES</v>
      </c>
      <c r="K598" s="100" t="str">
        <f t="shared" si="12"/>
        <v>Posgrado</v>
      </c>
      <c r="L598" s="100" t="s">
        <v>404</v>
      </c>
    </row>
    <row r="599" spans="3:12" ht="15.75" thickBot="1" x14ac:dyDescent="0.3">
      <c r="C599" s="139" t="s">
        <v>507</v>
      </c>
      <c r="D599" s="202"/>
      <c r="E599" s="154">
        <v>12</v>
      </c>
      <c r="F599" s="313">
        <f>HLOOKUP($C599,$BZ$2:$CM$3,2,0)</f>
        <v>1904.46</v>
      </c>
      <c r="G599" s="115">
        <f>D599*E599*F599</f>
        <v>0</v>
      </c>
      <c r="H599" s="168"/>
      <c r="I599" s="116" t="s">
        <v>508</v>
      </c>
      <c r="J599" s="116" t="str">
        <f>VLOOKUP(I599,Presupuesto!$B$11:$C$565,2,0)</f>
        <v>SUELDOS Y SALARIOS PERMANENTES</v>
      </c>
      <c r="K599" s="100" t="str">
        <f t="shared" si="12"/>
        <v>Posgrado</v>
      </c>
      <c r="L599" s="100" t="s">
        <v>404</v>
      </c>
    </row>
    <row r="600" spans="3:12" x14ac:dyDescent="0.25">
      <c r="C600" s="174" t="s">
        <v>58</v>
      </c>
      <c r="D600" s="165"/>
      <c r="E600" s="156">
        <v>0</v>
      </c>
      <c r="F600" s="102">
        <f>IF(E599=0,"",(G599/E599)/12*E599)</f>
        <v>0</v>
      </c>
      <c r="G600" s="99">
        <f>F600</f>
        <v>0</v>
      </c>
      <c r="H600" s="166"/>
      <c r="I600" s="118" t="s">
        <v>528</v>
      </c>
      <c r="J600" s="118" t="str">
        <f>VLOOKUP(I600,Presupuesto!$B$11:$C$565,2,0)</f>
        <v>AGUINALDO Y DECIMO CUARTO MES</v>
      </c>
      <c r="K600" s="100" t="str">
        <f t="shared" si="12"/>
        <v>Posgrado</v>
      </c>
      <c r="L600" s="100" t="s">
        <v>404</v>
      </c>
    </row>
    <row r="601" spans="3:12" ht="15.75" thickBot="1" x14ac:dyDescent="0.3">
      <c r="C601" s="175" t="s">
        <v>59</v>
      </c>
      <c r="D601" s="165"/>
      <c r="E601" s="156">
        <v>0</v>
      </c>
      <c r="F601" s="119">
        <f>IF(E599&lt;6,"",((E599-6)/12)*(G599/E599))</f>
        <v>0</v>
      </c>
      <c r="G601" s="99">
        <f>F601</f>
        <v>0</v>
      </c>
      <c r="H601" s="166"/>
      <c r="I601" s="103" t="s">
        <v>531</v>
      </c>
      <c r="J601" s="103" t="str">
        <f>VLOOKUP(I601,Presupuesto!$B$11:$C$565,2,0)</f>
        <v>DECIMOCUARTO MES</v>
      </c>
      <c r="K601" s="100" t="str">
        <f t="shared" si="12"/>
        <v>Posgrado</v>
      </c>
      <c r="L601" s="100" t="s">
        <v>404</v>
      </c>
    </row>
    <row r="602" spans="3:12" ht="15.75" thickBot="1" x14ac:dyDescent="0.3">
      <c r="C602" s="142" t="s">
        <v>84</v>
      </c>
      <c r="D602" s="202"/>
      <c r="E602" s="154">
        <v>12</v>
      </c>
      <c r="F602" s="141">
        <v>30000</v>
      </c>
      <c r="G602" s="115">
        <f>D602*E602*F602</f>
        <v>0</v>
      </c>
      <c r="H602" s="168"/>
      <c r="I602" s="116" t="s">
        <v>576</v>
      </c>
      <c r="J602" s="116" t="str">
        <f>VLOOKUP(I602,Presupuesto!$B$11:$C$565,2,0)</f>
        <v>CONTRATOS ESPECIALES</v>
      </c>
      <c r="K602" s="100" t="str">
        <f t="shared" si="12"/>
        <v>Posgrado</v>
      </c>
      <c r="L602" s="100" t="s">
        <v>404</v>
      </c>
    </row>
    <row r="603" spans="3:12" x14ac:dyDescent="0.25">
      <c r="C603" s="174" t="s">
        <v>58</v>
      </c>
      <c r="D603" s="165"/>
      <c r="E603" s="156">
        <v>0</v>
      </c>
      <c r="F603" s="119">
        <f>IF(E602=0,"",(G602/E602)/12*E602)</f>
        <v>0</v>
      </c>
      <c r="G603" s="99">
        <f>F603</f>
        <v>0</v>
      </c>
      <c r="H603" s="166"/>
      <c r="I603" s="103" t="s">
        <v>576</v>
      </c>
      <c r="J603" s="103" t="str">
        <f>VLOOKUP(I603,Presupuesto!$B$11:$C$565,2,0)</f>
        <v>CONTRATOS ESPECIALES</v>
      </c>
      <c r="K603" s="100" t="str">
        <f t="shared" si="12"/>
        <v>Posgrado</v>
      </c>
      <c r="L603" s="100" t="s">
        <v>403</v>
      </c>
    </row>
    <row r="604" spans="3:12" ht="15.75" thickBot="1" x14ac:dyDescent="0.3">
      <c r="C604" s="175" t="s">
        <v>59</v>
      </c>
      <c r="D604" s="165"/>
      <c r="E604" s="156">
        <v>0</v>
      </c>
      <c r="F604" s="102">
        <f>IF(E602&lt;6,"",((E602-6)/12)*(G602/E602))</f>
        <v>0</v>
      </c>
      <c r="G604" s="99">
        <f>F604</f>
        <v>0</v>
      </c>
      <c r="H604" s="166"/>
      <c r="I604" s="103" t="s">
        <v>576</v>
      </c>
      <c r="J604" s="103" t="str">
        <f>VLOOKUP(I604,Presupuesto!$B$11:$C$565,2,0)</f>
        <v>CONTRATOS ESPECIALES</v>
      </c>
      <c r="K604" s="100" t="str">
        <f t="shared" si="12"/>
        <v>Posgrado</v>
      </c>
      <c r="L604" s="100" t="s">
        <v>408</v>
      </c>
    </row>
    <row r="605" spans="3:12" ht="15.75" thickBot="1" x14ac:dyDescent="0.3">
      <c r="C605" s="142" t="s">
        <v>60</v>
      </c>
      <c r="D605" s="202"/>
      <c r="E605" s="154">
        <v>12</v>
      </c>
      <c r="F605" s="120">
        <v>30000</v>
      </c>
      <c r="G605" s="115">
        <f>D605*E605*F605</f>
        <v>0</v>
      </c>
      <c r="H605" s="168"/>
      <c r="I605" s="116" t="s">
        <v>717</v>
      </c>
      <c r="J605" s="116" t="str">
        <f>VLOOKUP(I605,Presupuesto!$B$11:$C$565,2,0)</f>
        <v>OTROS SERVICIOS TECNICOS Y PROFESIONALES</v>
      </c>
      <c r="K605" s="100" t="str">
        <f t="shared" si="12"/>
        <v>Posgrado</v>
      </c>
      <c r="L605" s="100" t="s">
        <v>403</v>
      </c>
    </row>
    <row r="606" spans="3:12" x14ac:dyDescent="0.25">
      <c r="C606" s="174" t="s">
        <v>58</v>
      </c>
      <c r="D606" s="165"/>
      <c r="E606" s="156">
        <v>0</v>
      </c>
      <c r="F606" s="102">
        <v>0</v>
      </c>
      <c r="G606" s="99">
        <f>F606</f>
        <v>0</v>
      </c>
      <c r="H606" s="166"/>
      <c r="I606" s="103" t="s">
        <v>717</v>
      </c>
      <c r="J606" s="103" t="str">
        <f>VLOOKUP(I606,Presupuesto!$B$11:$C$565,2,0)</f>
        <v>OTROS SERVICIOS TECNICOS Y PROFESIONALES</v>
      </c>
      <c r="K606" s="100" t="str">
        <f t="shared" si="12"/>
        <v>Posgrado</v>
      </c>
      <c r="L606" s="100" t="s">
        <v>403</v>
      </c>
    </row>
    <row r="607" spans="3:12" ht="15.75" thickBot="1" x14ac:dyDescent="0.3">
      <c r="C607" s="175" t="s">
        <v>59</v>
      </c>
      <c r="D607" s="165"/>
      <c r="E607" s="156">
        <v>0</v>
      </c>
      <c r="F607" s="102">
        <v>0</v>
      </c>
      <c r="G607" s="99">
        <f>F607</f>
        <v>0</v>
      </c>
      <c r="H607" s="166"/>
      <c r="I607" s="103" t="s">
        <v>717</v>
      </c>
      <c r="J607" s="103" t="str">
        <f>VLOOKUP(I607,Presupuesto!$B$11:$C$565,2,0)</f>
        <v>OTROS SERVICIOS TECNICOS Y PROFESIONALES</v>
      </c>
      <c r="K607" s="100" t="str">
        <f t="shared" si="12"/>
        <v>Posgrado</v>
      </c>
      <c r="L607" s="100" t="s">
        <v>403</v>
      </c>
    </row>
    <row r="608" spans="3:12" ht="15.75" thickBot="1" x14ac:dyDescent="0.3">
      <c r="C608" s="142" t="s">
        <v>61</v>
      </c>
      <c r="D608" s="202"/>
      <c r="E608" s="154">
        <v>12</v>
      </c>
      <c r="F608" s="120">
        <v>30000</v>
      </c>
      <c r="G608" s="115">
        <f>D608*E608*F608</f>
        <v>0</v>
      </c>
      <c r="H608" s="168"/>
      <c r="I608" s="116" t="s">
        <v>508</v>
      </c>
      <c r="J608" s="116" t="str">
        <f>VLOOKUP(I608,Presupuesto!$B$11:$C$565,2,0)</f>
        <v>SUELDOS Y SALARIOS PERMANENTES</v>
      </c>
      <c r="K608" s="100" t="str">
        <f t="shared" si="12"/>
        <v>Posgrado</v>
      </c>
      <c r="L608" s="100" t="s">
        <v>403</v>
      </c>
    </row>
    <row r="609" spans="3:12" x14ac:dyDescent="0.25">
      <c r="C609" s="174" t="s">
        <v>58</v>
      </c>
      <c r="D609" s="172"/>
      <c r="E609" s="133">
        <v>0</v>
      </c>
      <c r="F609" s="121">
        <f>IF(E608=0,"",(G608/E608)/12*E608)</f>
        <v>0</v>
      </c>
      <c r="G609" s="122">
        <f>F609</f>
        <v>0</v>
      </c>
      <c r="H609" s="166"/>
      <c r="I609" s="103" t="s">
        <v>528</v>
      </c>
      <c r="J609" s="103" t="str">
        <f>VLOOKUP(I609,Presupuesto!$B$11:$C$565,2,0)</f>
        <v>AGUINALDO Y DECIMO CUARTO MES</v>
      </c>
      <c r="K609" s="100" t="str">
        <f t="shared" si="12"/>
        <v>Posgrado</v>
      </c>
      <c r="L609" s="100" t="s">
        <v>403</v>
      </c>
    </row>
    <row r="610" spans="3:12" ht="15.75" thickBot="1" x14ac:dyDescent="0.3">
      <c r="C610" s="176" t="s">
        <v>59</v>
      </c>
      <c r="D610" s="164"/>
      <c r="E610" s="134">
        <v>0</v>
      </c>
      <c r="F610" s="107">
        <f>IF(E608&lt;6,"",((E608-6)/12)*(G608/E608))</f>
        <v>0</v>
      </c>
      <c r="G610" s="107">
        <f>F610</f>
        <v>0</v>
      </c>
      <c r="H610" s="164"/>
      <c r="I610" s="108" t="s">
        <v>531</v>
      </c>
      <c r="J610" s="126" t="str">
        <f>VLOOKUP(I610,Presupuesto!$B$11:$C$565,2,0)</f>
        <v>DECIMOCUARTO MES</v>
      </c>
      <c r="K610" s="108" t="str">
        <f t="shared" si="12"/>
        <v>Posgrado</v>
      </c>
      <c r="L610" s="126" t="s">
        <v>403</v>
      </c>
    </row>
    <row r="612" spans="3:12" ht="15.75" thickBot="1" x14ac:dyDescent="0.3"/>
    <row r="613" spans="3:12" ht="15.75" thickBot="1" x14ac:dyDescent="0.3">
      <c r="C613" s="69" t="s">
        <v>43</v>
      </c>
      <c r="D613" s="30">
        <f>SUM(G620:G670)</f>
        <v>0</v>
      </c>
      <c r="E613" s="95"/>
      <c r="F613" s="95"/>
      <c r="G613" s="95"/>
      <c r="H613" s="76"/>
      <c r="I613" s="76"/>
      <c r="J613" s="76"/>
    </row>
    <row r="614" spans="3:12" x14ac:dyDescent="0.25">
      <c r="D614" s="31"/>
      <c r="E614" s="95"/>
      <c r="F614" s="95"/>
      <c r="G614" s="95"/>
      <c r="H614" s="76"/>
      <c r="I614" s="76"/>
      <c r="J614" s="76"/>
    </row>
    <row r="615" spans="3:12" x14ac:dyDescent="0.25">
      <c r="D615" s="31"/>
      <c r="E615" s="95"/>
      <c r="F615" s="95"/>
      <c r="G615" s="95"/>
      <c r="H615" s="76"/>
      <c r="I615" s="76"/>
      <c r="J615" s="76"/>
    </row>
    <row r="616" spans="3:12" ht="15.75" x14ac:dyDescent="0.25">
      <c r="C616" s="207" t="s">
        <v>401</v>
      </c>
      <c r="D616" s="208"/>
      <c r="E616" s="95"/>
      <c r="F616" s="95"/>
      <c r="G616" s="95"/>
      <c r="H616" s="76"/>
      <c r="I616" s="76"/>
      <c r="J616" s="76"/>
    </row>
    <row r="617" spans="3:12" ht="18.75" x14ac:dyDescent="0.25">
      <c r="C617" s="213" t="e">
        <f>IFERROR(VLOOKUP(D616,'Desarrollo e Innov. Curricular'!$E:$F,2,FALSE),IFERROR(VLOOKUP(D616,'Investigación Científica'!$E:$F,2,FALSE),IFERROR(VLOOKUP(D616,'Vinculación Univ. Sociedad'!$E:$F,2,FALSE),IFERROR(VLOOKUP(D616,'Docencia y Profesorado Universi'!$E:$F,2,FALSE),IFERROR(VLOOKUP(D616,'Estudiantes y Graduados'!$E:$F,2,FALSE),IFERROR(VLOOKUP(D616,'Gestion Administrativa'!$E:$F,2,FALSE),IFERROR(VLOOKUP(D616,'Gestión Académica'!$E:$F,2,FALSE),IFERROR(VLOOKUP(D616,'Aseguramiento de la Calidad y M'!$E:$F,2,FALSE),IFERROR(VLOOKUP(D616,'Gestión del Conocimiento'!$E:$F,2,FALSE),IFERROR(VLOOKUP(D616,'Gobernabilidad y Procesos...'!$E:$F,2,FALSE),IFERROR(VLOOKUP(D616,'Gestión del Talento Humano'!$E:$F,2,FALSE),IFERROR(VLOOKUP(D616,'Internacionalización de la E.S.'!$E:$F,2,FALSE),IFERROR(VLOOKUP(D616,Posgrado!$E:$F,2,FALSE),IFERROR(VLOOKUP(D616,'Cultura de Innovación Insti...'!$E:$F,2,FALSE),VLOOKUP(D616,'Lo Esencial de la Reforma Univ.'!$E:$F,2,0)))))))))))))))</f>
        <v>#N/A</v>
      </c>
      <c r="D617" s="31"/>
      <c r="E617" s="95"/>
      <c r="F617" s="95"/>
      <c r="G617" s="95"/>
      <c r="H617" s="76"/>
      <c r="I617" s="76"/>
      <c r="J617" s="76"/>
    </row>
    <row r="618" spans="3:12" ht="15.75" thickBot="1" x14ac:dyDescent="0.3">
      <c r="C618" s="180"/>
      <c r="D618" s="31"/>
      <c r="E618" s="95"/>
      <c r="F618" s="95"/>
      <c r="G618" s="95"/>
      <c r="H618" s="76"/>
      <c r="I618" s="76"/>
      <c r="J618" s="76"/>
    </row>
    <row r="619" spans="3:12" ht="30.75" thickBot="1" x14ac:dyDescent="0.3">
      <c r="C619" s="136" t="s">
        <v>44</v>
      </c>
      <c r="D619" s="140" t="s">
        <v>55</v>
      </c>
      <c r="E619" s="173" t="s">
        <v>56</v>
      </c>
      <c r="F619" s="140" t="s">
        <v>57</v>
      </c>
      <c r="G619" s="137" t="s">
        <v>27</v>
      </c>
      <c r="H619" s="135" t="s">
        <v>140</v>
      </c>
      <c r="I619" s="138" t="s">
        <v>46</v>
      </c>
      <c r="J619" s="138" t="s">
        <v>141</v>
      </c>
      <c r="K619" s="138" t="s">
        <v>419</v>
      </c>
      <c r="L619" s="138" t="s">
        <v>420</v>
      </c>
    </row>
    <row r="620" spans="3:12" ht="15.75" thickBot="1" x14ac:dyDescent="0.3">
      <c r="C620" s="139" t="s">
        <v>494</v>
      </c>
      <c r="D620" s="202"/>
      <c r="E620" s="154">
        <v>12</v>
      </c>
      <c r="F620" s="313">
        <f>HLOOKUP($C620,$BZ$2:$CM$3,2,0)</f>
        <v>41436.800000000003</v>
      </c>
      <c r="G620" s="115">
        <f>D620*E620*F620</f>
        <v>0</v>
      </c>
      <c r="H620" s="168"/>
      <c r="I620" s="116" t="s">
        <v>508</v>
      </c>
      <c r="J620" s="116" t="str">
        <f>VLOOKUP(I620,Presupuesto!$B$11:$C$565,2,0)</f>
        <v>SUELDOS Y SALARIOS PERMANENTES</v>
      </c>
      <c r="K620" s="223" t="s">
        <v>1471</v>
      </c>
      <c r="L620" s="100" t="s">
        <v>403</v>
      </c>
    </row>
    <row r="621" spans="3:12" x14ac:dyDescent="0.25">
      <c r="C621" s="174" t="s">
        <v>58</v>
      </c>
      <c r="D621" s="165"/>
      <c r="E621" s="156">
        <v>0</v>
      </c>
      <c r="F621" s="102">
        <f>IF(E620=0,"",(G620/E620)/12*E620)</f>
        <v>0</v>
      </c>
      <c r="G621" s="99">
        <f>F621</f>
        <v>0</v>
      </c>
      <c r="H621" s="166" t="s">
        <v>1459</v>
      </c>
      <c r="I621" s="118" t="s">
        <v>528</v>
      </c>
      <c r="J621" s="118" t="str">
        <f>VLOOKUP(I621,Presupuesto!$B$11:$C$565,2,0)</f>
        <v>AGUINALDO Y DECIMO CUARTO MES</v>
      </c>
      <c r="K621" s="100" t="str">
        <f>$K$620</f>
        <v>Posgrado</v>
      </c>
      <c r="L621" s="100" t="s">
        <v>421</v>
      </c>
    </row>
    <row r="622" spans="3:12" ht="15.75" thickBot="1" x14ac:dyDescent="0.3">
      <c r="C622" s="175" t="s">
        <v>59</v>
      </c>
      <c r="D622" s="165"/>
      <c r="E622" s="156">
        <v>0</v>
      </c>
      <c r="F622" s="119">
        <f>IF(E620&lt;6,"",((E620-6)/12)*(G620/E620))</f>
        <v>0</v>
      </c>
      <c r="G622" s="99">
        <f>F622</f>
        <v>0</v>
      </c>
      <c r="H622" s="166"/>
      <c r="I622" s="103" t="s">
        <v>531</v>
      </c>
      <c r="J622" s="103" t="str">
        <f>VLOOKUP(I622,Presupuesto!$B$11:$C$565,2,0)</f>
        <v>DECIMOCUARTO MES</v>
      </c>
      <c r="K622" s="100" t="str">
        <f t="shared" ref="K622:K670" si="13">$K$620</f>
        <v>Posgrado</v>
      </c>
      <c r="L622" s="100" t="s">
        <v>404</v>
      </c>
    </row>
    <row r="623" spans="3:12" ht="15.75" thickBot="1" x14ac:dyDescent="0.3">
      <c r="C623" s="139" t="s">
        <v>495</v>
      </c>
      <c r="D623" s="202"/>
      <c r="E623" s="154">
        <v>12</v>
      </c>
      <c r="F623" s="313">
        <f>HLOOKUP($C623,$BZ$2:$CM$3,2,0)</f>
        <v>37669.82</v>
      </c>
      <c r="G623" s="115">
        <f>D623*E623*F623</f>
        <v>0</v>
      </c>
      <c r="H623" s="168"/>
      <c r="I623" s="116" t="s">
        <v>508</v>
      </c>
      <c r="J623" s="116" t="str">
        <f>VLOOKUP(I623,Presupuesto!$B$11:$C$565,2,0)</f>
        <v>SUELDOS Y SALARIOS PERMANENTES</v>
      </c>
      <c r="K623" s="100" t="str">
        <f t="shared" si="13"/>
        <v>Posgrado</v>
      </c>
      <c r="L623" s="100" t="s">
        <v>404</v>
      </c>
    </row>
    <row r="624" spans="3:12" x14ac:dyDescent="0.25">
      <c r="C624" s="174" t="s">
        <v>58</v>
      </c>
      <c r="D624" s="165"/>
      <c r="E624" s="156">
        <v>0</v>
      </c>
      <c r="F624" s="102">
        <f>IF(E623=0,"",(G623/E623)/12*E623)</f>
        <v>0</v>
      </c>
      <c r="G624" s="99">
        <f>F624</f>
        <v>0</v>
      </c>
      <c r="H624" s="166"/>
      <c r="I624" s="118" t="s">
        <v>528</v>
      </c>
      <c r="J624" s="118" t="str">
        <f>VLOOKUP(I624,Presupuesto!$B$11:$C$565,2,0)</f>
        <v>AGUINALDO Y DECIMO CUARTO MES</v>
      </c>
      <c r="K624" s="100" t="str">
        <f t="shared" si="13"/>
        <v>Posgrado</v>
      </c>
      <c r="L624" s="100" t="s">
        <v>404</v>
      </c>
    </row>
    <row r="625" spans="3:12" ht="15.75" thickBot="1" x14ac:dyDescent="0.3">
      <c r="C625" s="175" t="s">
        <v>59</v>
      </c>
      <c r="D625" s="165"/>
      <c r="E625" s="156">
        <v>0</v>
      </c>
      <c r="F625" s="119">
        <f>IF(E623&lt;6,"",((E623-6)/12)*(G623/E623))</f>
        <v>0</v>
      </c>
      <c r="G625" s="99">
        <f>F625</f>
        <v>0</v>
      </c>
      <c r="H625" s="166"/>
      <c r="I625" s="103" t="s">
        <v>531</v>
      </c>
      <c r="J625" s="103" t="str">
        <f>VLOOKUP(I625,Presupuesto!$B$11:$C$565,2,0)</f>
        <v>DECIMOCUARTO MES</v>
      </c>
      <c r="K625" s="100" t="str">
        <f t="shared" si="13"/>
        <v>Posgrado</v>
      </c>
      <c r="L625" s="100" t="s">
        <v>404</v>
      </c>
    </row>
    <row r="626" spans="3:12" ht="15.75" thickBot="1" x14ac:dyDescent="0.3">
      <c r="C626" s="139" t="s">
        <v>496</v>
      </c>
      <c r="D626" s="202"/>
      <c r="E626" s="154">
        <v>12</v>
      </c>
      <c r="F626" s="313">
        <f>HLOOKUP($C626,$BZ$2:$CM$3,2,0)</f>
        <v>33902.839999999997</v>
      </c>
      <c r="G626" s="115">
        <f>D626*E626*F626</f>
        <v>0</v>
      </c>
      <c r="H626" s="168"/>
      <c r="I626" s="116" t="s">
        <v>508</v>
      </c>
      <c r="J626" s="116" t="str">
        <f>VLOOKUP(I626,Presupuesto!$B$11:$C$565,2,0)</f>
        <v>SUELDOS Y SALARIOS PERMANENTES</v>
      </c>
      <c r="K626" s="100" t="str">
        <f t="shared" si="13"/>
        <v>Posgrado</v>
      </c>
      <c r="L626" s="100" t="s">
        <v>404</v>
      </c>
    </row>
    <row r="627" spans="3:12" x14ac:dyDescent="0.25">
      <c r="C627" s="174" t="s">
        <v>58</v>
      </c>
      <c r="D627" s="165"/>
      <c r="E627" s="156">
        <v>0</v>
      </c>
      <c r="F627" s="102">
        <f>IF(E626=0,"",(G626/E626)/12*E626)</f>
        <v>0</v>
      </c>
      <c r="G627" s="99">
        <f>F627</f>
        <v>0</v>
      </c>
      <c r="H627" s="166"/>
      <c r="I627" s="118" t="s">
        <v>528</v>
      </c>
      <c r="J627" s="118" t="str">
        <f>VLOOKUP(I627,Presupuesto!$B$11:$C$565,2,0)</f>
        <v>AGUINALDO Y DECIMO CUARTO MES</v>
      </c>
      <c r="K627" s="100" t="str">
        <f t="shared" si="13"/>
        <v>Posgrado</v>
      </c>
      <c r="L627" s="100" t="s">
        <v>404</v>
      </c>
    </row>
    <row r="628" spans="3:12" ht="15.75" thickBot="1" x14ac:dyDescent="0.3">
      <c r="C628" s="175" t="s">
        <v>59</v>
      </c>
      <c r="D628" s="165"/>
      <c r="E628" s="156">
        <v>0</v>
      </c>
      <c r="F628" s="119">
        <f>IF(E626&lt;6,"",((E626-6)/12)*(G626/E626))</f>
        <v>0</v>
      </c>
      <c r="G628" s="99">
        <f>F628</f>
        <v>0</v>
      </c>
      <c r="H628" s="166"/>
      <c r="I628" s="103" t="s">
        <v>531</v>
      </c>
      <c r="J628" s="103" t="str">
        <f>VLOOKUP(I628,Presupuesto!$B$11:$C$565,2,0)</f>
        <v>DECIMOCUARTO MES</v>
      </c>
      <c r="K628" s="100" t="str">
        <f t="shared" si="13"/>
        <v>Posgrado</v>
      </c>
      <c r="L628" s="100" t="s">
        <v>404</v>
      </c>
    </row>
    <row r="629" spans="3:12" ht="15.75" thickBot="1" x14ac:dyDescent="0.3">
      <c r="C629" s="139" t="s">
        <v>497</v>
      </c>
      <c r="D629" s="202"/>
      <c r="E629" s="154">
        <v>12</v>
      </c>
      <c r="F629" s="313">
        <f>HLOOKUP($C629,$BZ$2:$CM$3,2,0)</f>
        <v>30135.85</v>
      </c>
      <c r="G629" s="115">
        <f>D629*E629*F629</f>
        <v>0</v>
      </c>
      <c r="H629" s="168"/>
      <c r="I629" s="116" t="s">
        <v>508</v>
      </c>
      <c r="J629" s="116" t="str">
        <f>VLOOKUP(I629,Presupuesto!$B$11:$C$565,2,0)</f>
        <v>SUELDOS Y SALARIOS PERMANENTES</v>
      </c>
      <c r="K629" s="100" t="str">
        <f t="shared" si="13"/>
        <v>Posgrado</v>
      </c>
      <c r="L629" s="100" t="s">
        <v>404</v>
      </c>
    </row>
    <row r="630" spans="3:12" x14ac:dyDescent="0.25">
      <c r="C630" s="174" t="s">
        <v>58</v>
      </c>
      <c r="D630" s="165"/>
      <c r="E630" s="156">
        <v>0</v>
      </c>
      <c r="F630" s="102">
        <f>IF(E629=0,"",(G629/E629)/12*E629)</f>
        <v>0</v>
      </c>
      <c r="G630" s="99">
        <f>F630</f>
        <v>0</v>
      </c>
      <c r="H630" s="166"/>
      <c r="I630" s="118" t="s">
        <v>528</v>
      </c>
      <c r="J630" s="118" t="str">
        <f>VLOOKUP(I630,Presupuesto!$B$11:$C$565,2,0)</f>
        <v>AGUINALDO Y DECIMO CUARTO MES</v>
      </c>
      <c r="K630" s="100" t="str">
        <f t="shared" si="13"/>
        <v>Posgrado</v>
      </c>
      <c r="L630" s="100" t="s">
        <v>404</v>
      </c>
    </row>
    <row r="631" spans="3:12" ht="15.75" thickBot="1" x14ac:dyDescent="0.3">
      <c r="C631" s="175" t="s">
        <v>59</v>
      </c>
      <c r="D631" s="165"/>
      <c r="E631" s="156">
        <v>0</v>
      </c>
      <c r="F631" s="119">
        <f>IF(E629&lt;6,"",((E629-6)/12)*(G629/E629))</f>
        <v>0</v>
      </c>
      <c r="G631" s="99">
        <f>F631</f>
        <v>0</v>
      </c>
      <c r="H631" s="166"/>
      <c r="I631" s="103" t="s">
        <v>531</v>
      </c>
      <c r="J631" s="103" t="str">
        <f>VLOOKUP(I631,Presupuesto!$B$11:$C$565,2,0)</f>
        <v>DECIMOCUARTO MES</v>
      </c>
      <c r="K631" s="100" t="str">
        <f t="shared" si="13"/>
        <v>Posgrado</v>
      </c>
      <c r="L631" s="100" t="s">
        <v>404</v>
      </c>
    </row>
    <row r="632" spans="3:12" ht="15.75" thickBot="1" x14ac:dyDescent="0.3">
      <c r="C632" s="139" t="s">
        <v>498</v>
      </c>
      <c r="D632" s="202"/>
      <c r="E632" s="154">
        <v>12</v>
      </c>
      <c r="F632" s="313">
        <f>HLOOKUP($C632,$BZ$2:$CM$3,2,0)</f>
        <v>28252.36</v>
      </c>
      <c r="G632" s="115">
        <f>D632*E632*F632</f>
        <v>0</v>
      </c>
      <c r="H632" s="168"/>
      <c r="I632" s="116" t="s">
        <v>508</v>
      </c>
      <c r="J632" s="116" t="str">
        <f>VLOOKUP(I632,Presupuesto!$B$11:$C$565,2,0)</f>
        <v>SUELDOS Y SALARIOS PERMANENTES</v>
      </c>
      <c r="K632" s="100" t="str">
        <f t="shared" si="13"/>
        <v>Posgrado</v>
      </c>
      <c r="L632" s="100" t="s">
        <v>404</v>
      </c>
    </row>
    <row r="633" spans="3:12" x14ac:dyDescent="0.25">
      <c r="C633" s="174" t="s">
        <v>58</v>
      </c>
      <c r="D633" s="165"/>
      <c r="E633" s="156">
        <v>0</v>
      </c>
      <c r="F633" s="102">
        <f>IF(E632=0,"",(G632/E632)/12*E632)</f>
        <v>0</v>
      </c>
      <c r="G633" s="99">
        <f>F633</f>
        <v>0</v>
      </c>
      <c r="H633" s="166"/>
      <c r="I633" s="118" t="s">
        <v>528</v>
      </c>
      <c r="J633" s="118" t="str">
        <f>VLOOKUP(I633,Presupuesto!$B$11:$C$565,2,0)</f>
        <v>AGUINALDO Y DECIMO CUARTO MES</v>
      </c>
      <c r="K633" s="100" t="str">
        <f t="shared" si="13"/>
        <v>Posgrado</v>
      </c>
      <c r="L633" s="100" t="s">
        <v>404</v>
      </c>
    </row>
    <row r="634" spans="3:12" ht="15.75" thickBot="1" x14ac:dyDescent="0.3">
      <c r="C634" s="175" t="s">
        <v>59</v>
      </c>
      <c r="D634" s="165"/>
      <c r="E634" s="156">
        <v>0</v>
      </c>
      <c r="F634" s="119">
        <f>IF(E632&lt;6,"",((E632-6)/12)*(G632/E632))</f>
        <v>0</v>
      </c>
      <c r="G634" s="99">
        <f>F634</f>
        <v>0</v>
      </c>
      <c r="H634" s="166"/>
      <c r="I634" s="103" t="s">
        <v>531</v>
      </c>
      <c r="J634" s="103" t="str">
        <f>VLOOKUP(I634,Presupuesto!$B$11:$C$565,2,0)</f>
        <v>DECIMOCUARTO MES</v>
      </c>
      <c r="K634" s="100" t="str">
        <f t="shared" si="13"/>
        <v>Posgrado</v>
      </c>
      <c r="L634" s="100" t="s">
        <v>404</v>
      </c>
    </row>
    <row r="635" spans="3:12" ht="15.75" thickBot="1" x14ac:dyDescent="0.3">
      <c r="C635" s="139" t="s">
        <v>499</v>
      </c>
      <c r="D635" s="202"/>
      <c r="E635" s="154">
        <v>12</v>
      </c>
      <c r="F635" s="313">
        <f>HLOOKUP($C635,$BZ$2:$CM$3,2,0)</f>
        <v>26368.87</v>
      </c>
      <c r="G635" s="115">
        <f>D635*E635*F635</f>
        <v>0</v>
      </c>
      <c r="H635" s="168"/>
      <c r="I635" s="116" t="s">
        <v>508</v>
      </c>
      <c r="J635" s="116" t="str">
        <f>VLOOKUP(I635,Presupuesto!$B$11:$C$565,2,0)</f>
        <v>SUELDOS Y SALARIOS PERMANENTES</v>
      </c>
      <c r="K635" s="100" t="str">
        <f t="shared" si="13"/>
        <v>Posgrado</v>
      </c>
      <c r="L635" s="100" t="s">
        <v>404</v>
      </c>
    </row>
    <row r="636" spans="3:12" x14ac:dyDescent="0.25">
      <c r="C636" s="174" t="s">
        <v>58</v>
      </c>
      <c r="D636" s="165"/>
      <c r="E636" s="156">
        <v>0</v>
      </c>
      <c r="F636" s="102">
        <f>IF(E635=0,"",(G635/E635)/12*E635)</f>
        <v>0</v>
      </c>
      <c r="G636" s="99">
        <f>F636</f>
        <v>0</v>
      </c>
      <c r="H636" s="166"/>
      <c r="I636" s="118" t="s">
        <v>528</v>
      </c>
      <c r="J636" s="118" t="str">
        <f>VLOOKUP(I636,Presupuesto!$B$11:$C$565,2,0)</f>
        <v>AGUINALDO Y DECIMO CUARTO MES</v>
      </c>
      <c r="K636" s="100" t="str">
        <f t="shared" si="13"/>
        <v>Posgrado</v>
      </c>
      <c r="L636" s="100" t="s">
        <v>404</v>
      </c>
    </row>
    <row r="637" spans="3:12" ht="15.75" thickBot="1" x14ac:dyDescent="0.3">
      <c r="C637" s="175" t="s">
        <v>59</v>
      </c>
      <c r="D637" s="165"/>
      <c r="E637" s="156">
        <v>0</v>
      </c>
      <c r="F637" s="119">
        <f>IF(E635&lt;6,"",((E635-6)/12)*(G635/E635))</f>
        <v>0</v>
      </c>
      <c r="G637" s="99">
        <f>F637</f>
        <v>0</v>
      </c>
      <c r="H637" s="166"/>
      <c r="I637" s="103" t="s">
        <v>531</v>
      </c>
      <c r="J637" s="103" t="str">
        <f>VLOOKUP(I637,Presupuesto!$B$11:$C$565,2,0)</f>
        <v>DECIMOCUARTO MES</v>
      </c>
      <c r="K637" s="100" t="str">
        <f t="shared" si="13"/>
        <v>Posgrado</v>
      </c>
      <c r="L637" s="100" t="s">
        <v>404</v>
      </c>
    </row>
    <row r="638" spans="3:12" ht="15.75" thickBot="1" x14ac:dyDescent="0.3">
      <c r="C638" s="139" t="s">
        <v>500</v>
      </c>
      <c r="D638" s="202"/>
      <c r="E638" s="154">
        <v>12</v>
      </c>
      <c r="F638" s="313">
        <f>HLOOKUP($C638,$BZ$2:$CM$3,2,0)</f>
        <v>17893.16</v>
      </c>
      <c r="G638" s="115">
        <f>D638*E638*F638</f>
        <v>0</v>
      </c>
      <c r="H638" s="168"/>
      <c r="I638" s="116" t="s">
        <v>508</v>
      </c>
      <c r="J638" s="116" t="str">
        <f>VLOOKUP(I638,Presupuesto!$B$11:$C$565,2,0)</f>
        <v>SUELDOS Y SALARIOS PERMANENTES</v>
      </c>
      <c r="K638" s="100" t="str">
        <f t="shared" si="13"/>
        <v>Posgrado</v>
      </c>
      <c r="L638" s="100" t="s">
        <v>404</v>
      </c>
    </row>
    <row r="639" spans="3:12" x14ac:dyDescent="0.25">
      <c r="C639" s="174" t="s">
        <v>58</v>
      </c>
      <c r="D639" s="165"/>
      <c r="E639" s="156">
        <v>0</v>
      </c>
      <c r="F639" s="102">
        <f>IF(E638=0,"",(G638/E638)/12*E638)</f>
        <v>0</v>
      </c>
      <c r="G639" s="99">
        <f>F639</f>
        <v>0</v>
      </c>
      <c r="H639" s="166"/>
      <c r="I639" s="118" t="s">
        <v>528</v>
      </c>
      <c r="J639" s="118" t="str">
        <f>VLOOKUP(I639,Presupuesto!$B$11:$C$565,2,0)</f>
        <v>AGUINALDO Y DECIMO CUARTO MES</v>
      </c>
      <c r="K639" s="100" t="str">
        <f t="shared" si="13"/>
        <v>Posgrado</v>
      </c>
      <c r="L639" s="100" t="s">
        <v>404</v>
      </c>
    </row>
    <row r="640" spans="3:12" ht="15.75" thickBot="1" x14ac:dyDescent="0.3">
      <c r="C640" s="175" t="s">
        <v>59</v>
      </c>
      <c r="D640" s="165"/>
      <c r="E640" s="156">
        <v>0</v>
      </c>
      <c r="F640" s="119">
        <f>IF(E638&lt;6,"",((E638-6)/12)*(G638/E638))</f>
        <v>0</v>
      </c>
      <c r="G640" s="99">
        <f>F640</f>
        <v>0</v>
      </c>
      <c r="H640" s="166"/>
      <c r="I640" s="103" t="s">
        <v>531</v>
      </c>
      <c r="J640" s="103" t="str">
        <f>VLOOKUP(I640,Presupuesto!$B$11:$C$565,2,0)</f>
        <v>DECIMOCUARTO MES</v>
      </c>
      <c r="K640" s="100" t="str">
        <f t="shared" si="13"/>
        <v>Posgrado</v>
      </c>
      <c r="L640" s="100" t="s">
        <v>404</v>
      </c>
    </row>
    <row r="641" spans="3:12" ht="15.75" thickBot="1" x14ac:dyDescent="0.3">
      <c r="C641" s="139" t="s">
        <v>501</v>
      </c>
      <c r="D641" s="202"/>
      <c r="E641" s="154">
        <v>12</v>
      </c>
      <c r="F641" s="313">
        <f>HLOOKUP($C641,$BZ$2:$CM$3,2,0)</f>
        <v>16951.419999999998</v>
      </c>
      <c r="G641" s="115">
        <f>D641*E641*F641</f>
        <v>0</v>
      </c>
      <c r="H641" s="168"/>
      <c r="I641" s="116" t="s">
        <v>508</v>
      </c>
      <c r="J641" s="116" t="str">
        <f>VLOOKUP(I641,Presupuesto!$B$11:$C$565,2,0)</f>
        <v>SUELDOS Y SALARIOS PERMANENTES</v>
      </c>
      <c r="K641" s="100" t="str">
        <f t="shared" si="13"/>
        <v>Posgrado</v>
      </c>
      <c r="L641" s="100" t="s">
        <v>404</v>
      </c>
    </row>
    <row r="642" spans="3:12" x14ac:dyDescent="0.25">
      <c r="C642" s="174" t="s">
        <v>58</v>
      </c>
      <c r="D642" s="165"/>
      <c r="E642" s="156">
        <v>0</v>
      </c>
      <c r="F642" s="102">
        <f>IF(E641=0,"",(G641/E641)/12*E641)</f>
        <v>0</v>
      </c>
      <c r="G642" s="99">
        <f>F642</f>
        <v>0</v>
      </c>
      <c r="H642" s="166"/>
      <c r="I642" s="118" t="s">
        <v>528</v>
      </c>
      <c r="J642" s="118" t="str">
        <f>VLOOKUP(I642,Presupuesto!$B$11:$C$565,2,0)</f>
        <v>AGUINALDO Y DECIMO CUARTO MES</v>
      </c>
      <c r="K642" s="100" t="str">
        <f t="shared" si="13"/>
        <v>Posgrado</v>
      </c>
      <c r="L642" s="100" t="s">
        <v>404</v>
      </c>
    </row>
    <row r="643" spans="3:12" ht="15.75" thickBot="1" x14ac:dyDescent="0.3">
      <c r="C643" s="175" t="s">
        <v>59</v>
      </c>
      <c r="D643" s="165"/>
      <c r="E643" s="156">
        <v>0</v>
      </c>
      <c r="F643" s="119">
        <f>IF(E641&lt;6,"",((E641-6)/12)*(G641/E641))</f>
        <v>0</v>
      </c>
      <c r="G643" s="99">
        <f>F643</f>
        <v>0</v>
      </c>
      <c r="H643" s="166"/>
      <c r="I643" s="103" t="s">
        <v>531</v>
      </c>
      <c r="J643" s="103" t="str">
        <f>VLOOKUP(I643,Presupuesto!$B$11:$C$565,2,0)</f>
        <v>DECIMOCUARTO MES</v>
      </c>
      <c r="K643" s="100" t="str">
        <f t="shared" si="13"/>
        <v>Posgrado</v>
      </c>
      <c r="L643" s="100" t="s">
        <v>404</v>
      </c>
    </row>
    <row r="644" spans="3:12" ht="15.75" thickBot="1" x14ac:dyDescent="0.3">
      <c r="C644" s="139" t="s">
        <v>502</v>
      </c>
      <c r="D644" s="202"/>
      <c r="E644" s="154">
        <v>12</v>
      </c>
      <c r="F644" s="313">
        <f>HLOOKUP($C644,$BZ$2:$CM$3,2,0)</f>
        <v>13184.44</v>
      </c>
      <c r="G644" s="115">
        <f>D644*E644*F644</f>
        <v>0</v>
      </c>
      <c r="H644" s="168"/>
      <c r="I644" s="116" t="s">
        <v>508</v>
      </c>
      <c r="J644" s="116" t="str">
        <f>VLOOKUP(I644,Presupuesto!$B$11:$C$565,2,0)</f>
        <v>SUELDOS Y SALARIOS PERMANENTES</v>
      </c>
      <c r="K644" s="100" t="str">
        <f t="shared" si="13"/>
        <v>Posgrado</v>
      </c>
      <c r="L644" s="100" t="s">
        <v>404</v>
      </c>
    </row>
    <row r="645" spans="3:12" x14ac:dyDescent="0.25">
      <c r="C645" s="174" t="s">
        <v>58</v>
      </c>
      <c r="D645" s="165"/>
      <c r="E645" s="156">
        <v>0</v>
      </c>
      <c r="F645" s="102">
        <f>IF(E644=0,"",(G644/E644)/12*E644)</f>
        <v>0</v>
      </c>
      <c r="G645" s="99">
        <f>F645</f>
        <v>0</v>
      </c>
      <c r="H645" s="166"/>
      <c r="I645" s="118" t="s">
        <v>528</v>
      </c>
      <c r="J645" s="118" t="str">
        <f>VLOOKUP(I645,Presupuesto!$B$11:$C$565,2,0)</f>
        <v>AGUINALDO Y DECIMO CUARTO MES</v>
      </c>
      <c r="K645" s="100" t="str">
        <f t="shared" si="13"/>
        <v>Posgrado</v>
      </c>
      <c r="L645" s="100" t="s">
        <v>404</v>
      </c>
    </row>
    <row r="646" spans="3:12" ht="15.75" thickBot="1" x14ac:dyDescent="0.3">
      <c r="C646" s="175" t="s">
        <v>59</v>
      </c>
      <c r="D646" s="165"/>
      <c r="E646" s="156">
        <v>0</v>
      </c>
      <c r="F646" s="119">
        <f>IF(E644&lt;6,"",((E644-6)/12)*(G644/E644))</f>
        <v>0</v>
      </c>
      <c r="G646" s="99">
        <f>F646</f>
        <v>0</v>
      </c>
      <c r="H646" s="166"/>
      <c r="I646" s="103" t="s">
        <v>531</v>
      </c>
      <c r="J646" s="103" t="str">
        <f>VLOOKUP(I646,Presupuesto!$B$11:$C$565,2,0)</f>
        <v>DECIMOCUARTO MES</v>
      </c>
      <c r="K646" s="100" t="str">
        <f t="shared" si="13"/>
        <v>Posgrado</v>
      </c>
      <c r="L646" s="100" t="s">
        <v>404</v>
      </c>
    </row>
    <row r="647" spans="3:12" ht="15.75" thickBot="1" x14ac:dyDescent="0.3">
      <c r="C647" s="139" t="s">
        <v>503</v>
      </c>
      <c r="D647" s="202"/>
      <c r="E647" s="154">
        <v>12</v>
      </c>
      <c r="F647" s="313">
        <f>HLOOKUP($C647,$BZ$2:$CM$3,2,0)</f>
        <v>15032.56</v>
      </c>
      <c r="G647" s="115">
        <f>D647*E647*F647</f>
        <v>0</v>
      </c>
      <c r="H647" s="168"/>
      <c r="I647" s="116" t="s">
        <v>508</v>
      </c>
      <c r="J647" s="116" t="str">
        <f>VLOOKUP(I647,Presupuesto!$B$11:$C$565,2,0)</f>
        <v>SUELDOS Y SALARIOS PERMANENTES</v>
      </c>
      <c r="K647" s="100" t="str">
        <f t="shared" si="13"/>
        <v>Posgrado</v>
      </c>
      <c r="L647" s="100" t="s">
        <v>404</v>
      </c>
    </row>
    <row r="648" spans="3:12" x14ac:dyDescent="0.25">
      <c r="C648" s="174" t="s">
        <v>58</v>
      </c>
      <c r="D648" s="165"/>
      <c r="E648" s="156">
        <v>0</v>
      </c>
      <c r="F648" s="102">
        <f>IF(E647=0,"",(G647/E647)/12*E647)</f>
        <v>0</v>
      </c>
      <c r="G648" s="99">
        <f>F648</f>
        <v>0</v>
      </c>
      <c r="H648" s="166"/>
      <c r="I648" s="118" t="s">
        <v>528</v>
      </c>
      <c r="J648" s="118" t="str">
        <f>VLOOKUP(I648,Presupuesto!$B$11:$C$565,2,0)</f>
        <v>AGUINALDO Y DECIMO CUARTO MES</v>
      </c>
      <c r="K648" s="100" t="str">
        <f t="shared" si="13"/>
        <v>Posgrado</v>
      </c>
      <c r="L648" s="100" t="s">
        <v>404</v>
      </c>
    </row>
    <row r="649" spans="3:12" ht="15.75" thickBot="1" x14ac:dyDescent="0.3">
      <c r="C649" s="175" t="s">
        <v>59</v>
      </c>
      <c r="D649" s="165"/>
      <c r="E649" s="156">
        <v>0</v>
      </c>
      <c r="F649" s="119">
        <f>IF(E647&lt;6,"",((E647-6)/12)*(G647/E647))</f>
        <v>0</v>
      </c>
      <c r="G649" s="99">
        <f>F649</f>
        <v>0</v>
      </c>
      <c r="H649" s="166"/>
      <c r="I649" s="103" t="s">
        <v>531</v>
      </c>
      <c r="J649" s="103" t="str">
        <f>VLOOKUP(I649,Presupuesto!$B$11:$C$565,2,0)</f>
        <v>DECIMOCUARTO MES</v>
      </c>
      <c r="K649" s="100" t="str">
        <f t="shared" si="13"/>
        <v>Posgrado</v>
      </c>
      <c r="L649" s="100" t="s">
        <v>404</v>
      </c>
    </row>
    <row r="650" spans="3:12" ht="15.75" thickBot="1" x14ac:dyDescent="0.3">
      <c r="C650" s="139" t="s">
        <v>504</v>
      </c>
      <c r="D650" s="202"/>
      <c r="E650" s="154">
        <v>12</v>
      </c>
      <c r="F650" s="313">
        <f>HLOOKUP($C650,$BZ$2:$CM$3,2,0)</f>
        <v>13264.02</v>
      </c>
      <c r="G650" s="115">
        <f>D650*E650*F650</f>
        <v>0</v>
      </c>
      <c r="H650" s="168"/>
      <c r="I650" s="116" t="s">
        <v>508</v>
      </c>
      <c r="J650" s="116" t="str">
        <f>VLOOKUP(I650,Presupuesto!$B$11:$C$565,2,0)</f>
        <v>SUELDOS Y SALARIOS PERMANENTES</v>
      </c>
      <c r="K650" s="100" t="str">
        <f t="shared" si="13"/>
        <v>Posgrado</v>
      </c>
      <c r="L650" s="100" t="s">
        <v>404</v>
      </c>
    </row>
    <row r="651" spans="3:12" x14ac:dyDescent="0.25">
      <c r="C651" s="174" t="s">
        <v>58</v>
      </c>
      <c r="D651" s="165"/>
      <c r="E651" s="156">
        <v>0</v>
      </c>
      <c r="F651" s="102">
        <f>IF(E650=0,"",(G650/E650)/12*E650)</f>
        <v>0</v>
      </c>
      <c r="G651" s="99">
        <f>F651</f>
        <v>0</v>
      </c>
      <c r="H651" s="166"/>
      <c r="I651" s="118" t="s">
        <v>528</v>
      </c>
      <c r="J651" s="118" t="str">
        <f>VLOOKUP(I651,Presupuesto!$B$11:$C$565,2,0)</f>
        <v>AGUINALDO Y DECIMO CUARTO MES</v>
      </c>
      <c r="K651" s="100" t="str">
        <f t="shared" si="13"/>
        <v>Posgrado</v>
      </c>
      <c r="L651" s="100" t="s">
        <v>404</v>
      </c>
    </row>
    <row r="652" spans="3:12" ht="15.75" thickBot="1" x14ac:dyDescent="0.3">
      <c r="C652" s="175" t="s">
        <v>59</v>
      </c>
      <c r="D652" s="165"/>
      <c r="E652" s="156">
        <v>0</v>
      </c>
      <c r="F652" s="119">
        <f>IF(E650&lt;6,"",((E650-6)/12)*(G650/E650))</f>
        <v>0</v>
      </c>
      <c r="G652" s="99">
        <f>F652</f>
        <v>0</v>
      </c>
      <c r="H652" s="166"/>
      <c r="I652" s="103" t="s">
        <v>531</v>
      </c>
      <c r="J652" s="103" t="str">
        <f>VLOOKUP(I652,Presupuesto!$B$11:$C$565,2,0)</f>
        <v>DECIMOCUARTO MES</v>
      </c>
      <c r="K652" s="100" t="str">
        <f t="shared" si="13"/>
        <v>Posgrado</v>
      </c>
      <c r="L652" s="100" t="s">
        <v>404</v>
      </c>
    </row>
    <row r="653" spans="3:12" ht="15.75" thickBot="1" x14ac:dyDescent="0.3">
      <c r="C653" s="139" t="s">
        <v>505</v>
      </c>
      <c r="D653" s="202"/>
      <c r="E653" s="154">
        <v>12</v>
      </c>
      <c r="F653" s="313">
        <f>HLOOKUP($C653,$BZ$2:$CM$3,2,0)</f>
        <v>12379.75</v>
      </c>
      <c r="G653" s="115">
        <f>D653*E653*F653</f>
        <v>0</v>
      </c>
      <c r="H653" s="168"/>
      <c r="I653" s="116" t="s">
        <v>508</v>
      </c>
      <c r="J653" s="116" t="str">
        <f>VLOOKUP(I653,Presupuesto!$B$11:$C$565,2,0)</f>
        <v>SUELDOS Y SALARIOS PERMANENTES</v>
      </c>
      <c r="K653" s="100" t="str">
        <f t="shared" si="13"/>
        <v>Posgrado</v>
      </c>
      <c r="L653" s="100" t="s">
        <v>404</v>
      </c>
    </row>
    <row r="654" spans="3:12" x14ac:dyDescent="0.25">
      <c r="C654" s="174" t="s">
        <v>58</v>
      </c>
      <c r="D654" s="165"/>
      <c r="E654" s="156">
        <v>0</v>
      </c>
      <c r="F654" s="102">
        <f>IF(E653=0,"",(G653/E653)/12*E653)</f>
        <v>0</v>
      </c>
      <c r="G654" s="99">
        <f>F654</f>
        <v>0</v>
      </c>
      <c r="H654" s="166"/>
      <c r="I654" s="118" t="s">
        <v>528</v>
      </c>
      <c r="J654" s="118" t="str">
        <f>VLOOKUP(I654,Presupuesto!$B$11:$C$565,2,0)</f>
        <v>AGUINALDO Y DECIMO CUARTO MES</v>
      </c>
      <c r="K654" s="100" t="str">
        <f t="shared" si="13"/>
        <v>Posgrado</v>
      </c>
      <c r="L654" s="100" t="s">
        <v>404</v>
      </c>
    </row>
    <row r="655" spans="3:12" ht="15.75" thickBot="1" x14ac:dyDescent="0.3">
      <c r="C655" s="175" t="s">
        <v>59</v>
      </c>
      <c r="D655" s="165"/>
      <c r="E655" s="156">
        <v>0</v>
      </c>
      <c r="F655" s="119">
        <f>IF(E653&lt;6,"",((E653-6)/12)*(G653/E653))</f>
        <v>0</v>
      </c>
      <c r="G655" s="99">
        <f>F655</f>
        <v>0</v>
      </c>
      <c r="H655" s="166"/>
      <c r="I655" s="103" t="s">
        <v>531</v>
      </c>
      <c r="J655" s="103" t="str">
        <f>VLOOKUP(I655,Presupuesto!$B$11:$C$565,2,0)</f>
        <v>DECIMOCUARTO MES</v>
      </c>
      <c r="K655" s="100" t="str">
        <f t="shared" si="13"/>
        <v>Posgrado</v>
      </c>
      <c r="L655" s="100" t="s">
        <v>404</v>
      </c>
    </row>
    <row r="656" spans="3:12" ht="15.75" thickBot="1" x14ac:dyDescent="0.3">
      <c r="C656" s="139" t="s">
        <v>506</v>
      </c>
      <c r="D656" s="202"/>
      <c r="E656" s="154">
        <v>12</v>
      </c>
      <c r="F656" s="313">
        <f>HLOOKUP($C656,$BZ$2:$CM$3,2,0)</f>
        <v>439.49</v>
      </c>
      <c r="G656" s="115">
        <f>D656*E656*F656</f>
        <v>0</v>
      </c>
      <c r="H656" s="168"/>
      <c r="I656" s="116" t="s">
        <v>508</v>
      </c>
      <c r="J656" s="116" t="str">
        <f>VLOOKUP(I656,Presupuesto!$B$11:$C$565,2,0)</f>
        <v>SUELDOS Y SALARIOS PERMANENTES</v>
      </c>
      <c r="K656" s="100" t="str">
        <f t="shared" si="13"/>
        <v>Posgrado</v>
      </c>
      <c r="L656" s="100" t="s">
        <v>404</v>
      </c>
    </row>
    <row r="657" spans="3:12" x14ac:dyDescent="0.25">
      <c r="C657" s="174" t="s">
        <v>58</v>
      </c>
      <c r="D657" s="165"/>
      <c r="E657" s="156">
        <v>0</v>
      </c>
      <c r="F657" s="102">
        <f>IF(E656=0,"",(G656/E656)/12*E656)</f>
        <v>0</v>
      </c>
      <c r="G657" s="99">
        <f>F657</f>
        <v>0</v>
      </c>
      <c r="H657" s="166"/>
      <c r="I657" s="118" t="s">
        <v>528</v>
      </c>
      <c r="J657" s="118" t="str">
        <f>VLOOKUP(I657,Presupuesto!$B$11:$C$565,2,0)</f>
        <v>AGUINALDO Y DECIMO CUARTO MES</v>
      </c>
      <c r="K657" s="100" t="str">
        <f t="shared" si="13"/>
        <v>Posgrado</v>
      </c>
      <c r="L657" s="100" t="s">
        <v>404</v>
      </c>
    </row>
    <row r="658" spans="3:12" ht="15.75" thickBot="1" x14ac:dyDescent="0.3">
      <c r="C658" s="175" t="s">
        <v>59</v>
      </c>
      <c r="D658" s="165"/>
      <c r="E658" s="156">
        <v>0</v>
      </c>
      <c r="F658" s="119">
        <f>IF(E656&lt;6,"",((E656-6)/12)*(G656/E656))</f>
        <v>0</v>
      </c>
      <c r="G658" s="99">
        <f>F658</f>
        <v>0</v>
      </c>
      <c r="H658" s="166"/>
      <c r="I658" s="103" t="s">
        <v>531</v>
      </c>
      <c r="J658" s="103" t="str">
        <f>VLOOKUP(I658,Presupuesto!$B$11:$C$565,2,0)</f>
        <v>DECIMOCUARTO MES</v>
      </c>
      <c r="K658" s="100" t="str">
        <f t="shared" si="13"/>
        <v>Posgrado</v>
      </c>
      <c r="L658" s="100" t="s">
        <v>404</v>
      </c>
    </row>
    <row r="659" spans="3:12" ht="15.75" thickBot="1" x14ac:dyDescent="0.3">
      <c r="C659" s="139" t="s">
        <v>507</v>
      </c>
      <c r="D659" s="202"/>
      <c r="E659" s="154">
        <v>12</v>
      </c>
      <c r="F659" s="313">
        <f>HLOOKUP($C659,$BZ$2:$CM$3,2,0)</f>
        <v>1904.46</v>
      </c>
      <c r="G659" s="115">
        <f>D659*E659*F659</f>
        <v>0</v>
      </c>
      <c r="H659" s="168"/>
      <c r="I659" s="116" t="s">
        <v>508</v>
      </c>
      <c r="J659" s="116" t="str">
        <f>VLOOKUP(I659,Presupuesto!$B$11:$C$565,2,0)</f>
        <v>SUELDOS Y SALARIOS PERMANENTES</v>
      </c>
      <c r="K659" s="100" t="str">
        <f t="shared" si="13"/>
        <v>Posgrado</v>
      </c>
      <c r="L659" s="100" t="s">
        <v>404</v>
      </c>
    </row>
    <row r="660" spans="3:12" x14ac:dyDescent="0.25">
      <c r="C660" s="174" t="s">
        <v>58</v>
      </c>
      <c r="D660" s="165"/>
      <c r="E660" s="156">
        <v>0</v>
      </c>
      <c r="F660" s="102">
        <f>IF(E659=0,"",(G659/E659)/12*E659)</f>
        <v>0</v>
      </c>
      <c r="G660" s="99">
        <f>F660</f>
        <v>0</v>
      </c>
      <c r="H660" s="166"/>
      <c r="I660" s="118" t="s">
        <v>528</v>
      </c>
      <c r="J660" s="118" t="str">
        <f>VLOOKUP(I660,Presupuesto!$B$11:$C$565,2,0)</f>
        <v>AGUINALDO Y DECIMO CUARTO MES</v>
      </c>
      <c r="K660" s="100" t="str">
        <f t="shared" si="13"/>
        <v>Posgrado</v>
      </c>
      <c r="L660" s="100" t="s">
        <v>404</v>
      </c>
    </row>
    <row r="661" spans="3:12" ht="15.75" thickBot="1" x14ac:dyDescent="0.3">
      <c r="C661" s="175" t="s">
        <v>59</v>
      </c>
      <c r="D661" s="165"/>
      <c r="E661" s="156">
        <v>0</v>
      </c>
      <c r="F661" s="119">
        <f>IF(E659&lt;6,"",((E659-6)/12)*(G659/E659))</f>
        <v>0</v>
      </c>
      <c r="G661" s="99">
        <f>F661</f>
        <v>0</v>
      </c>
      <c r="H661" s="166"/>
      <c r="I661" s="103" t="s">
        <v>531</v>
      </c>
      <c r="J661" s="103" t="str">
        <f>VLOOKUP(I661,Presupuesto!$B$11:$C$565,2,0)</f>
        <v>DECIMOCUARTO MES</v>
      </c>
      <c r="K661" s="100" t="str">
        <f t="shared" si="13"/>
        <v>Posgrado</v>
      </c>
      <c r="L661" s="100" t="s">
        <v>404</v>
      </c>
    </row>
    <row r="662" spans="3:12" ht="15.75" thickBot="1" x14ac:dyDescent="0.3">
      <c r="C662" s="142" t="s">
        <v>84</v>
      </c>
      <c r="D662" s="202"/>
      <c r="E662" s="154">
        <v>12</v>
      </c>
      <c r="F662" s="141">
        <v>30000</v>
      </c>
      <c r="G662" s="115">
        <f>D662*E662*F662</f>
        <v>0</v>
      </c>
      <c r="H662" s="168"/>
      <c r="I662" s="116" t="s">
        <v>576</v>
      </c>
      <c r="J662" s="116" t="str">
        <f>VLOOKUP(I662,Presupuesto!$B$11:$C$565,2,0)</f>
        <v>CONTRATOS ESPECIALES</v>
      </c>
      <c r="K662" s="100" t="str">
        <f t="shared" si="13"/>
        <v>Posgrado</v>
      </c>
      <c r="L662" s="100" t="s">
        <v>404</v>
      </c>
    </row>
    <row r="663" spans="3:12" x14ac:dyDescent="0.25">
      <c r="C663" s="174" t="s">
        <v>58</v>
      </c>
      <c r="D663" s="165"/>
      <c r="E663" s="156">
        <v>0</v>
      </c>
      <c r="F663" s="119">
        <f>IF(E662=0,"",(G662/E662)/12*E662)</f>
        <v>0</v>
      </c>
      <c r="G663" s="99">
        <f>F663</f>
        <v>0</v>
      </c>
      <c r="H663" s="166"/>
      <c r="I663" s="103" t="s">
        <v>576</v>
      </c>
      <c r="J663" s="103" t="str">
        <f>VLOOKUP(I663,Presupuesto!$B$11:$C$565,2,0)</f>
        <v>CONTRATOS ESPECIALES</v>
      </c>
      <c r="K663" s="100" t="str">
        <f t="shared" si="13"/>
        <v>Posgrado</v>
      </c>
      <c r="L663" s="100" t="s">
        <v>403</v>
      </c>
    </row>
    <row r="664" spans="3:12" ht="15.75" thickBot="1" x14ac:dyDescent="0.3">
      <c r="C664" s="175" t="s">
        <v>59</v>
      </c>
      <c r="D664" s="165"/>
      <c r="E664" s="156">
        <v>0</v>
      </c>
      <c r="F664" s="102">
        <f>IF(E662&lt;6,"",((E662-6)/12)*(G662/E662))</f>
        <v>0</v>
      </c>
      <c r="G664" s="99">
        <f>F664</f>
        <v>0</v>
      </c>
      <c r="H664" s="166"/>
      <c r="I664" s="103" t="s">
        <v>576</v>
      </c>
      <c r="J664" s="103" t="str">
        <f>VLOOKUP(I664,Presupuesto!$B$11:$C$565,2,0)</f>
        <v>CONTRATOS ESPECIALES</v>
      </c>
      <c r="K664" s="100" t="str">
        <f t="shared" si="13"/>
        <v>Posgrado</v>
      </c>
      <c r="L664" s="100" t="s">
        <v>408</v>
      </c>
    </row>
    <row r="665" spans="3:12" ht="15.75" thickBot="1" x14ac:dyDescent="0.3">
      <c r="C665" s="142" t="s">
        <v>60</v>
      </c>
      <c r="D665" s="202"/>
      <c r="E665" s="154">
        <v>12</v>
      </c>
      <c r="F665" s="120">
        <v>30000</v>
      </c>
      <c r="G665" s="115">
        <f>D665*E665*F665</f>
        <v>0</v>
      </c>
      <c r="H665" s="168"/>
      <c r="I665" s="116" t="s">
        <v>717</v>
      </c>
      <c r="J665" s="116" t="str">
        <f>VLOOKUP(I665,Presupuesto!$B$11:$C$565,2,0)</f>
        <v>OTROS SERVICIOS TECNICOS Y PROFESIONALES</v>
      </c>
      <c r="K665" s="100" t="str">
        <f t="shared" si="13"/>
        <v>Posgrado</v>
      </c>
      <c r="L665" s="100" t="s">
        <v>403</v>
      </c>
    </row>
    <row r="666" spans="3:12" x14ac:dyDescent="0.25">
      <c r="C666" s="174" t="s">
        <v>58</v>
      </c>
      <c r="D666" s="165"/>
      <c r="E666" s="156">
        <v>0</v>
      </c>
      <c r="F666" s="102">
        <v>0</v>
      </c>
      <c r="G666" s="99">
        <f>F666</f>
        <v>0</v>
      </c>
      <c r="H666" s="166"/>
      <c r="I666" s="103" t="s">
        <v>717</v>
      </c>
      <c r="J666" s="103" t="str">
        <f>VLOOKUP(I666,Presupuesto!$B$11:$C$565,2,0)</f>
        <v>OTROS SERVICIOS TECNICOS Y PROFESIONALES</v>
      </c>
      <c r="K666" s="100" t="str">
        <f t="shared" si="13"/>
        <v>Posgrado</v>
      </c>
      <c r="L666" s="100" t="s">
        <v>403</v>
      </c>
    </row>
    <row r="667" spans="3:12" ht="15.75" thickBot="1" x14ac:dyDescent="0.3">
      <c r="C667" s="175" t="s">
        <v>59</v>
      </c>
      <c r="D667" s="165"/>
      <c r="E667" s="156">
        <v>0</v>
      </c>
      <c r="F667" s="102">
        <v>0</v>
      </c>
      <c r="G667" s="99">
        <f>F667</f>
        <v>0</v>
      </c>
      <c r="H667" s="166"/>
      <c r="I667" s="103" t="s">
        <v>717</v>
      </c>
      <c r="J667" s="103" t="str">
        <f>VLOOKUP(I667,Presupuesto!$B$11:$C$565,2,0)</f>
        <v>OTROS SERVICIOS TECNICOS Y PROFESIONALES</v>
      </c>
      <c r="K667" s="100" t="str">
        <f t="shared" si="13"/>
        <v>Posgrado</v>
      </c>
      <c r="L667" s="100" t="s">
        <v>403</v>
      </c>
    </row>
    <row r="668" spans="3:12" ht="15.75" thickBot="1" x14ac:dyDescent="0.3">
      <c r="C668" s="142" t="s">
        <v>61</v>
      </c>
      <c r="D668" s="202"/>
      <c r="E668" s="154">
        <v>12</v>
      </c>
      <c r="F668" s="120">
        <v>30000</v>
      </c>
      <c r="G668" s="115">
        <f>D668*E668*F668</f>
        <v>0</v>
      </c>
      <c r="H668" s="168"/>
      <c r="I668" s="116" t="s">
        <v>508</v>
      </c>
      <c r="J668" s="116" t="str">
        <f>VLOOKUP(I668,Presupuesto!$B$11:$C$565,2,0)</f>
        <v>SUELDOS Y SALARIOS PERMANENTES</v>
      </c>
      <c r="K668" s="100" t="str">
        <f t="shared" si="13"/>
        <v>Posgrado</v>
      </c>
      <c r="L668" s="100" t="s">
        <v>403</v>
      </c>
    </row>
    <row r="669" spans="3:12" x14ac:dyDescent="0.25">
      <c r="C669" s="174" t="s">
        <v>58</v>
      </c>
      <c r="D669" s="172"/>
      <c r="E669" s="133">
        <v>0</v>
      </c>
      <c r="F669" s="121">
        <f>IF(E668=0,"",(G668/E668)/12*E668)</f>
        <v>0</v>
      </c>
      <c r="G669" s="122">
        <f>F669</f>
        <v>0</v>
      </c>
      <c r="H669" s="166"/>
      <c r="I669" s="103" t="s">
        <v>528</v>
      </c>
      <c r="J669" s="103" t="str">
        <f>VLOOKUP(I669,Presupuesto!$B$11:$C$565,2,0)</f>
        <v>AGUINALDO Y DECIMO CUARTO MES</v>
      </c>
      <c r="K669" s="100" t="str">
        <f t="shared" si="13"/>
        <v>Posgrado</v>
      </c>
      <c r="L669" s="100" t="s">
        <v>403</v>
      </c>
    </row>
    <row r="670" spans="3:12" ht="15.75" thickBot="1" x14ac:dyDescent="0.3">
      <c r="C670" s="176" t="s">
        <v>59</v>
      </c>
      <c r="D670" s="164"/>
      <c r="E670" s="134">
        <v>0</v>
      </c>
      <c r="F670" s="107">
        <f>IF(E668&lt;6,"",((E668-6)/12)*(G668/E668))</f>
        <v>0</v>
      </c>
      <c r="G670" s="107">
        <f>F670</f>
        <v>0</v>
      </c>
      <c r="H670" s="164"/>
      <c r="I670" s="108" t="s">
        <v>531</v>
      </c>
      <c r="J670" s="126" t="str">
        <f>VLOOKUP(I670,Presupuesto!$B$11:$C$565,2,0)</f>
        <v>DECIMOCUARTO MES</v>
      </c>
      <c r="K670" s="108" t="str">
        <f t="shared" si="13"/>
        <v>Posgrado</v>
      </c>
      <c r="L670" s="126" t="s">
        <v>403</v>
      </c>
    </row>
    <row r="672" spans="3:12" ht="15.75" thickBot="1" x14ac:dyDescent="0.3"/>
    <row r="673" spans="3:12" ht="15.75" thickBot="1" x14ac:dyDescent="0.3">
      <c r="C673" s="69" t="s">
        <v>43</v>
      </c>
      <c r="D673" s="30">
        <f>SUM(G680:G730)</f>
        <v>0</v>
      </c>
      <c r="E673" s="95"/>
      <c r="F673" s="95"/>
      <c r="G673" s="95"/>
      <c r="H673" s="76"/>
      <c r="I673" s="76"/>
      <c r="J673" s="76"/>
    </row>
    <row r="674" spans="3:12" x14ac:dyDescent="0.25">
      <c r="D674" s="31"/>
      <c r="E674" s="95"/>
      <c r="F674" s="95"/>
      <c r="G674" s="95"/>
      <c r="H674" s="76"/>
      <c r="I674" s="76"/>
      <c r="J674" s="76"/>
    </row>
    <row r="675" spans="3:12" x14ac:dyDescent="0.25">
      <c r="D675" s="31"/>
      <c r="E675" s="95"/>
      <c r="F675" s="95"/>
      <c r="G675" s="95"/>
      <c r="H675" s="76"/>
      <c r="I675" s="76"/>
      <c r="J675" s="76"/>
    </row>
    <row r="676" spans="3:12" ht="15.75" x14ac:dyDescent="0.25">
      <c r="C676" s="207" t="s">
        <v>401</v>
      </c>
      <c r="D676" s="208"/>
      <c r="E676" s="95"/>
      <c r="F676" s="95"/>
      <c r="G676" s="95"/>
      <c r="H676" s="76"/>
      <c r="I676" s="76"/>
      <c r="J676" s="76"/>
    </row>
    <row r="677" spans="3:12" ht="18.75" x14ac:dyDescent="0.25">
      <c r="C677" s="213" t="e">
        <f>IFERROR(VLOOKUP(D676,'Desarrollo e Innov. Curricular'!$E:$F,2,FALSE),IFERROR(VLOOKUP(D676,'Investigación Científica'!$E:$F,2,FALSE),IFERROR(VLOOKUP(D676,'Vinculación Univ. Sociedad'!$E:$F,2,FALSE),IFERROR(VLOOKUP(D676,'Docencia y Profesorado Universi'!$E:$F,2,FALSE),IFERROR(VLOOKUP(D676,'Estudiantes y Graduados'!$E:$F,2,FALSE),IFERROR(VLOOKUP(D676,'Gestion Administrativa'!$E:$F,2,FALSE),IFERROR(VLOOKUP(D676,'Gestión Académica'!$E:$F,2,FALSE),IFERROR(VLOOKUP(D676,'Aseguramiento de la Calidad y M'!$E:$F,2,FALSE),IFERROR(VLOOKUP(D676,'Gestión del Conocimiento'!$E:$F,2,FALSE),IFERROR(VLOOKUP(D676,'Gobernabilidad y Procesos...'!$E:$F,2,FALSE),IFERROR(VLOOKUP(D676,'Gestión del Talento Humano'!$E:$F,2,FALSE),IFERROR(VLOOKUP(D676,'Internacionalización de la E.S.'!$E:$F,2,FALSE),IFERROR(VLOOKUP(D676,Posgrado!$E:$F,2,FALSE),IFERROR(VLOOKUP(D676,'Cultura de Innovación Insti...'!$E:$F,2,FALSE),VLOOKUP(D676,'Lo Esencial de la Reforma Univ.'!$E:$F,2,0)))))))))))))))</f>
        <v>#N/A</v>
      </c>
      <c r="D677" s="31"/>
      <c r="E677" s="95"/>
      <c r="F677" s="95"/>
      <c r="G677" s="95"/>
      <c r="H677" s="76"/>
      <c r="I677" s="76"/>
      <c r="J677" s="76"/>
    </row>
    <row r="678" spans="3:12" ht="15.75" thickBot="1" x14ac:dyDescent="0.3">
      <c r="C678" s="180"/>
      <c r="D678" s="31"/>
      <c r="E678" s="95"/>
      <c r="F678" s="95"/>
      <c r="G678" s="95"/>
      <c r="H678" s="76"/>
      <c r="I678" s="76"/>
      <c r="J678" s="76"/>
    </row>
    <row r="679" spans="3:12" ht="30.75" thickBot="1" x14ac:dyDescent="0.3">
      <c r="C679" s="136" t="s">
        <v>44</v>
      </c>
      <c r="D679" s="140" t="s">
        <v>55</v>
      </c>
      <c r="E679" s="173" t="s">
        <v>56</v>
      </c>
      <c r="F679" s="140" t="s">
        <v>57</v>
      </c>
      <c r="G679" s="137" t="s">
        <v>27</v>
      </c>
      <c r="H679" s="135" t="s">
        <v>140</v>
      </c>
      <c r="I679" s="138" t="s">
        <v>46</v>
      </c>
      <c r="J679" s="138" t="s">
        <v>141</v>
      </c>
      <c r="K679" s="138" t="s">
        <v>419</v>
      </c>
      <c r="L679" s="138" t="s">
        <v>420</v>
      </c>
    </row>
    <row r="680" spans="3:12" ht="15.75" thickBot="1" x14ac:dyDescent="0.3">
      <c r="C680" s="139" t="s">
        <v>494</v>
      </c>
      <c r="D680" s="202"/>
      <c r="E680" s="154">
        <v>12</v>
      </c>
      <c r="F680" s="313">
        <f>HLOOKUP($C680,$BZ$2:$CM$3,2,0)</f>
        <v>41436.800000000003</v>
      </c>
      <c r="G680" s="115">
        <f>D680*E680*F680</f>
        <v>0</v>
      </c>
      <c r="H680" s="168"/>
      <c r="I680" s="116" t="s">
        <v>508</v>
      </c>
      <c r="J680" s="116" t="str">
        <f>VLOOKUP(I680,Presupuesto!$B$11:$C$565,2,0)</f>
        <v>SUELDOS Y SALARIOS PERMANENTES</v>
      </c>
      <c r="K680" s="223" t="s">
        <v>1471</v>
      </c>
      <c r="L680" s="100" t="s">
        <v>403</v>
      </c>
    </row>
    <row r="681" spans="3:12" x14ac:dyDescent="0.25">
      <c r="C681" s="174" t="s">
        <v>58</v>
      </c>
      <c r="D681" s="165"/>
      <c r="E681" s="156">
        <v>0</v>
      </c>
      <c r="F681" s="102">
        <f>IF(E680=0,"",(G680/E680)/12*E680)</f>
        <v>0</v>
      </c>
      <c r="G681" s="99">
        <f>F681</f>
        <v>0</v>
      </c>
      <c r="H681" s="166" t="s">
        <v>1459</v>
      </c>
      <c r="I681" s="118" t="s">
        <v>528</v>
      </c>
      <c r="J681" s="118" t="str">
        <f>VLOOKUP(I681,Presupuesto!$B$11:$C$565,2,0)</f>
        <v>AGUINALDO Y DECIMO CUARTO MES</v>
      </c>
      <c r="K681" s="100" t="str">
        <f>$K$680</f>
        <v>Posgrado</v>
      </c>
      <c r="L681" s="100" t="s">
        <v>421</v>
      </c>
    </row>
    <row r="682" spans="3:12" ht="15.75" thickBot="1" x14ac:dyDescent="0.3">
      <c r="C682" s="175" t="s">
        <v>59</v>
      </c>
      <c r="D682" s="165"/>
      <c r="E682" s="156">
        <v>0</v>
      </c>
      <c r="F682" s="119">
        <f>IF(E680&lt;6,"",((E680-6)/12)*(G680/E680))</f>
        <v>0</v>
      </c>
      <c r="G682" s="99">
        <f>F682</f>
        <v>0</v>
      </c>
      <c r="H682" s="166"/>
      <c r="I682" s="103" t="s">
        <v>531</v>
      </c>
      <c r="J682" s="103" t="str">
        <f>VLOOKUP(I682,Presupuesto!$B$11:$C$565,2,0)</f>
        <v>DECIMOCUARTO MES</v>
      </c>
      <c r="K682" s="100" t="str">
        <f t="shared" ref="K682:K730" si="14">$K$680</f>
        <v>Posgrado</v>
      </c>
      <c r="L682" s="100" t="s">
        <v>404</v>
      </c>
    </row>
    <row r="683" spans="3:12" ht="15.75" thickBot="1" x14ac:dyDescent="0.3">
      <c r="C683" s="139" t="s">
        <v>495</v>
      </c>
      <c r="D683" s="202"/>
      <c r="E683" s="154">
        <v>12</v>
      </c>
      <c r="F683" s="313">
        <f>HLOOKUP($C683,$BZ$2:$CM$3,2,0)</f>
        <v>37669.82</v>
      </c>
      <c r="G683" s="115">
        <f>D683*E683*F683</f>
        <v>0</v>
      </c>
      <c r="H683" s="168"/>
      <c r="I683" s="116" t="s">
        <v>508</v>
      </c>
      <c r="J683" s="116" t="str">
        <f>VLOOKUP(I683,Presupuesto!$B$11:$C$565,2,0)</f>
        <v>SUELDOS Y SALARIOS PERMANENTES</v>
      </c>
      <c r="K683" s="100" t="str">
        <f t="shared" si="14"/>
        <v>Posgrado</v>
      </c>
      <c r="L683" s="100" t="s">
        <v>404</v>
      </c>
    </row>
    <row r="684" spans="3:12" x14ac:dyDescent="0.25">
      <c r="C684" s="174" t="s">
        <v>58</v>
      </c>
      <c r="D684" s="165"/>
      <c r="E684" s="156">
        <v>0</v>
      </c>
      <c r="F684" s="102">
        <f>IF(E683=0,"",(G683/E683)/12*E683)</f>
        <v>0</v>
      </c>
      <c r="G684" s="99">
        <f>F684</f>
        <v>0</v>
      </c>
      <c r="H684" s="166"/>
      <c r="I684" s="118" t="s">
        <v>528</v>
      </c>
      <c r="J684" s="118" t="str">
        <f>VLOOKUP(I684,Presupuesto!$B$11:$C$565,2,0)</f>
        <v>AGUINALDO Y DECIMO CUARTO MES</v>
      </c>
      <c r="K684" s="100" t="str">
        <f t="shared" si="14"/>
        <v>Posgrado</v>
      </c>
      <c r="L684" s="100" t="s">
        <v>404</v>
      </c>
    </row>
    <row r="685" spans="3:12" ht="15.75" thickBot="1" x14ac:dyDescent="0.3">
      <c r="C685" s="175" t="s">
        <v>59</v>
      </c>
      <c r="D685" s="165"/>
      <c r="E685" s="156">
        <v>0</v>
      </c>
      <c r="F685" s="119">
        <f>IF(E683&lt;6,"",((E683-6)/12)*(G683/E683))</f>
        <v>0</v>
      </c>
      <c r="G685" s="99">
        <f>F685</f>
        <v>0</v>
      </c>
      <c r="H685" s="166"/>
      <c r="I685" s="103" t="s">
        <v>531</v>
      </c>
      <c r="J685" s="103" t="str">
        <f>VLOOKUP(I685,Presupuesto!$B$11:$C$565,2,0)</f>
        <v>DECIMOCUARTO MES</v>
      </c>
      <c r="K685" s="100" t="str">
        <f t="shared" si="14"/>
        <v>Posgrado</v>
      </c>
      <c r="L685" s="100" t="s">
        <v>404</v>
      </c>
    </row>
    <row r="686" spans="3:12" ht="15.75" thickBot="1" x14ac:dyDescent="0.3">
      <c r="C686" s="139" t="s">
        <v>496</v>
      </c>
      <c r="D686" s="202"/>
      <c r="E686" s="154">
        <v>12</v>
      </c>
      <c r="F686" s="313">
        <f>HLOOKUP($C686,$BZ$2:$CM$3,2,0)</f>
        <v>33902.839999999997</v>
      </c>
      <c r="G686" s="115">
        <f>D686*E686*F686</f>
        <v>0</v>
      </c>
      <c r="H686" s="168"/>
      <c r="I686" s="116" t="s">
        <v>508</v>
      </c>
      <c r="J686" s="116" t="str">
        <f>VLOOKUP(I686,Presupuesto!$B$11:$C$565,2,0)</f>
        <v>SUELDOS Y SALARIOS PERMANENTES</v>
      </c>
      <c r="K686" s="100" t="str">
        <f t="shared" si="14"/>
        <v>Posgrado</v>
      </c>
      <c r="L686" s="100" t="s">
        <v>404</v>
      </c>
    </row>
    <row r="687" spans="3:12" x14ac:dyDescent="0.25">
      <c r="C687" s="174" t="s">
        <v>58</v>
      </c>
      <c r="D687" s="165"/>
      <c r="E687" s="156">
        <v>0</v>
      </c>
      <c r="F687" s="102">
        <f>IF(E686=0,"",(G686/E686)/12*E686)</f>
        <v>0</v>
      </c>
      <c r="G687" s="99">
        <f>F687</f>
        <v>0</v>
      </c>
      <c r="H687" s="166"/>
      <c r="I687" s="118" t="s">
        <v>528</v>
      </c>
      <c r="J687" s="118" t="str">
        <f>VLOOKUP(I687,Presupuesto!$B$11:$C$565,2,0)</f>
        <v>AGUINALDO Y DECIMO CUARTO MES</v>
      </c>
      <c r="K687" s="100" t="str">
        <f t="shared" si="14"/>
        <v>Posgrado</v>
      </c>
      <c r="L687" s="100" t="s">
        <v>404</v>
      </c>
    </row>
    <row r="688" spans="3:12" ht="15.75" thickBot="1" x14ac:dyDescent="0.3">
      <c r="C688" s="175" t="s">
        <v>59</v>
      </c>
      <c r="D688" s="165"/>
      <c r="E688" s="156">
        <v>0</v>
      </c>
      <c r="F688" s="119">
        <f>IF(E686&lt;6,"",((E686-6)/12)*(G686/E686))</f>
        <v>0</v>
      </c>
      <c r="G688" s="99">
        <f>F688</f>
        <v>0</v>
      </c>
      <c r="H688" s="166"/>
      <c r="I688" s="103" t="s">
        <v>531</v>
      </c>
      <c r="J688" s="103" t="str">
        <f>VLOOKUP(I688,Presupuesto!$B$11:$C$565,2,0)</f>
        <v>DECIMOCUARTO MES</v>
      </c>
      <c r="K688" s="100" t="str">
        <f t="shared" si="14"/>
        <v>Posgrado</v>
      </c>
      <c r="L688" s="100" t="s">
        <v>404</v>
      </c>
    </row>
    <row r="689" spans="3:12" ht="15.75" thickBot="1" x14ac:dyDescent="0.3">
      <c r="C689" s="139" t="s">
        <v>497</v>
      </c>
      <c r="D689" s="202"/>
      <c r="E689" s="154">
        <v>12</v>
      </c>
      <c r="F689" s="313">
        <f>HLOOKUP($C689,$BZ$2:$CM$3,2,0)</f>
        <v>30135.85</v>
      </c>
      <c r="G689" s="115">
        <f>D689*E689*F689</f>
        <v>0</v>
      </c>
      <c r="H689" s="168"/>
      <c r="I689" s="116" t="s">
        <v>508</v>
      </c>
      <c r="J689" s="116" t="str">
        <f>VLOOKUP(I689,Presupuesto!$B$11:$C$565,2,0)</f>
        <v>SUELDOS Y SALARIOS PERMANENTES</v>
      </c>
      <c r="K689" s="100" t="str">
        <f t="shared" si="14"/>
        <v>Posgrado</v>
      </c>
      <c r="L689" s="100" t="s">
        <v>404</v>
      </c>
    </row>
    <row r="690" spans="3:12" x14ac:dyDescent="0.25">
      <c r="C690" s="174" t="s">
        <v>58</v>
      </c>
      <c r="D690" s="165"/>
      <c r="E690" s="156">
        <v>0</v>
      </c>
      <c r="F690" s="102">
        <f>IF(E689=0,"",(G689/E689)/12*E689)</f>
        <v>0</v>
      </c>
      <c r="G690" s="99">
        <f>F690</f>
        <v>0</v>
      </c>
      <c r="H690" s="166"/>
      <c r="I690" s="118" t="s">
        <v>528</v>
      </c>
      <c r="J690" s="118" t="str">
        <f>VLOOKUP(I690,Presupuesto!$B$11:$C$565,2,0)</f>
        <v>AGUINALDO Y DECIMO CUARTO MES</v>
      </c>
      <c r="K690" s="100" t="str">
        <f t="shared" si="14"/>
        <v>Posgrado</v>
      </c>
      <c r="L690" s="100" t="s">
        <v>404</v>
      </c>
    </row>
    <row r="691" spans="3:12" ht="15.75" thickBot="1" x14ac:dyDescent="0.3">
      <c r="C691" s="175" t="s">
        <v>59</v>
      </c>
      <c r="D691" s="165"/>
      <c r="E691" s="156">
        <v>0</v>
      </c>
      <c r="F691" s="119">
        <f>IF(E689&lt;6,"",((E689-6)/12)*(G689/E689))</f>
        <v>0</v>
      </c>
      <c r="G691" s="99">
        <f>F691</f>
        <v>0</v>
      </c>
      <c r="H691" s="166"/>
      <c r="I691" s="103" t="s">
        <v>531</v>
      </c>
      <c r="J691" s="103" t="str">
        <f>VLOOKUP(I691,Presupuesto!$B$11:$C$565,2,0)</f>
        <v>DECIMOCUARTO MES</v>
      </c>
      <c r="K691" s="100" t="str">
        <f t="shared" si="14"/>
        <v>Posgrado</v>
      </c>
      <c r="L691" s="100" t="s">
        <v>404</v>
      </c>
    </row>
    <row r="692" spans="3:12" ht="15.75" thickBot="1" x14ac:dyDescent="0.3">
      <c r="C692" s="139" t="s">
        <v>498</v>
      </c>
      <c r="D692" s="202"/>
      <c r="E692" s="154">
        <v>12</v>
      </c>
      <c r="F692" s="313">
        <f>HLOOKUP($C692,$BZ$2:$CM$3,2,0)</f>
        <v>28252.36</v>
      </c>
      <c r="G692" s="115">
        <f>D692*E692*F692</f>
        <v>0</v>
      </c>
      <c r="H692" s="168"/>
      <c r="I692" s="116" t="s">
        <v>508</v>
      </c>
      <c r="J692" s="116" t="str">
        <f>VLOOKUP(I692,Presupuesto!$B$11:$C$565,2,0)</f>
        <v>SUELDOS Y SALARIOS PERMANENTES</v>
      </c>
      <c r="K692" s="100" t="str">
        <f t="shared" si="14"/>
        <v>Posgrado</v>
      </c>
      <c r="L692" s="100" t="s">
        <v>404</v>
      </c>
    </row>
    <row r="693" spans="3:12" x14ac:dyDescent="0.25">
      <c r="C693" s="174" t="s">
        <v>58</v>
      </c>
      <c r="D693" s="165"/>
      <c r="E693" s="156">
        <v>0</v>
      </c>
      <c r="F693" s="102">
        <f>IF(E692=0,"",(G692/E692)/12*E692)</f>
        <v>0</v>
      </c>
      <c r="G693" s="99">
        <f>F693</f>
        <v>0</v>
      </c>
      <c r="H693" s="166"/>
      <c r="I693" s="118" t="s">
        <v>528</v>
      </c>
      <c r="J693" s="118" t="str">
        <f>VLOOKUP(I693,Presupuesto!$B$11:$C$565,2,0)</f>
        <v>AGUINALDO Y DECIMO CUARTO MES</v>
      </c>
      <c r="K693" s="100" t="str">
        <f t="shared" si="14"/>
        <v>Posgrado</v>
      </c>
      <c r="L693" s="100" t="s">
        <v>404</v>
      </c>
    </row>
    <row r="694" spans="3:12" ht="15.75" thickBot="1" x14ac:dyDescent="0.3">
      <c r="C694" s="175" t="s">
        <v>59</v>
      </c>
      <c r="D694" s="165"/>
      <c r="E694" s="156">
        <v>0</v>
      </c>
      <c r="F694" s="119">
        <f>IF(E692&lt;6,"",((E692-6)/12)*(G692/E692))</f>
        <v>0</v>
      </c>
      <c r="G694" s="99">
        <f>F694</f>
        <v>0</v>
      </c>
      <c r="H694" s="166"/>
      <c r="I694" s="103" t="s">
        <v>531</v>
      </c>
      <c r="J694" s="103" t="str">
        <f>VLOOKUP(I694,Presupuesto!$B$11:$C$565,2,0)</f>
        <v>DECIMOCUARTO MES</v>
      </c>
      <c r="K694" s="100" t="str">
        <f t="shared" si="14"/>
        <v>Posgrado</v>
      </c>
      <c r="L694" s="100" t="s">
        <v>404</v>
      </c>
    </row>
    <row r="695" spans="3:12" ht="15.75" thickBot="1" x14ac:dyDescent="0.3">
      <c r="C695" s="139" t="s">
        <v>499</v>
      </c>
      <c r="D695" s="202"/>
      <c r="E695" s="154">
        <v>12</v>
      </c>
      <c r="F695" s="313">
        <f>HLOOKUP($C695,$BZ$2:$CM$3,2,0)</f>
        <v>26368.87</v>
      </c>
      <c r="G695" s="115">
        <f>D695*E695*F695</f>
        <v>0</v>
      </c>
      <c r="H695" s="168"/>
      <c r="I695" s="116" t="s">
        <v>508</v>
      </c>
      <c r="J695" s="116" t="str">
        <f>VLOOKUP(I695,Presupuesto!$B$11:$C$565,2,0)</f>
        <v>SUELDOS Y SALARIOS PERMANENTES</v>
      </c>
      <c r="K695" s="100" t="str">
        <f t="shared" si="14"/>
        <v>Posgrado</v>
      </c>
      <c r="L695" s="100" t="s">
        <v>404</v>
      </c>
    </row>
    <row r="696" spans="3:12" x14ac:dyDescent="0.25">
      <c r="C696" s="174" t="s">
        <v>58</v>
      </c>
      <c r="D696" s="165"/>
      <c r="E696" s="156">
        <v>0</v>
      </c>
      <c r="F696" s="102">
        <f>IF(E695=0,"",(G695/E695)/12*E695)</f>
        <v>0</v>
      </c>
      <c r="G696" s="99">
        <f>F696</f>
        <v>0</v>
      </c>
      <c r="H696" s="166"/>
      <c r="I696" s="118" t="s">
        <v>528</v>
      </c>
      <c r="J696" s="118" t="str">
        <f>VLOOKUP(I696,Presupuesto!$B$11:$C$565,2,0)</f>
        <v>AGUINALDO Y DECIMO CUARTO MES</v>
      </c>
      <c r="K696" s="100" t="str">
        <f t="shared" si="14"/>
        <v>Posgrado</v>
      </c>
      <c r="L696" s="100" t="s">
        <v>404</v>
      </c>
    </row>
    <row r="697" spans="3:12" ht="15.75" thickBot="1" x14ac:dyDescent="0.3">
      <c r="C697" s="175" t="s">
        <v>59</v>
      </c>
      <c r="D697" s="165"/>
      <c r="E697" s="156">
        <v>0</v>
      </c>
      <c r="F697" s="119">
        <f>IF(E695&lt;6,"",((E695-6)/12)*(G695/E695))</f>
        <v>0</v>
      </c>
      <c r="G697" s="99">
        <f>F697</f>
        <v>0</v>
      </c>
      <c r="H697" s="166"/>
      <c r="I697" s="103" t="s">
        <v>531</v>
      </c>
      <c r="J697" s="103" t="str">
        <f>VLOOKUP(I697,Presupuesto!$B$11:$C$565,2,0)</f>
        <v>DECIMOCUARTO MES</v>
      </c>
      <c r="K697" s="100" t="str">
        <f t="shared" si="14"/>
        <v>Posgrado</v>
      </c>
      <c r="L697" s="100" t="s">
        <v>404</v>
      </c>
    </row>
    <row r="698" spans="3:12" ht="15.75" thickBot="1" x14ac:dyDescent="0.3">
      <c r="C698" s="139" t="s">
        <v>500</v>
      </c>
      <c r="D698" s="202"/>
      <c r="E698" s="154">
        <v>12</v>
      </c>
      <c r="F698" s="313">
        <f>HLOOKUP($C698,$BZ$2:$CM$3,2,0)</f>
        <v>17893.16</v>
      </c>
      <c r="G698" s="115">
        <f>D698*E698*F698</f>
        <v>0</v>
      </c>
      <c r="H698" s="168"/>
      <c r="I698" s="116" t="s">
        <v>508</v>
      </c>
      <c r="J698" s="116" t="str">
        <f>VLOOKUP(I698,Presupuesto!$B$11:$C$565,2,0)</f>
        <v>SUELDOS Y SALARIOS PERMANENTES</v>
      </c>
      <c r="K698" s="100" t="str">
        <f t="shared" si="14"/>
        <v>Posgrado</v>
      </c>
      <c r="L698" s="100" t="s">
        <v>404</v>
      </c>
    </row>
    <row r="699" spans="3:12" x14ac:dyDescent="0.25">
      <c r="C699" s="174" t="s">
        <v>58</v>
      </c>
      <c r="D699" s="165"/>
      <c r="E699" s="156">
        <v>0</v>
      </c>
      <c r="F699" s="102">
        <f>IF(E698=0,"",(G698/E698)/12*E698)</f>
        <v>0</v>
      </c>
      <c r="G699" s="99">
        <f>F699</f>
        <v>0</v>
      </c>
      <c r="H699" s="166"/>
      <c r="I699" s="118" t="s">
        <v>528</v>
      </c>
      <c r="J699" s="118" t="str">
        <f>VLOOKUP(I699,Presupuesto!$B$11:$C$565,2,0)</f>
        <v>AGUINALDO Y DECIMO CUARTO MES</v>
      </c>
      <c r="K699" s="100" t="str">
        <f t="shared" si="14"/>
        <v>Posgrado</v>
      </c>
      <c r="L699" s="100" t="s">
        <v>404</v>
      </c>
    </row>
    <row r="700" spans="3:12" ht="15.75" thickBot="1" x14ac:dyDescent="0.3">
      <c r="C700" s="175" t="s">
        <v>59</v>
      </c>
      <c r="D700" s="165"/>
      <c r="E700" s="156">
        <v>0</v>
      </c>
      <c r="F700" s="119">
        <f>IF(E698&lt;6,"",((E698-6)/12)*(G698/E698))</f>
        <v>0</v>
      </c>
      <c r="G700" s="99">
        <f>F700</f>
        <v>0</v>
      </c>
      <c r="H700" s="166"/>
      <c r="I700" s="103" t="s">
        <v>531</v>
      </c>
      <c r="J700" s="103" t="str">
        <f>VLOOKUP(I700,Presupuesto!$B$11:$C$565,2,0)</f>
        <v>DECIMOCUARTO MES</v>
      </c>
      <c r="K700" s="100" t="str">
        <f t="shared" si="14"/>
        <v>Posgrado</v>
      </c>
      <c r="L700" s="100" t="s">
        <v>404</v>
      </c>
    </row>
    <row r="701" spans="3:12" ht="15.75" thickBot="1" x14ac:dyDescent="0.3">
      <c r="C701" s="139" t="s">
        <v>501</v>
      </c>
      <c r="D701" s="202"/>
      <c r="E701" s="154">
        <v>12</v>
      </c>
      <c r="F701" s="313">
        <f>HLOOKUP($C701,$BZ$2:$CM$3,2,0)</f>
        <v>16951.419999999998</v>
      </c>
      <c r="G701" s="115">
        <f>D701*E701*F701</f>
        <v>0</v>
      </c>
      <c r="H701" s="168"/>
      <c r="I701" s="116" t="s">
        <v>508</v>
      </c>
      <c r="J701" s="116" t="str">
        <f>VLOOKUP(I701,Presupuesto!$B$11:$C$565,2,0)</f>
        <v>SUELDOS Y SALARIOS PERMANENTES</v>
      </c>
      <c r="K701" s="100" t="str">
        <f t="shared" si="14"/>
        <v>Posgrado</v>
      </c>
      <c r="L701" s="100" t="s">
        <v>404</v>
      </c>
    </row>
    <row r="702" spans="3:12" x14ac:dyDescent="0.25">
      <c r="C702" s="174" t="s">
        <v>58</v>
      </c>
      <c r="D702" s="165"/>
      <c r="E702" s="156">
        <v>0</v>
      </c>
      <c r="F702" s="102">
        <f>IF(E701=0,"",(G701/E701)/12*E701)</f>
        <v>0</v>
      </c>
      <c r="G702" s="99">
        <f>F702</f>
        <v>0</v>
      </c>
      <c r="H702" s="166"/>
      <c r="I702" s="118" t="s">
        <v>528</v>
      </c>
      <c r="J702" s="118" t="str">
        <f>VLOOKUP(I702,Presupuesto!$B$11:$C$565,2,0)</f>
        <v>AGUINALDO Y DECIMO CUARTO MES</v>
      </c>
      <c r="K702" s="100" t="str">
        <f t="shared" si="14"/>
        <v>Posgrado</v>
      </c>
      <c r="L702" s="100" t="s">
        <v>404</v>
      </c>
    </row>
    <row r="703" spans="3:12" ht="15.75" thickBot="1" x14ac:dyDescent="0.3">
      <c r="C703" s="175" t="s">
        <v>59</v>
      </c>
      <c r="D703" s="165"/>
      <c r="E703" s="156">
        <v>0</v>
      </c>
      <c r="F703" s="119">
        <f>IF(E701&lt;6,"",((E701-6)/12)*(G701/E701))</f>
        <v>0</v>
      </c>
      <c r="G703" s="99">
        <f>F703</f>
        <v>0</v>
      </c>
      <c r="H703" s="166"/>
      <c r="I703" s="103" t="s">
        <v>531</v>
      </c>
      <c r="J703" s="103" t="str">
        <f>VLOOKUP(I703,Presupuesto!$B$11:$C$565,2,0)</f>
        <v>DECIMOCUARTO MES</v>
      </c>
      <c r="K703" s="100" t="str">
        <f t="shared" si="14"/>
        <v>Posgrado</v>
      </c>
      <c r="L703" s="100" t="s">
        <v>404</v>
      </c>
    </row>
    <row r="704" spans="3:12" ht="15.75" thickBot="1" x14ac:dyDescent="0.3">
      <c r="C704" s="139" t="s">
        <v>502</v>
      </c>
      <c r="D704" s="202"/>
      <c r="E704" s="154">
        <v>12</v>
      </c>
      <c r="F704" s="313">
        <f>HLOOKUP($C704,$BZ$2:$CM$3,2,0)</f>
        <v>13184.44</v>
      </c>
      <c r="G704" s="115">
        <f>D704*E704*F704</f>
        <v>0</v>
      </c>
      <c r="H704" s="168"/>
      <c r="I704" s="116" t="s">
        <v>508</v>
      </c>
      <c r="J704" s="116" t="str">
        <f>VLOOKUP(I704,Presupuesto!$B$11:$C$565,2,0)</f>
        <v>SUELDOS Y SALARIOS PERMANENTES</v>
      </c>
      <c r="K704" s="100" t="str">
        <f t="shared" si="14"/>
        <v>Posgrado</v>
      </c>
      <c r="L704" s="100" t="s">
        <v>404</v>
      </c>
    </row>
    <row r="705" spans="3:12" x14ac:dyDescent="0.25">
      <c r="C705" s="174" t="s">
        <v>58</v>
      </c>
      <c r="D705" s="165"/>
      <c r="E705" s="156">
        <v>0</v>
      </c>
      <c r="F705" s="102">
        <f>IF(E704=0,"",(G704/E704)/12*E704)</f>
        <v>0</v>
      </c>
      <c r="G705" s="99">
        <f>F705</f>
        <v>0</v>
      </c>
      <c r="H705" s="166"/>
      <c r="I705" s="118" t="s">
        <v>528</v>
      </c>
      <c r="J705" s="118" t="str">
        <f>VLOOKUP(I705,Presupuesto!$B$11:$C$565,2,0)</f>
        <v>AGUINALDO Y DECIMO CUARTO MES</v>
      </c>
      <c r="K705" s="100" t="str">
        <f t="shared" si="14"/>
        <v>Posgrado</v>
      </c>
      <c r="L705" s="100" t="s">
        <v>404</v>
      </c>
    </row>
    <row r="706" spans="3:12" ht="15.75" thickBot="1" x14ac:dyDescent="0.3">
      <c r="C706" s="175" t="s">
        <v>59</v>
      </c>
      <c r="D706" s="165"/>
      <c r="E706" s="156">
        <v>0</v>
      </c>
      <c r="F706" s="119">
        <f>IF(E704&lt;6,"",((E704-6)/12)*(G704/E704))</f>
        <v>0</v>
      </c>
      <c r="G706" s="99">
        <f>F706</f>
        <v>0</v>
      </c>
      <c r="H706" s="166"/>
      <c r="I706" s="103" t="s">
        <v>531</v>
      </c>
      <c r="J706" s="103" t="str">
        <f>VLOOKUP(I706,Presupuesto!$B$11:$C$565,2,0)</f>
        <v>DECIMOCUARTO MES</v>
      </c>
      <c r="K706" s="100" t="str">
        <f t="shared" si="14"/>
        <v>Posgrado</v>
      </c>
      <c r="L706" s="100" t="s">
        <v>404</v>
      </c>
    </row>
    <row r="707" spans="3:12" ht="15.75" thickBot="1" x14ac:dyDescent="0.3">
      <c r="C707" s="139" t="s">
        <v>503</v>
      </c>
      <c r="D707" s="202"/>
      <c r="E707" s="154">
        <v>12</v>
      </c>
      <c r="F707" s="313">
        <f>HLOOKUP($C707,$BZ$2:$CM$3,2,0)</f>
        <v>15032.56</v>
      </c>
      <c r="G707" s="115">
        <f>D707*E707*F707</f>
        <v>0</v>
      </c>
      <c r="H707" s="168"/>
      <c r="I707" s="116" t="s">
        <v>508</v>
      </c>
      <c r="J707" s="116" t="str">
        <f>VLOOKUP(I707,Presupuesto!$B$11:$C$565,2,0)</f>
        <v>SUELDOS Y SALARIOS PERMANENTES</v>
      </c>
      <c r="K707" s="100" t="str">
        <f t="shared" si="14"/>
        <v>Posgrado</v>
      </c>
      <c r="L707" s="100" t="s">
        <v>404</v>
      </c>
    </row>
    <row r="708" spans="3:12" x14ac:dyDescent="0.25">
      <c r="C708" s="174" t="s">
        <v>58</v>
      </c>
      <c r="D708" s="165"/>
      <c r="E708" s="156">
        <v>0</v>
      </c>
      <c r="F708" s="102">
        <f>IF(E707=0,"",(G707/E707)/12*E707)</f>
        <v>0</v>
      </c>
      <c r="G708" s="99">
        <f>F708</f>
        <v>0</v>
      </c>
      <c r="H708" s="166"/>
      <c r="I708" s="118" t="s">
        <v>528</v>
      </c>
      <c r="J708" s="118" t="str">
        <f>VLOOKUP(I708,Presupuesto!$B$11:$C$565,2,0)</f>
        <v>AGUINALDO Y DECIMO CUARTO MES</v>
      </c>
      <c r="K708" s="100" t="str">
        <f t="shared" si="14"/>
        <v>Posgrado</v>
      </c>
      <c r="L708" s="100" t="s">
        <v>404</v>
      </c>
    </row>
    <row r="709" spans="3:12" ht="15.75" thickBot="1" x14ac:dyDescent="0.3">
      <c r="C709" s="175" t="s">
        <v>59</v>
      </c>
      <c r="D709" s="165"/>
      <c r="E709" s="156">
        <v>0</v>
      </c>
      <c r="F709" s="119">
        <f>IF(E707&lt;6,"",((E707-6)/12)*(G707/E707))</f>
        <v>0</v>
      </c>
      <c r="G709" s="99">
        <f>F709</f>
        <v>0</v>
      </c>
      <c r="H709" s="166"/>
      <c r="I709" s="103" t="s">
        <v>531</v>
      </c>
      <c r="J709" s="103" t="str">
        <f>VLOOKUP(I709,Presupuesto!$B$11:$C$565,2,0)</f>
        <v>DECIMOCUARTO MES</v>
      </c>
      <c r="K709" s="100" t="str">
        <f t="shared" si="14"/>
        <v>Posgrado</v>
      </c>
      <c r="L709" s="100" t="s">
        <v>404</v>
      </c>
    </row>
    <row r="710" spans="3:12" ht="15.75" thickBot="1" x14ac:dyDescent="0.3">
      <c r="C710" s="139" t="s">
        <v>504</v>
      </c>
      <c r="D710" s="202"/>
      <c r="E710" s="154">
        <v>12</v>
      </c>
      <c r="F710" s="313">
        <f>HLOOKUP($C710,$BZ$2:$CM$3,2,0)</f>
        <v>13264.02</v>
      </c>
      <c r="G710" s="115">
        <f>D710*E710*F710</f>
        <v>0</v>
      </c>
      <c r="H710" s="168"/>
      <c r="I710" s="116" t="s">
        <v>508</v>
      </c>
      <c r="J710" s="116" t="str">
        <f>VLOOKUP(I710,Presupuesto!$B$11:$C$565,2,0)</f>
        <v>SUELDOS Y SALARIOS PERMANENTES</v>
      </c>
      <c r="K710" s="100" t="str">
        <f t="shared" si="14"/>
        <v>Posgrado</v>
      </c>
      <c r="L710" s="100" t="s">
        <v>404</v>
      </c>
    </row>
    <row r="711" spans="3:12" x14ac:dyDescent="0.25">
      <c r="C711" s="174" t="s">
        <v>58</v>
      </c>
      <c r="D711" s="165"/>
      <c r="E711" s="156">
        <v>0</v>
      </c>
      <c r="F711" s="102">
        <f>IF(E710=0,"",(G710/E710)/12*E710)</f>
        <v>0</v>
      </c>
      <c r="G711" s="99">
        <f>F711</f>
        <v>0</v>
      </c>
      <c r="H711" s="166"/>
      <c r="I711" s="118" t="s">
        <v>528</v>
      </c>
      <c r="J711" s="118" t="str">
        <f>VLOOKUP(I711,Presupuesto!$B$11:$C$565,2,0)</f>
        <v>AGUINALDO Y DECIMO CUARTO MES</v>
      </c>
      <c r="K711" s="100" t="str">
        <f t="shared" si="14"/>
        <v>Posgrado</v>
      </c>
      <c r="L711" s="100" t="s">
        <v>404</v>
      </c>
    </row>
    <row r="712" spans="3:12" ht="15.75" thickBot="1" x14ac:dyDescent="0.3">
      <c r="C712" s="175" t="s">
        <v>59</v>
      </c>
      <c r="D712" s="165"/>
      <c r="E712" s="156">
        <v>0</v>
      </c>
      <c r="F712" s="119">
        <f>IF(E710&lt;6,"",((E710-6)/12)*(G710/E710))</f>
        <v>0</v>
      </c>
      <c r="G712" s="99">
        <f>F712</f>
        <v>0</v>
      </c>
      <c r="H712" s="166"/>
      <c r="I712" s="103" t="s">
        <v>531</v>
      </c>
      <c r="J712" s="103" t="str">
        <f>VLOOKUP(I712,Presupuesto!$B$11:$C$565,2,0)</f>
        <v>DECIMOCUARTO MES</v>
      </c>
      <c r="K712" s="100" t="str">
        <f t="shared" si="14"/>
        <v>Posgrado</v>
      </c>
      <c r="L712" s="100" t="s">
        <v>404</v>
      </c>
    </row>
    <row r="713" spans="3:12" ht="15.75" thickBot="1" x14ac:dyDescent="0.3">
      <c r="C713" s="139" t="s">
        <v>505</v>
      </c>
      <c r="D713" s="202"/>
      <c r="E713" s="154">
        <v>12</v>
      </c>
      <c r="F713" s="313">
        <f>HLOOKUP($C713,$BZ$2:$CM$3,2,0)</f>
        <v>12379.75</v>
      </c>
      <c r="G713" s="115">
        <f>D713*E713*F713</f>
        <v>0</v>
      </c>
      <c r="H713" s="168"/>
      <c r="I713" s="116" t="s">
        <v>508</v>
      </c>
      <c r="J713" s="116" t="str">
        <f>VLOOKUP(I713,Presupuesto!$B$11:$C$565,2,0)</f>
        <v>SUELDOS Y SALARIOS PERMANENTES</v>
      </c>
      <c r="K713" s="100" t="str">
        <f t="shared" si="14"/>
        <v>Posgrado</v>
      </c>
      <c r="L713" s="100" t="s">
        <v>404</v>
      </c>
    </row>
    <row r="714" spans="3:12" x14ac:dyDescent="0.25">
      <c r="C714" s="174" t="s">
        <v>58</v>
      </c>
      <c r="D714" s="165"/>
      <c r="E714" s="156">
        <v>0</v>
      </c>
      <c r="F714" s="102">
        <f>IF(E713=0,"",(G713/E713)/12*E713)</f>
        <v>0</v>
      </c>
      <c r="G714" s="99">
        <f>F714</f>
        <v>0</v>
      </c>
      <c r="H714" s="166"/>
      <c r="I714" s="118" t="s">
        <v>528</v>
      </c>
      <c r="J714" s="118" t="str">
        <f>VLOOKUP(I714,Presupuesto!$B$11:$C$565,2,0)</f>
        <v>AGUINALDO Y DECIMO CUARTO MES</v>
      </c>
      <c r="K714" s="100" t="str">
        <f t="shared" si="14"/>
        <v>Posgrado</v>
      </c>
      <c r="L714" s="100" t="s">
        <v>404</v>
      </c>
    </row>
    <row r="715" spans="3:12" ht="15.75" thickBot="1" x14ac:dyDescent="0.3">
      <c r="C715" s="175" t="s">
        <v>59</v>
      </c>
      <c r="D715" s="165"/>
      <c r="E715" s="156">
        <v>0</v>
      </c>
      <c r="F715" s="119">
        <f>IF(E713&lt;6,"",((E713-6)/12)*(G713/E713))</f>
        <v>0</v>
      </c>
      <c r="G715" s="99">
        <f>F715</f>
        <v>0</v>
      </c>
      <c r="H715" s="166"/>
      <c r="I715" s="103" t="s">
        <v>531</v>
      </c>
      <c r="J715" s="103" t="str">
        <f>VLOOKUP(I715,Presupuesto!$B$11:$C$565,2,0)</f>
        <v>DECIMOCUARTO MES</v>
      </c>
      <c r="K715" s="100" t="str">
        <f t="shared" si="14"/>
        <v>Posgrado</v>
      </c>
      <c r="L715" s="100" t="s">
        <v>404</v>
      </c>
    </row>
    <row r="716" spans="3:12" ht="15.75" thickBot="1" x14ac:dyDescent="0.3">
      <c r="C716" s="139" t="s">
        <v>506</v>
      </c>
      <c r="D716" s="202"/>
      <c r="E716" s="154">
        <v>12</v>
      </c>
      <c r="F716" s="313">
        <f>HLOOKUP($C716,$BZ$2:$CM$3,2,0)</f>
        <v>439.49</v>
      </c>
      <c r="G716" s="115">
        <f>D716*E716*F716</f>
        <v>0</v>
      </c>
      <c r="H716" s="168"/>
      <c r="I716" s="116" t="s">
        <v>508</v>
      </c>
      <c r="J716" s="116" t="str">
        <f>VLOOKUP(I716,Presupuesto!$B$11:$C$565,2,0)</f>
        <v>SUELDOS Y SALARIOS PERMANENTES</v>
      </c>
      <c r="K716" s="100" t="str">
        <f t="shared" si="14"/>
        <v>Posgrado</v>
      </c>
      <c r="L716" s="100" t="s">
        <v>404</v>
      </c>
    </row>
    <row r="717" spans="3:12" x14ac:dyDescent="0.25">
      <c r="C717" s="174" t="s">
        <v>58</v>
      </c>
      <c r="D717" s="165"/>
      <c r="E717" s="156">
        <v>0</v>
      </c>
      <c r="F717" s="102">
        <f>IF(E716=0,"",(G716/E716)/12*E716)</f>
        <v>0</v>
      </c>
      <c r="G717" s="99">
        <f>F717</f>
        <v>0</v>
      </c>
      <c r="H717" s="166"/>
      <c r="I717" s="118" t="s">
        <v>528</v>
      </c>
      <c r="J717" s="118" t="str">
        <f>VLOOKUP(I717,Presupuesto!$B$11:$C$565,2,0)</f>
        <v>AGUINALDO Y DECIMO CUARTO MES</v>
      </c>
      <c r="K717" s="100" t="str">
        <f t="shared" si="14"/>
        <v>Posgrado</v>
      </c>
      <c r="L717" s="100" t="s">
        <v>404</v>
      </c>
    </row>
    <row r="718" spans="3:12" ht="15.75" thickBot="1" x14ac:dyDescent="0.3">
      <c r="C718" s="175" t="s">
        <v>59</v>
      </c>
      <c r="D718" s="165"/>
      <c r="E718" s="156">
        <v>0</v>
      </c>
      <c r="F718" s="119">
        <f>IF(E716&lt;6,"",((E716-6)/12)*(G716/E716))</f>
        <v>0</v>
      </c>
      <c r="G718" s="99">
        <f>F718</f>
        <v>0</v>
      </c>
      <c r="H718" s="166"/>
      <c r="I718" s="103" t="s">
        <v>531</v>
      </c>
      <c r="J718" s="103" t="str">
        <f>VLOOKUP(I718,Presupuesto!$B$11:$C$565,2,0)</f>
        <v>DECIMOCUARTO MES</v>
      </c>
      <c r="K718" s="100" t="str">
        <f t="shared" si="14"/>
        <v>Posgrado</v>
      </c>
      <c r="L718" s="100" t="s">
        <v>404</v>
      </c>
    </row>
    <row r="719" spans="3:12" ht="15.75" thickBot="1" x14ac:dyDescent="0.3">
      <c r="C719" s="139" t="s">
        <v>507</v>
      </c>
      <c r="D719" s="202"/>
      <c r="E719" s="154">
        <v>12</v>
      </c>
      <c r="F719" s="313">
        <f>HLOOKUP($C719,$BZ$2:$CM$3,2,0)</f>
        <v>1904.46</v>
      </c>
      <c r="G719" s="115">
        <f>D719*E719*F719</f>
        <v>0</v>
      </c>
      <c r="H719" s="168"/>
      <c r="I719" s="116" t="s">
        <v>508</v>
      </c>
      <c r="J719" s="116" t="str">
        <f>VLOOKUP(I719,Presupuesto!$B$11:$C$565,2,0)</f>
        <v>SUELDOS Y SALARIOS PERMANENTES</v>
      </c>
      <c r="K719" s="100" t="str">
        <f t="shared" si="14"/>
        <v>Posgrado</v>
      </c>
      <c r="L719" s="100" t="s">
        <v>404</v>
      </c>
    </row>
    <row r="720" spans="3:12" x14ac:dyDescent="0.25">
      <c r="C720" s="174" t="s">
        <v>58</v>
      </c>
      <c r="D720" s="165"/>
      <c r="E720" s="156">
        <v>0</v>
      </c>
      <c r="F720" s="102">
        <f>IF(E719=0,"",(G719/E719)/12*E719)</f>
        <v>0</v>
      </c>
      <c r="G720" s="99">
        <f>F720</f>
        <v>0</v>
      </c>
      <c r="H720" s="166"/>
      <c r="I720" s="118" t="s">
        <v>528</v>
      </c>
      <c r="J720" s="118" t="str">
        <f>VLOOKUP(I720,Presupuesto!$B$11:$C$565,2,0)</f>
        <v>AGUINALDO Y DECIMO CUARTO MES</v>
      </c>
      <c r="K720" s="100" t="str">
        <f t="shared" si="14"/>
        <v>Posgrado</v>
      </c>
      <c r="L720" s="100" t="s">
        <v>404</v>
      </c>
    </row>
    <row r="721" spans="3:12" ht="15.75" thickBot="1" x14ac:dyDescent="0.3">
      <c r="C721" s="175" t="s">
        <v>59</v>
      </c>
      <c r="D721" s="165"/>
      <c r="E721" s="156">
        <v>0</v>
      </c>
      <c r="F721" s="119">
        <f>IF(E719&lt;6,"",((E719-6)/12)*(G719/E719))</f>
        <v>0</v>
      </c>
      <c r="G721" s="99">
        <f>F721</f>
        <v>0</v>
      </c>
      <c r="H721" s="166"/>
      <c r="I721" s="103" t="s">
        <v>531</v>
      </c>
      <c r="J721" s="103" t="str">
        <f>VLOOKUP(I721,Presupuesto!$B$11:$C$565,2,0)</f>
        <v>DECIMOCUARTO MES</v>
      </c>
      <c r="K721" s="100" t="str">
        <f t="shared" si="14"/>
        <v>Posgrado</v>
      </c>
      <c r="L721" s="100" t="s">
        <v>404</v>
      </c>
    </row>
    <row r="722" spans="3:12" ht="15.75" thickBot="1" x14ac:dyDescent="0.3">
      <c r="C722" s="142" t="s">
        <v>84</v>
      </c>
      <c r="D722" s="202"/>
      <c r="E722" s="154">
        <v>12</v>
      </c>
      <c r="F722" s="141">
        <v>30000</v>
      </c>
      <c r="G722" s="115">
        <f>D722*E722*F722</f>
        <v>0</v>
      </c>
      <c r="H722" s="168"/>
      <c r="I722" s="116" t="s">
        <v>576</v>
      </c>
      <c r="J722" s="116" t="str">
        <f>VLOOKUP(I722,Presupuesto!$B$11:$C$565,2,0)</f>
        <v>CONTRATOS ESPECIALES</v>
      </c>
      <c r="K722" s="100" t="str">
        <f t="shared" si="14"/>
        <v>Posgrado</v>
      </c>
      <c r="L722" s="100" t="s">
        <v>404</v>
      </c>
    </row>
    <row r="723" spans="3:12" x14ac:dyDescent="0.25">
      <c r="C723" s="174" t="s">
        <v>58</v>
      </c>
      <c r="D723" s="165"/>
      <c r="E723" s="156">
        <v>0</v>
      </c>
      <c r="F723" s="119">
        <f>IF(E722=0,"",(G722/E722)/12*E722)</f>
        <v>0</v>
      </c>
      <c r="G723" s="99">
        <f>F723</f>
        <v>0</v>
      </c>
      <c r="H723" s="166"/>
      <c r="I723" s="103" t="s">
        <v>576</v>
      </c>
      <c r="J723" s="103" t="str">
        <f>VLOOKUP(I723,Presupuesto!$B$11:$C$565,2,0)</f>
        <v>CONTRATOS ESPECIALES</v>
      </c>
      <c r="K723" s="100" t="str">
        <f t="shared" si="14"/>
        <v>Posgrado</v>
      </c>
      <c r="L723" s="100" t="s">
        <v>403</v>
      </c>
    </row>
    <row r="724" spans="3:12" ht="15.75" thickBot="1" x14ac:dyDescent="0.3">
      <c r="C724" s="175" t="s">
        <v>59</v>
      </c>
      <c r="D724" s="165"/>
      <c r="E724" s="156">
        <v>0</v>
      </c>
      <c r="F724" s="102">
        <f>IF(E722&lt;6,"",((E722-6)/12)*(G722/E722))</f>
        <v>0</v>
      </c>
      <c r="G724" s="99">
        <f>F724</f>
        <v>0</v>
      </c>
      <c r="H724" s="166"/>
      <c r="I724" s="103" t="s">
        <v>576</v>
      </c>
      <c r="J724" s="103" t="str">
        <f>VLOOKUP(I724,Presupuesto!$B$11:$C$565,2,0)</f>
        <v>CONTRATOS ESPECIALES</v>
      </c>
      <c r="K724" s="100" t="str">
        <f t="shared" si="14"/>
        <v>Posgrado</v>
      </c>
      <c r="L724" s="100" t="s">
        <v>408</v>
      </c>
    </row>
    <row r="725" spans="3:12" ht="15.75" thickBot="1" x14ac:dyDescent="0.3">
      <c r="C725" s="142" t="s">
        <v>60</v>
      </c>
      <c r="D725" s="202"/>
      <c r="E725" s="154">
        <v>12</v>
      </c>
      <c r="F725" s="120">
        <v>30000</v>
      </c>
      <c r="G725" s="115">
        <f>D725*E725*F725</f>
        <v>0</v>
      </c>
      <c r="H725" s="168"/>
      <c r="I725" s="116" t="s">
        <v>717</v>
      </c>
      <c r="J725" s="116" t="str">
        <f>VLOOKUP(I725,Presupuesto!$B$11:$C$565,2,0)</f>
        <v>OTROS SERVICIOS TECNICOS Y PROFESIONALES</v>
      </c>
      <c r="K725" s="100" t="str">
        <f t="shared" si="14"/>
        <v>Posgrado</v>
      </c>
      <c r="L725" s="100" t="s">
        <v>403</v>
      </c>
    </row>
    <row r="726" spans="3:12" x14ac:dyDescent="0.25">
      <c r="C726" s="174" t="s">
        <v>58</v>
      </c>
      <c r="D726" s="165"/>
      <c r="E726" s="156">
        <v>0</v>
      </c>
      <c r="F726" s="102">
        <v>0</v>
      </c>
      <c r="G726" s="99">
        <f>F726</f>
        <v>0</v>
      </c>
      <c r="H726" s="166"/>
      <c r="I726" s="103" t="s">
        <v>717</v>
      </c>
      <c r="J726" s="103" t="str">
        <f>VLOOKUP(I726,Presupuesto!$B$11:$C$565,2,0)</f>
        <v>OTROS SERVICIOS TECNICOS Y PROFESIONALES</v>
      </c>
      <c r="K726" s="100" t="str">
        <f t="shared" si="14"/>
        <v>Posgrado</v>
      </c>
      <c r="L726" s="100" t="s">
        <v>403</v>
      </c>
    </row>
    <row r="727" spans="3:12" ht="15.75" thickBot="1" x14ac:dyDescent="0.3">
      <c r="C727" s="175" t="s">
        <v>59</v>
      </c>
      <c r="D727" s="165"/>
      <c r="E727" s="156">
        <v>0</v>
      </c>
      <c r="F727" s="102">
        <v>0</v>
      </c>
      <c r="G727" s="99">
        <f>F727</f>
        <v>0</v>
      </c>
      <c r="H727" s="166"/>
      <c r="I727" s="103" t="s">
        <v>717</v>
      </c>
      <c r="J727" s="103" t="str">
        <f>VLOOKUP(I727,Presupuesto!$B$11:$C$565,2,0)</f>
        <v>OTROS SERVICIOS TECNICOS Y PROFESIONALES</v>
      </c>
      <c r="K727" s="100" t="str">
        <f t="shared" si="14"/>
        <v>Posgrado</v>
      </c>
      <c r="L727" s="100" t="s">
        <v>403</v>
      </c>
    </row>
    <row r="728" spans="3:12" ht="15.75" thickBot="1" x14ac:dyDescent="0.3">
      <c r="C728" s="142" t="s">
        <v>61</v>
      </c>
      <c r="D728" s="202"/>
      <c r="E728" s="154">
        <v>12</v>
      </c>
      <c r="F728" s="120">
        <v>30000</v>
      </c>
      <c r="G728" s="115">
        <f>D728*E728*F728</f>
        <v>0</v>
      </c>
      <c r="H728" s="168"/>
      <c r="I728" s="116" t="s">
        <v>508</v>
      </c>
      <c r="J728" s="116" t="str">
        <f>VLOOKUP(I728,Presupuesto!$B$11:$C$565,2,0)</f>
        <v>SUELDOS Y SALARIOS PERMANENTES</v>
      </c>
      <c r="K728" s="100" t="str">
        <f t="shared" si="14"/>
        <v>Posgrado</v>
      </c>
      <c r="L728" s="100" t="s">
        <v>403</v>
      </c>
    </row>
    <row r="729" spans="3:12" x14ac:dyDescent="0.25">
      <c r="C729" s="174" t="s">
        <v>58</v>
      </c>
      <c r="D729" s="172"/>
      <c r="E729" s="133">
        <v>0</v>
      </c>
      <c r="F729" s="121">
        <f>IF(E728=0,"",(G728/E728)/12*E728)</f>
        <v>0</v>
      </c>
      <c r="G729" s="122">
        <f>F729</f>
        <v>0</v>
      </c>
      <c r="H729" s="166"/>
      <c r="I729" s="103" t="s">
        <v>528</v>
      </c>
      <c r="J729" s="103" t="str">
        <f>VLOOKUP(I729,Presupuesto!$B$11:$C$565,2,0)</f>
        <v>AGUINALDO Y DECIMO CUARTO MES</v>
      </c>
      <c r="K729" s="100" t="str">
        <f t="shared" si="14"/>
        <v>Posgrado</v>
      </c>
      <c r="L729" s="100" t="s">
        <v>403</v>
      </c>
    </row>
    <row r="730" spans="3:12" ht="15.75" thickBot="1" x14ac:dyDescent="0.3">
      <c r="C730" s="176" t="s">
        <v>59</v>
      </c>
      <c r="D730" s="164"/>
      <c r="E730" s="134">
        <v>0</v>
      </c>
      <c r="F730" s="107">
        <f>IF(E728&lt;6,"",((E728-6)/12)*(G728/E728))</f>
        <v>0</v>
      </c>
      <c r="G730" s="107">
        <f>F730</f>
        <v>0</v>
      </c>
      <c r="H730" s="164"/>
      <c r="I730" s="108" t="s">
        <v>531</v>
      </c>
      <c r="J730" s="126" t="str">
        <f>VLOOKUP(I730,Presupuesto!$B$11:$C$565,2,0)</f>
        <v>DECIMOCUARTO MES</v>
      </c>
      <c r="K730" s="108" t="str">
        <f t="shared" si="14"/>
        <v>Posgrado</v>
      </c>
      <c r="L730" s="126" t="s">
        <v>403</v>
      </c>
    </row>
    <row r="732" spans="3:12" ht="15.75" thickBot="1" x14ac:dyDescent="0.3"/>
    <row r="733" spans="3:12" ht="15.75" thickBot="1" x14ac:dyDescent="0.3">
      <c r="C733" s="69" t="s">
        <v>43</v>
      </c>
      <c r="D733" s="30">
        <f>SUM(G740:G790)</f>
        <v>0</v>
      </c>
      <c r="E733" s="95"/>
      <c r="F733" s="95"/>
      <c r="G733" s="95"/>
      <c r="H733" s="76"/>
      <c r="I733" s="76"/>
      <c r="J733" s="76"/>
    </row>
    <row r="734" spans="3:12" x14ac:dyDescent="0.25">
      <c r="D734" s="31"/>
      <c r="E734" s="95"/>
      <c r="F734" s="95"/>
      <c r="G734" s="95"/>
      <c r="H734" s="76"/>
      <c r="I734" s="76"/>
      <c r="J734" s="76"/>
    </row>
    <row r="735" spans="3:12" x14ac:dyDescent="0.25">
      <c r="D735" s="31"/>
      <c r="E735" s="95"/>
      <c r="F735" s="95"/>
      <c r="G735" s="95"/>
      <c r="H735" s="76"/>
      <c r="I735" s="76"/>
      <c r="J735" s="76"/>
    </row>
    <row r="736" spans="3:12" ht="15.75" x14ac:dyDescent="0.25">
      <c r="C736" s="207" t="s">
        <v>401</v>
      </c>
      <c r="D736" s="208"/>
      <c r="E736" s="95"/>
      <c r="F736" s="95"/>
      <c r="G736" s="95"/>
      <c r="H736" s="76"/>
      <c r="I736" s="76"/>
      <c r="J736" s="76"/>
    </row>
    <row r="737" spans="3:12" ht="18.75" x14ac:dyDescent="0.25">
      <c r="C737" s="213" t="e">
        <f>IFERROR(VLOOKUP(D736,'Desarrollo e Innov. Curricular'!$E:$F,2,FALSE),IFERROR(VLOOKUP(D736,'Investigación Científica'!$E:$F,2,FALSE),IFERROR(VLOOKUP(D736,'Vinculación Univ. Sociedad'!$E:$F,2,FALSE),IFERROR(VLOOKUP(D736,'Docencia y Profesorado Universi'!$E:$F,2,FALSE),IFERROR(VLOOKUP(D736,'Estudiantes y Graduados'!$E:$F,2,FALSE),IFERROR(VLOOKUP(D736,'Gestion Administrativa'!$E:$F,2,FALSE),IFERROR(VLOOKUP(D736,'Gestión Académica'!$E:$F,2,FALSE),IFERROR(VLOOKUP(D736,'Aseguramiento de la Calidad y M'!$E:$F,2,FALSE),IFERROR(VLOOKUP(D736,'Gestión del Conocimiento'!$E:$F,2,FALSE),IFERROR(VLOOKUP(D736,'Gobernabilidad y Procesos...'!$E:$F,2,FALSE),IFERROR(VLOOKUP(D736,'Gestión del Talento Humano'!$E:$F,2,FALSE),IFERROR(VLOOKUP(D736,'Internacionalización de la E.S.'!$E:$F,2,FALSE),IFERROR(VLOOKUP(D736,Posgrado!$E:$F,2,FALSE),IFERROR(VLOOKUP(D736,'Cultura de Innovación Insti...'!$E:$F,2,FALSE),VLOOKUP(D736,'Lo Esencial de la Reforma Univ.'!$E:$F,2,0)))))))))))))))</f>
        <v>#N/A</v>
      </c>
      <c r="D737" s="31"/>
      <c r="E737" s="95"/>
      <c r="F737" s="95"/>
      <c r="G737" s="95"/>
      <c r="H737" s="76"/>
      <c r="I737" s="76"/>
      <c r="J737" s="76"/>
    </row>
    <row r="738" spans="3:12" ht="15.75" thickBot="1" x14ac:dyDescent="0.3">
      <c r="C738" s="180"/>
      <c r="D738" s="31"/>
      <c r="E738" s="95"/>
      <c r="F738" s="95"/>
      <c r="G738" s="95"/>
      <c r="H738" s="76"/>
      <c r="I738" s="76"/>
      <c r="J738" s="76"/>
    </row>
    <row r="739" spans="3:12" ht="30.75" thickBot="1" x14ac:dyDescent="0.3">
      <c r="C739" s="136" t="s">
        <v>44</v>
      </c>
      <c r="D739" s="140" t="s">
        <v>55</v>
      </c>
      <c r="E739" s="173" t="s">
        <v>56</v>
      </c>
      <c r="F739" s="140" t="s">
        <v>57</v>
      </c>
      <c r="G739" s="137" t="s">
        <v>27</v>
      </c>
      <c r="H739" s="135" t="s">
        <v>140</v>
      </c>
      <c r="I739" s="138" t="s">
        <v>46</v>
      </c>
      <c r="J739" s="138" t="s">
        <v>141</v>
      </c>
      <c r="K739" s="138" t="s">
        <v>419</v>
      </c>
      <c r="L739" s="138" t="s">
        <v>420</v>
      </c>
    </row>
    <row r="740" spans="3:12" ht="15.75" thickBot="1" x14ac:dyDescent="0.3">
      <c r="C740" s="139" t="s">
        <v>494</v>
      </c>
      <c r="D740" s="202"/>
      <c r="E740" s="154">
        <v>12</v>
      </c>
      <c r="F740" s="313">
        <f>HLOOKUP($C740,$BZ$2:$CM$3,2,0)</f>
        <v>41436.800000000003</v>
      </c>
      <c r="G740" s="115">
        <f>D740*E740*F740</f>
        <v>0</v>
      </c>
      <c r="H740" s="168"/>
      <c r="I740" s="116" t="s">
        <v>508</v>
      </c>
      <c r="J740" s="116" t="str">
        <f>VLOOKUP(I740,Presupuesto!$B$11:$C$565,2,0)</f>
        <v>SUELDOS Y SALARIOS PERMANENTES</v>
      </c>
      <c r="K740" s="223" t="s">
        <v>1471</v>
      </c>
      <c r="L740" s="100" t="s">
        <v>403</v>
      </c>
    </row>
    <row r="741" spans="3:12" x14ac:dyDescent="0.25">
      <c r="C741" s="174" t="s">
        <v>58</v>
      </c>
      <c r="D741" s="165"/>
      <c r="E741" s="156">
        <v>0</v>
      </c>
      <c r="F741" s="102">
        <f>IF(E740=0,"",(G740/E740)/12*E740)</f>
        <v>0</v>
      </c>
      <c r="G741" s="99">
        <f>F741</f>
        <v>0</v>
      </c>
      <c r="H741" s="166" t="s">
        <v>1459</v>
      </c>
      <c r="I741" s="118" t="s">
        <v>528</v>
      </c>
      <c r="J741" s="118" t="str">
        <f>VLOOKUP(I741,Presupuesto!$B$11:$C$565,2,0)</f>
        <v>AGUINALDO Y DECIMO CUARTO MES</v>
      </c>
      <c r="K741" s="100" t="str">
        <f>$K$740</f>
        <v>Posgrado</v>
      </c>
      <c r="L741" s="100" t="s">
        <v>421</v>
      </c>
    </row>
    <row r="742" spans="3:12" ht="15.75" thickBot="1" x14ac:dyDescent="0.3">
      <c r="C742" s="175" t="s">
        <v>59</v>
      </c>
      <c r="D742" s="165"/>
      <c r="E742" s="156">
        <v>0</v>
      </c>
      <c r="F742" s="119">
        <f>IF(E740&lt;6,"",((E740-6)/12)*(G740/E740))</f>
        <v>0</v>
      </c>
      <c r="G742" s="99">
        <f>F742</f>
        <v>0</v>
      </c>
      <c r="H742" s="166"/>
      <c r="I742" s="103" t="s">
        <v>531</v>
      </c>
      <c r="J742" s="103" t="str">
        <f>VLOOKUP(I742,Presupuesto!$B$11:$C$565,2,0)</f>
        <v>DECIMOCUARTO MES</v>
      </c>
      <c r="K742" s="100" t="str">
        <f t="shared" ref="K742:K790" si="15">$K$740</f>
        <v>Posgrado</v>
      </c>
      <c r="L742" s="100" t="s">
        <v>404</v>
      </c>
    </row>
    <row r="743" spans="3:12" ht="15.75" thickBot="1" x14ac:dyDescent="0.3">
      <c r="C743" s="139" t="s">
        <v>495</v>
      </c>
      <c r="D743" s="202"/>
      <c r="E743" s="154">
        <v>12</v>
      </c>
      <c r="F743" s="313">
        <f>HLOOKUP($C743,$BZ$2:$CM$3,2,0)</f>
        <v>37669.82</v>
      </c>
      <c r="G743" s="115">
        <f>D743*E743*F743</f>
        <v>0</v>
      </c>
      <c r="H743" s="168"/>
      <c r="I743" s="116" t="s">
        <v>508</v>
      </c>
      <c r="J743" s="116" t="str">
        <f>VLOOKUP(I743,Presupuesto!$B$11:$C$565,2,0)</f>
        <v>SUELDOS Y SALARIOS PERMANENTES</v>
      </c>
      <c r="K743" s="100" t="str">
        <f t="shared" si="15"/>
        <v>Posgrado</v>
      </c>
      <c r="L743" s="100" t="s">
        <v>404</v>
      </c>
    </row>
    <row r="744" spans="3:12" x14ac:dyDescent="0.25">
      <c r="C744" s="174" t="s">
        <v>58</v>
      </c>
      <c r="D744" s="165"/>
      <c r="E744" s="156">
        <v>0</v>
      </c>
      <c r="F744" s="102">
        <f>IF(E743=0,"",(G743/E743)/12*E743)</f>
        <v>0</v>
      </c>
      <c r="G744" s="99">
        <f>F744</f>
        <v>0</v>
      </c>
      <c r="H744" s="166"/>
      <c r="I744" s="118" t="s">
        <v>528</v>
      </c>
      <c r="J744" s="118" t="str">
        <f>VLOOKUP(I744,Presupuesto!$B$11:$C$565,2,0)</f>
        <v>AGUINALDO Y DECIMO CUARTO MES</v>
      </c>
      <c r="K744" s="100" t="str">
        <f t="shared" si="15"/>
        <v>Posgrado</v>
      </c>
      <c r="L744" s="100" t="s">
        <v>404</v>
      </c>
    </row>
    <row r="745" spans="3:12" ht="15.75" thickBot="1" x14ac:dyDescent="0.3">
      <c r="C745" s="175" t="s">
        <v>59</v>
      </c>
      <c r="D745" s="165"/>
      <c r="E745" s="156">
        <v>0</v>
      </c>
      <c r="F745" s="119">
        <f>IF(E743&lt;6,"",((E743-6)/12)*(G743/E743))</f>
        <v>0</v>
      </c>
      <c r="G745" s="99">
        <f>F745</f>
        <v>0</v>
      </c>
      <c r="H745" s="166"/>
      <c r="I745" s="103" t="s">
        <v>531</v>
      </c>
      <c r="J745" s="103" t="str">
        <f>VLOOKUP(I745,Presupuesto!$B$11:$C$565,2,0)</f>
        <v>DECIMOCUARTO MES</v>
      </c>
      <c r="K745" s="100" t="str">
        <f t="shared" si="15"/>
        <v>Posgrado</v>
      </c>
      <c r="L745" s="100" t="s">
        <v>404</v>
      </c>
    </row>
    <row r="746" spans="3:12" ht="15.75" thickBot="1" x14ac:dyDescent="0.3">
      <c r="C746" s="139" t="s">
        <v>496</v>
      </c>
      <c r="D746" s="202"/>
      <c r="E746" s="154">
        <v>12</v>
      </c>
      <c r="F746" s="313">
        <f>HLOOKUP($C746,$BZ$2:$CM$3,2,0)</f>
        <v>33902.839999999997</v>
      </c>
      <c r="G746" s="115">
        <f>D746*E746*F746</f>
        <v>0</v>
      </c>
      <c r="H746" s="168"/>
      <c r="I746" s="116" t="s">
        <v>508</v>
      </c>
      <c r="J746" s="116" t="str">
        <f>VLOOKUP(I746,Presupuesto!$B$11:$C$565,2,0)</f>
        <v>SUELDOS Y SALARIOS PERMANENTES</v>
      </c>
      <c r="K746" s="100" t="str">
        <f t="shared" si="15"/>
        <v>Posgrado</v>
      </c>
      <c r="L746" s="100" t="s">
        <v>404</v>
      </c>
    </row>
    <row r="747" spans="3:12" x14ac:dyDescent="0.25">
      <c r="C747" s="174" t="s">
        <v>58</v>
      </c>
      <c r="D747" s="165"/>
      <c r="E747" s="156">
        <v>0</v>
      </c>
      <c r="F747" s="102">
        <f>IF(E746=0,"",(G746/E746)/12*E746)</f>
        <v>0</v>
      </c>
      <c r="G747" s="99">
        <f>F747</f>
        <v>0</v>
      </c>
      <c r="H747" s="166"/>
      <c r="I747" s="118" t="s">
        <v>528</v>
      </c>
      <c r="J747" s="118" t="str">
        <f>VLOOKUP(I747,Presupuesto!$B$11:$C$565,2,0)</f>
        <v>AGUINALDO Y DECIMO CUARTO MES</v>
      </c>
      <c r="K747" s="100" t="str">
        <f t="shared" si="15"/>
        <v>Posgrado</v>
      </c>
      <c r="L747" s="100" t="s">
        <v>404</v>
      </c>
    </row>
    <row r="748" spans="3:12" ht="15.75" thickBot="1" x14ac:dyDescent="0.3">
      <c r="C748" s="175" t="s">
        <v>59</v>
      </c>
      <c r="D748" s="165"/>
      <c r="E748" s="156">
        <v>0</v>
      </c>
      <c r="F748" s="119">
        <f>IF(E746&lt;6,"",((E746-6)/12)*(G746/E746))</f>
        <v>0</v>
      </c>
      <c r="G748" s="99">
        <f>F748</f>
        <v>0</v>
      </c>
      <c r="H748" s="166"/>
      <c r="I748" s="103" t="s">
        <v>531</v>
      </c>
      <c r="J748" s="103" t="str">
        <f>VLOOKUP(I748,Presupuesto!$B$11:$C$565,2,0)</f>
        <v>DECIMOCUARTO MES</v>
      </c>
      <c r="K748" s="100" t="str">
        <f t="shared" si="15"/>
        <v>Posgrado</v>
      </c>
      <c r="L748" s="100" t="s">
        <v>404</v>
      </c>
    </row>
    <row r="749" spans="3:12" ht="15.75" thickBot="1" x14ac:dyDescent="0.3">
      <c r="C749" s="139" t="s">
        <v>497</v>
      </c>
      <c r="D749" s="202"/>
      <c r="E749" s="154">
        <v>12</v>
      </c>
      <c r="F749" s="313">
        <f>HLOOKUP($C749,$BZ$2:$CM$3,2,0)</f>
        <v>30135.85</v>
      </c>
      <c r="G749" s="115">
        <f>D749*E749*F749</f>
        <v>0</v>
      </c>
      <c r="H749" s="168"/>
      <c r="I749" s="116" t="s">
        <v>508</v>
      </c>
      <c r="J749" s="116" t="str">
        <f>VLOOKUP(I749,Presupuesto!$B$11:$C$565,2,0)</f>
        <v>SUELDOS Y SALARIOS PERMANENTES</v>
      </c>
      <c r="K749" s="100" t="str">
        <f t="shared" si="15"/>
        <v>Posgrado</v>
      </c>
      <c r="L749" s="100" t="s">
        <v>404</v>
      </c>
    </row>
    <row r="750" spans="3:12" x14ac:dyDescent="0.25">
      <c r="C750" s="174" t="s">
        <v>58</v>
      </c>
      <c r="D750" s="165"/>
      <c r="E750" s="156">
        <v>0</v>
      </c>
      <c r="F750" s="102">
        <f>IF(E749=0,"",(G749/E749)/12*E749)</f>
        <v>0</v>
      </c>
      <c r="G750" s="99">
        <f>F750</f>
        <v>0</v>
      </c>
      <c r="H750" s="166"/>
      <c r="I750" s="118" t="s">
        <v>528</v>
      </c>
      <c r="J750" s="118" t="str">
        <f>VLOOKUP(I750,Presupuesto!$B$11:$C$565,2,0)</f>
        <v>AGUINALDO Y DECIMO CUARTO MES</v>
      </c>
      <c r="K750" s="100" t="str">
        <f t="shared" si="15"/>
        <v>Posgrado</v>
      </c>
      <c r="L750" s="100" t="s">
        <v>404</v>
      </c>
    </row>
    <row r="751" spans="3:12" ht="15.75" thickBot="1" x14ac:dyDescent="0.3">
      <c r="C751" s="175" t="s">
        <v>59</v>
      </c>
      <c r="D751" s="165"/>
      <c r="E751" s="156">
        <v>0</v>
      </c>
      <c r="F751" s="119">
        <f>IF(E749&lt;6,"",((E749-6)/12)*(G749/E749))</f>
        <v>0</v>
      </c>
      <c r="G751" s="99">
        <f>F751</f>
        <v>0</v>
      </c>
      <c r="H751" s="166"/>
      <c r="I751" s="103" t="s">
        <v>531</v>
      </c>
      <c r="J751" s="103" t="str">
        <f>VLOOKUP(I751,Presupuesto!$B$11:$C$565,2,0)</f>
        <v>DECIMOCUARTO MES</v>
      </c>
      <c r="K751" s="100" t="str">
        <f t="shared" si="15"/>
        <v>Posgrado</v>
      </c>
      <c r="L751" s="100" t="s">
        <v>404</v>
      </c>
    </row>
    <row r="752" spans="3:12" ht="15.75" thickBot="1" x14ac:dyDescent="0.3">
      <c r="C752" s="139" t="s">
        <v>498</v>
      </c>
      <c r="D752" s="202"/>
      <c r="E752" s="154">
        <v>12</v>
      </c>
      <c r="F752" s="313">
        <f>HLOOKUP($C752,$BZ$2:$CM$3,2,0)</f>
        <v>28252.36</v>
      </c>
      <c r="G752" s="115">
        <f>D752*E752*F752</f>
        <v>0</v>
      </c>
      <c r="H752" s="168"/>
      <c r="I752" s="116" t="s">
        <v>508</v>
      </c>
      <c r="J752" s="116" t="str">
        <f>VLOOKUP(I752,Presupuesto!$B$11:$C$565,2,0)</f>
        <v>SUELDOS Y SALARIOS PERMANENTES</v>
      </c>
      <c r="K752" s="100" t="str">
        <f t="shared" si="15"/>
        <v>Posgrado</v>
      </c>
      <c r="L752" s="100" t="s">
        <v>404</v>
      </c>
    </row>
    <row r="753" spans="3:12" x14ac:dyDescent="0.25">
      <c r="C753" s="174" t="s">
        <v>58</v>
      </c>
      <c r="D753" s="165"/>
      <c r="E753" s="156">
        <v>0</v>
      </c>
      <c r="F753" s="102">
        <f>IF(E752=0,"",(G752/E752)/12*E752)</f>
        <v>0</v>
      </c>
      <c r="G753" s="99">
        <f>F753</f>
        <v>0</v>
      </c>
      <c r="H753" s="166"/>
      <c r="I753" s="118" t="s">
        <v>528</v>
      </c>
      <c r="J753" s="118" t="str">
        <f>VLOOKUP(I753,Presupuesto!$B$11:$C$565,2,0)</f>
        <v>AGUINALDO Y DECIMO CUARTO MES</v>
      </c>
      <c r="K753" s="100" t="str">
        <f t="shared" si="15"/>
        <v>Posgrado</v>
      </c>
      <c r="L753" s="100" t="s">
        <v>404</v>
      </c>
    </row>
    <row r="754" spans="3:12" ht="15.75" thickBot="1" x14ac:dyDescent="0.3">
      <c r="C754" s="175" t="s">
        <v>59</v>
      </c>
      <c r="D754" s="165"/>
      <c r="E754" s="156">
        <v>0</v>
      </c>
      <c r="F754" s="119">
        <f>IF(E752&lt;6,"",((E752-6)/12)*(G752/E752))</f>
        <v>0</v>
      </c>
      <c r="G754" s="99">
        <f>F754</f>
        <v>0</v>
      </c>
      <c r="H754" s="166"/>
      <c r="I754" s="103" t="s">
        <v>531</v>
      </c>
      <c r="J754" s="103" t="str">
        <f>VLOOKUP(I754,Presupuesto!$B$11:$C$565,2,0)</f>
        <v>DECIMOCUARTO MES</v>
      </c>
      <c r="K754" s="100" t="str">
        <f t="shared" si="15"/>
        <v>Posgrado</v>
      </c>
      <c r="L754" s="100" t="s">
        <v>404</v>
      </c>
    </row>
    <row r="755" spans="3:12" ht="15.75" thickBot="1" x14ac:dyDescent="0.3">
      <c r="C755" s="139" t="s">
        <v>499</v>
      </c>
      <c r="D755" s="202"/>
      <c r="E755" s="154">
        <v>12</v>
      </c>
      <c r="F755" s="313">
        <f>HLOOKUP($C755,$BZ$2:$CM$3,2,0)</f>
        <v>26368.87</v>
      </c>
      <c r="G755" s="115">
        <f>D755*E755*F755</f>
        <v>0</v>
      </c>
      <c r="H755" s="168"/>
      <c r="I755" s="116" t="s">
        <v>508</v>
      </c>
      <c r="J755" s="116" t="str">
        <f>VLOOKUP(I755,Presupuesto!$B$11:$C$565,2,0)</f>
        <v>SUELDOS Y SALARIOS PERMANENTES</v>
      </c>
      <c r="K755" s="100" t="str">
        <f t="shared" si="15"/>
        <v>Posgrado</v>
      </c>
      <c r="L755" s="100" t="s">
        <v>404</v>
      </c>
    </row>
    <row r="756" spans="3:12" x14ac:dyDescent="0.25">
      <c r="C756" s="174" t="s">
        <v>58</v>
      </c>
      <c r="D756" s="165"/>
      <c r="E756" s="156">
        <v>0</v>
      </c>
      <c r="F756" s="102">
        <f>IF(E755=0,"",(G755/E755)/12*E755)</f>
        <v>0</v>
      </c>
      <c r="G756" s="99">
        <f>F756</f>
        <v>0</v>
      </c>
      <c r="H756" s="166"/>
      <c r="I756" s="118" t="s">
        <v>528</v>
      </c>
      <c r="J756" s="118" t="str">
        <f>VLOOKUP(I756,Presupuesto!$B$11:$C$565,2,0)</f>
        <v>AGUINALDO Y DECIMO CUARTO MES</v>
      </c>
      <c r="K756" s="100" t="str">
        <f t="shared" si="15"/>
        <v>Posgrado</v>
      </c>
      <c r="L756" s="100" t="s">
        <v>404</v>
      </c>
    </row>
    <row r="757" spans="3:12" ht="15.75" thickBot="1" x14ac:dyDescent="0.3">
      <c r="C757" s="175" t="s">
        <v>59</v>
      </c>
      <c r="D757" s="165"/>
      <c r="E757" s="156">
        <v>0</v>
      </c>
      <c r="F757" s="119">
        <f>IF(E755&lt;6,"",((E755-6)/12)*(G755/E755))</f>
        <v>0</v>
      </c>
      <c r="G757" s="99">
        <f>F757</f>
        <v>0</v>
      </c>
      <c r="H757" s="166"/>
      <c r="I757" s="103" t="s">
        <v>531</v>
      </c>
      <c r="J757" s="103" t="str">
        <f>VLOOKUP(I757,Presupuesto!$B$11:$C$565,2,0)</f>
        <v>DECIMOCUARTO MES</v>
      </c>
      <c r="K757" s="100" t="str">
        <f t="shared" si="15"/>
        <v>Posgrado</v>
      </c>
      <c r="L757" s="100" t="s">
        <v>404</v>
      </c>
    </row>
    <row r="758" spans="3:12" ht="15.75" thickBot="1" x14ac:dyDescent="0.3">
      <c r="C758" s="139" t="s">
        <v>500</v>
      </c>
      <c r="D758" s="202"/>
      <c r="E758" s="154">
        <v>12</v>
      </c>
      <c r="F758" s="313">
        <f>HLOOKUP($C758,$BZ$2:$CM$3,2,0)</f>
        <v>17893.16</v>
      </c>
      <c r="G758" s="115">
        <f>D758*E758*F758</f>
        <v>0</v>
      </c>
      <c r="H758" s="168"/>
      <c r="I758" s="116" t="s">
        <v>508</v>
      </c>
      <c r="J758" s="116" t="str">
        <f>VLOOKUP(I758,Presupuesto!$B$11:$C$565,2,0)</f>
        <v>SUELDOS Y SALARIOS PERMANENTES</v>
      </c>
      <c r="K758" s="100" t="str">
        <f t="shared" si="15"/>
        <v>Posgrado</v>
      </c>
      <c r="L758" s="100" t="s">
        <v>404</v>
      </c>
    </row>
    <row r="759" spans="3:12" x14ac:dyDescent="0.25">
      <c r="C759" s="174" t="s">
        <v>58</v>
      </c>
      <c r="D759" s="165"/>
      <c r="E759" s="156">
        <v>0</v>
      </c>
      <c r="F759" s="102">
        <f>IF(E758=0,"",(G758/E758)/12*E758)</f>
        <v>0</v>
      </c>
      <c r="G759" s="99">
        <f>F759</f>
        <v>0</v>
      </c>
      <c r="H759" s="166"/>
      <c r="I759" s="118" t="s">
        <v>528</v>
      </c>
      <c r="J759" s="118" t="str">
        <f>VLOOKUP(I759,Presupuesto!$B$11:$C$565,2,0)</f>
        <v>AGUINALDO Y DECIMO CUARTO MES</v>
      </c>
      <c r="K759" s="100" t="str">
        <f t="shared" si="15"/>
        <v>Posgrado</v>
      </c>
      <c r="L759" s="100" t="s">
        <v>404</v>
      </c>
    </row>
    <row r="760" spans="3:12" ht="15.75" thickBot="1" x14ac:dyDescent="0.3">
      <c r="C760" s="175" t="s">
        <v>59</v>
      </c>
      <c r="D760" s="165"/>
      <c r="E760" s="156">
        <v>0</v>
      </c>
      <c r="F760" s="119">
        <f>IF(E758&lt;6,"",((E758-6)/12)*(G758/E758))</f>
        <v>0</v>
      </c>
      <c r="G760" s="99">
        <f>F760</f>
        <v>0</v>
      </c>
      <c r="H760" s="166"/>
      <c r="I760" s="103" t="s">
        <v>531</v>
      </c>
      <c r="J760" s="103" t="str">
        <f>VLOOKUP(I760,Presupuesto!$B$11:$C$565,2,0)</f>
        <v>DECIMOCUARTO MES</v>
      </c>
      <c r="K760" s="100" t="str">
        <f t="shared" si="15"/>
        <v>Posgrado</v>
      </c>
      <c r="L760" s="100" t="s">
        <v>404</v>
      </c>
    </row>
    <row r="761" spans="3:12" ht="15.75" thickBot="1" x14ac:dyDescent="0.3">
      <c r="C761" s="139" t="s">
        <v>501</v>
      </c>
      <c r="D761" s="202"/>
      <c r="E761" s="154">
        <v>12</v>
      </c>
      <c r="F761" s="313">
        <f>HLOOKUP($C761,$BZ$2:$CM$3,2,0)</f>
        <v>16951.419999999998</v>
      </c>
      <c r="G761" s="115">
        <f>D761*E761*F761</f>
        <v>0</v>
      </c>
      <c r="H761" s="168"/>
      <c r="I761" s="116" t="s">
        <v>508</v>
      </c>
      <c r="J761" s="116" t="str">
        <f>VLOOKUP(I761,Presupuesto!$B$11:$C$565,2,0)</f>
        <v>SUELDOS Y SALARIOS PERMANENTES</v>
      </c>
      <c r="K761" s="100" t="str">
        <f t="shared" si="15"/>
        <v>Posgrado</v>
      </c>
      <c r="L761" s="100" t="s">
        <v>404</v>
      </c>
    </row>
    <row r="762" spans="3:12" x14ac:dyDescent="0.25">
      <c r="C762" s="174" t="s">
        <v>58</v>
      </c>
      <c r="D762" s="165"/>
      <c r="E762" s="156">
        <v>0</v>
      </c>
      <c r="F762" s="102">
        <f>IF(E761=0,"",(G761/E761)/12*E761)</f>
        <v>0</v>
      </c>
      <c r="G762" s="99">
        <f>F762</f>
        <v>0</v>
      </c>
      <c r="H762" s="166"/>
      <c r="I762" s="118" t="s">
        <v>528</v>
      </c>
      <c r="J762" s="118" t="str">
        <f>VLOOKUP(I762,Presupuesto!$B$11:$C$565,2,0)</f>
        <v>AGUINALDO Y DECIMO CUARTO MES</v>
      </c>
      <c r="K762" s="100" t="str">
        <f t="shared" si="15"/>
        <v>Posgrado</v>
      </c>
      <c r="L762" s="100" t="s">
        <v>404</v>
      </c>
    </row>
    <row r="763" spans="3:12" ht="15.75" thickBot="1" x14ac:dyDescent="0.3">
      <c r="C763" s="175" t="s">
        <v>59</v>
      </c>
      <c r="D763" s="165"/>
      <c r="E763" s="156">
        <v>0</v>
      </c>
      <c r="F763" s="119">
        <f>IF(E761&lt;6,"",((E761-6)/12)*(G761/E761))</f>
        <v>0</v>
      </c>
      <c r="G763" s="99">
        <f>F763</f>
        <v>0</v>
      </c>
      <c r="H763" s="166"/>
      <c r="I763" s="103" t="s">
        <v>531</v>
      </c>
      <c r="J763" s="103" t="str">
        <f>VLOOKUP(I763,Presupuesto!$B$11:$C$565,2,0)</f>
        <v>DECIMOCUARTO MES</v>
      </c>
      <c r="K763" s="100" t="str">
        <f t="shared" si="15"/>
        <v>Posgrado</v>
      </c>
      <c r="L763" s="100" t="s">
        <v>404</v>
      </c>
    </row>
    <row r="764" spans="3:12" ht="15.75" thickBot="1" x14ac:dyDescent="0.3">
      <c r="C764" s="139" t="s">
        <v>502</v>
      </c>
      <c r="D764" s="202"/>
      <c r="E764" s="154">
        <v>12</v>
      </c>
      <c r="F764" s="313">
        <f>HLOOKUP($C764,$BZ$2:$CM$3,2,0)</f>
        <v>13184.44</v>
      </c>
      <c r="G764" s="115">
        <f>D764*E764*F764</f>
        <v>0</v>
      </c>
      <c r="H764" s="168"/>
      <c r="I764" s="116" t="s">
        <v>508</v>
      </c>
      <c r="J764" s="116" t="str">
        <f>VLOOKUP(I764,Presupuesto!$B$11:$C$565,2,0)</f>
        <v>SUELDOS Y SALARIOS PERMANENTES</v>
      </c>
      <c r="K764" s="100" t="str">
        <f t="shared" si="15"/>
        <v>Posgrado</v>
      </c>
      <c r="L764" s="100" t="s">
        <v>404</v>
      </c>
    </row>
    <row r="765" spans="3:12" x14ac:dyDescent="0.25">
      <c r="C765" s="174" t="s">
        <v>58</v>
      </c>
      <c r="D765" s="165"/>
      <c r="E765" s="156">
        <v>0</v>
      </c>
      <c r="F765" s="102">
        <f>IF(E764=0,"",(G764/E764)/12*E764)</f>
        <v>0</v>
      </c>
      <c r="G765" s="99">
        <f>F765</f>
        <v>0</v>
      </c>
      <c r="H765" s="166"/>
      <c r="I765" s="118" t="s">
        <v>528</v>
      </c>
      <c r="J765" s="118" t="str">
        <f>VLOOKUP(I765,Presupuesto!$B$11:$C$565,2,0)</f>
        <v>AGUINALDO Y DECIMO CUARTO MES</v>
      </c>
      <c r="K765" s="100" t="str">
        <f t="shared" si="15"/>
        <v>Posgrado</v>
      </c>
      <c r="L765" s="100" t="s">
        <v>404</v>
      </c>
    </row>
    <row r="766" spans="3:12" ht="15.75" thickBot="1" x14ac:dyDescent="0.3">
      <c r="C766" s="175" t="s">
        <v>59</v>
      </c>
      <c r="D766" s="165"/>
      <c r="E766" s="156">
        <v>0</v>
      </c>
      <c r="F766" s="119">
        <f>IF(E764&lt;6,"",((E764-6)/12)*(G764/E764))</f>
        <v>0</v>
      </c>
      <c r="G766" s="99">
        <f>F766</f>
        <v>0</v>
      </c>
      <c r="H766" s="166"/>
      <c r="I766" s="103" t="s">
        <v>531</v>
      </c>
      <c r="J766" s="103" t="str">
        <f>VLOOKUP(I766,Presupuesto!$B$11:$C$565,2,0)</f>
        <v>DECIMOCUARTO MES</v>
      </c>
      <c r="K766" s="100" t="str">
        <f t="shared" si="15"/>
        <v>Posgrado</v>
      </c>
      <c r="L766" s="100" t="s">
        <v>404</v>
      </c>
    </row>
    <row r="767" spans="3:12" ht="15.75" thickBot="1" x14ac:dyDescent="0.3">
      <c r="C767" s="139" t="s">
        <v>503</v>
      </c>
      <c r="D767" s="202"/>
      <c r="E767" s="154">
        <v>12</v>
      </c>
      <c r="F767" s="313">
        <f>HLOOKUP($C767,$BZ$2:$CM$3,2,0)</f>
        <v>15032.56</v>
      </c>
      <c r="G767" s="115">
        <f>D767*E767*F767</f>
        <v>0</v>
      </c>
      <c r="H767" s="168"/>
      <c r="I767" s="116" t="s">
        <v>508</v>
      </c>
      <c r="J767" s="116" t="str">
        <f>VLOOKUP(I767,Presupuesto!$B$11:$C$565,2,0)</f>
        <v>SUELDOS Y SALARIOS PERMANENTES</v>
      </c>
      <c r="K767" s="100" t="str">
        <f t="shared" si="15"/>
        <v>Posgrado</v>
      </c>
      <c r="L767" s="100" t="s">
        <v>404</v>
      </c>
    </row>
    <row r="768" spans="3:12" x14ac:dyDescent="0.25">
      <c r="C768" s="174" t="s">
        <v>58</v>
      </c>
      <c r="D768" s="165"/>
      <c r="E768" s="156">
        <v>0</v>
      </c>
      <c r="F768" s="102">
        <f>IF(E767=0,"",(G767/E767)/12*E767)</f>
        <v>0</v>
      </c>
      <c r="G768" s="99">
        <f>F768</f>
        <v>0</v>
      </c>
      <c r="H768" s="166"/>
      <c r="I768" s="118" t="s">
        <v>528</v>
      </c>
      <c r="J768" s="118" t="str">
        <f>VLOOKUP(I768,Presupuesto!$B$11:$C$565,2,0)</f>
        <v>AGUINALDO Y DECIMO CUARTO MES</v>
      </c>
      <c r="K768" s="100" t="str">
        <f t="shared" si="15"/>
        <v>Posgrado</v>
      </c>
      <c r="L768" s="100" t="s">
        <v>404</v>
      </c>
    </row>
    <row r="769" spans="3:12" ht="15.75" thickBot="1" x14ac:dyDescent="0.3">
      <c r="C769" s="175" t="s">
        <v>59</v>
      </c>
      <c r="D769" s="165"/>
      <c r="E769" s="156">
        <v>0</v>
      </c>
      <c r="F769" s="119">
        <f>IF(E767&lt;6,"",((E767-6)/12)*(G767/E767))</f>
        <v>0</v>
      </c>
      <c r="G769" s="99">
        <f>F769</f>
        <v>0</v>
      </c>
      <c r="H769" s="166"/>
      <c r="I769" s="103" t="s">
        <v>531</v>
      </c>
      <c r="J769" s="103" t="str">
        <f>VLOOKUP(I769,Presupuesto!$B$11:$C$565,2,0)</f>
        <v>DECIMOCUARTO MES</v>
      </c>
      <c r="K769" s="100" t="str">
        <f t="shared" si="15"/>
        <v>Posgrado</v>
      </c>
      <c r="L769" s="100" t="s">
        <v>404</v>
      </c>
    </row>
    <row r="770" spans="3:12" ht="15.75" thickBot="1" x14ac:dyDescent="0.3">
      <c r="C770" s="139" t="s">
        <v>504</v>
      </c>
      <c r="D770" s="202"/>
      <c r="E770" s="154">
        <v>12</v>
      </c>
      <c r="F770" s="313">
        <f>HLOOKUP($C770,$BZ$2:$CM$3,2,0)</f>
        <v>13264.02</v>
      </c>
      <c r="G770" s="115">
        <f>D770*E770*F770</f>
        <v>0</v>
      </c>
      <c r="H770" s="168"/>
      <c r="I770" s="116" t="s">
        <v>508</v>
      </c>
      <c r="J770" s="116" t="str">
        <f>VLOOKUP(I770,Presupuesto!$B$11:$C$565,2,0)</f>
        <v>SUELDOS Y SALARIOS PERMANENTES</v>
      </c>
      <c r="K770" s="100" t="str">
        <f t="shared" si="15"/>
        <v>Posgrado</v>
      </c>
      <c r="L770" s="100" t="s">
        <v>404</v>
      </c>
    </row>
    <row r="771" spans="3:12" x14ac:dyDescent="0.25">
      <c r="C771" s="174" t="s">
        <v>58</v>
      </c>
      <c r="D771" s="165"/>
      <c r="E771" s="156">
        <v>0</v>
      </c>
      <c r="F771" s="102">
        <f>IF(E770=0,"",(G770/E770)/12*E770)</f>
        <v>0</v>
      </c>
      <c r="G771" s="99">
        <f>F771</f>
        <v>0</v>
      </c>
      <c r="H771" s="166"/>
      <c r="I771" s="118" t="s">
        <v>528</v>
      </c>
      <c r="J771" s="118" t="str">
        <f>VLOOKUP(I771,Presupuesto!$B$11:$C$565,2,0)</f>
        <v>AGUINALDO Y DECIMO CUARTO MES</v>
      </c>
      <c r="K771" s="100" t="str">
        <f t="shared" si="15"/>
        <v>Posgrado</v>
      </c>
      <c r="L771" s="100" t="s">
        <v>404</v>
      </c>
    </row>
    <row r="772" spans="3:12" ht="15.75" thickBot="1" x14ac:dyDescent="0.3">
      <c r="C772" s="175" t="s">
        <v>59</v>
      </c>
      <c r="D772" s="165"/>
      <c r="E772" s="156">
        <v>0</v>
      </c>
      <c r="F772" s="119">
        <f>IF(E770&lt;6,"",((E770-6)/12)*(G770/E770))</f>
        <v>0</v>
      </c>
      <c r="G772" s="99">
        <f>F772</f>
        <v>0</v>
      </c>
      <c r="H772" s="166"/>
      <c r="I772" s="103" t="s">
        <v>531</v>
      </c>
      <c r="J772" s="103" t="str">
        <f>VLOOKUP(I772,Presupuesto!$B$11:$C$565,2,0)</f>
        <v>DECIMOCUARTO MES</v>
      </c>
      <c r="K772" s="100" t="str">
        <f t="shared" si="15"/>
        <v>Posgrado</v>
      </c>
      <c r="L772" s="100" t="s">
        <v>404</v>
      </c>
    </row>
    <row r="773" spans="3:12" ht="15.75" thickBot="1" x14ac:dyDescent="0.3">
      <c r="C773" s="139" t="s">
        <v>505</v>
      </c>
      <c r="D773" s="202"/>
      <c r="E773" s="154">
        <v>12</v>
      </c>
      <c r="F773" s="313">
        <f>HLOOKUP($C773,$BZ$2:$CM$3,2,0)</f>
        <v>12379.75</v>
      </c>
      <c r="G773" s="115">
        <f>D773*E773*F773</f>
        <v>0</v>
      </c>
      <c r="H773" s="168"/>
      <c r="I773" s="116" t="s">
        <v>508</v>
      </c>
      <c r="J773" s="116" t="str">
        <f>VLOOKUP(I773,Presupuesto!$B$11:$C$565,2,0)</f>
        <v>SUELDOS Y SALARIOS PERMANENTES</v>
      </c>
      <c r="K773" s="100" t="str">
        <f t="shared" si="15"/>
        <v>Posgrado</v>
      </c>
      <c r="L773" s="100" t="s">
        <v>404</v>
      </c>
    </row>
    <row r="774" spans="3:12" x14ac:dyDescent="0.25">
      <c r="C774" s="174" t="s">
        <v>58</v>
      </c>
      <c r="D774" s="165"/>
      <c r="E774" s="156">
        <v>0</v>
      </c>
      <c r="F774" s="102">
        <f>IF(E773=0,"",(G773/E773)/12*E773)</f>
        <v>0</v>
      </c>
      <c r="G774" s="99">
        <f>F774</f>
        <v>0</v>
      </c>
      <c r="H774" s="166"/>
      <c r="I774" s="118" t="s">
        <v>528</v>
      </c>
      <c r="J774" s="118" t="str">
        <f>VLOOKUP(I774,Presupuesto!$B$11:$C$565,2,0)</f>
        <v>AGUINALDO Y DECIMO CUARTO MES</v>
      </c>
      <c r="K774" s="100" t="str">
        <f t="shared" si="15"/>
        <v>Posgrado</v>
      </c>
      <c r="L774" s="100" t="s">
        <v>404</v>
      </c>
    </row>
    <row r="775" spans="3:12" ht="15.75" thickBot="1" x14ac:dyDescent="0.3">
      <c r="C775" s="175" t="s">
        <v>59</v>
      </c>
      <c r="D775" s="165"/>
      <c r="E775" s="156">
        <v>0</v>
      </c>
      <c r="F775" s="119">
        <f>IF(E773&lt;6,"",((E773-6)/12)*(G773/E773))</f>
        <v>0</v>
      </c>
      <c r="G775" s="99">
        <f>F775</f>
        <v>0</v>
      </c>
      <c r="H775" s="166"/>
      <c r="I775" s="103" t="s">
        <v>531</v>
      </c>
      <c r="J775" s="103" t="str">
        <f>VLOOKUP(I775,Presupuesto!$B$11:$C$565,2,0)</f>
        <v>DECIMOCUARTO MES</v>
      </c>
      <c r="K775" s="100" t="str">
        <f t="shared" si="15"/>
        <v>Posgrado</v>
      </c>
      <c r="L775" s="100" t="s">
        <v>404</v>
      </c>
    </row>
    <row r="776" spans="3:12" ht="15.75" thickBot="1" x14ac:dyDescent="0.3">
      <c r="C776" s="139" t="s">
        <v>506</v>
      </c>
      <c r="D776" s="202"/>
      <c r="E776" s="154">
        <v>12</v>
      </c>
      <c r="F776" s="313">
        <f>HLOOKUP($C776,$BZ$2:$CM$3,2,0)</f>
        <v>439.49</v>
      </c>
      <c r="G776" s="115">
        <f>D776*E776*F776</f>
        <v>0</v>
      </c>
      <c r="H776" s="168"/>
      <c r="I776" s="116" t="s">
        <v>508</v>
      </c>
      <c r="J776" s="116" t="str">
        <f>VLOOKUP(I776,Presupuesto!$B$11:$C$565,2,0)</f>
        <v>SUELDOS Y SALARIOS PERMANENTES</v>
      </c>
      <c r="K776" s="100" t="str">
        <f t="shared" si="15"/>
        <v>Posgrado</v>
      </c>
      <c r="L776" s="100" t="s">
        <v>404</v>
      </c>
    </row>
    <row r="777" spans="3:12" x14ac:dyDescent="0.25">
      <c r="C777" s="174" t="s">
        <v>58</v>
      </c>
      <c r="D777" s="165"/>
      <c r="E777" s="156">
        <v>0</v>
      </c>
      <c r="F777" s="102">
        <f>IF(E776=0,"",(G776/E776)/12*E776)</f>
        <v>0</v>
      </c>
      <c r="G777" s="99">
        <f>F777</f>
        <v>0</v>
      </c>
      <c r="H777" s="166"/>
      <c r="I777" s="118" t="s">
        <v>528</v>
      </c>
      <c r="J777" s="118" t="str">
        <f>VLOOKUP(I777,Presupuesto!$B$11:$C$565,2,0)</f>
        <v>AGUINALDO Y DECIMO CUARTO MES</v>
      </c>
      <c r="K777" s="100" t="str">
        <f t="shared" si="15"/>
        <v>Posgrado</v>
      </c>
      <c r="L777" s="100" t="s">
        <v>404</v>
      </c>
    </row>
    <row r="778" spans="3:12" ht="15.75" thickBot="1" x14ac:dyDescent="0.3">
      <c r="C778" s="175" t="s">
        <v>59</v>
      </c>
      <c r="D778" s="165"/>
      <c r="E778" s="156">
        <v>0</v>
      </c>
      <c r="F778" s="119">
        <f>IF(E776&lt;6,"",((E776-6)/12)*(G776/E776))</f>
        <v>0</v>
      </c>
      <c r="G778" s="99">
        <f>F778</f>
        <v>0</v>
      </c>
      <c r="H778" s="166"/>
      <c r="I778" s="103" t="s">
        <v>531</v>
      </c>
      <c r="J778" s="103" t="str">
        <f>VLOOKUP(I778,Presupuesto!$B$11:$C$565,2,0)</f>
        <v>DECIMOCUARTO MES</v>
      </c>
      <c r="K778" s="100" t="str">
        <f t="shared" si="15"/>
        <v>Posgrado</v>
      </c>
      <c r="L778" s="100" t="s">
        <v>404</v>
      </c>
    </row>
    <row r="779" spans="3:12" ht="15.75" thickBot="1" x14ac:dyDescent="0.3">
      <c r="C779" s="139" t="s">
        <v>507</v>
      </c>
      <c r="D779" s="202"/>
      <c r="E779" s="154">
        <v>12</v>
      </c>
      <c r="F779" s="313">
        <f>HLOOKUP($C779,$BZ$2:$CM$3,2,0)</f>
        <v>1904.46</v>
      </c>
      <c r="G779" s="115">
        <f>D779*E779*F779</f>
        <v>0</v>
      </c>
      <c r="H779" s="168"/>
      <c r="I779" s="116" t="s">
        <v>508</v>
      </c>
      <c r="J779" s="116" t="str">
        <f>VLOOKUP(I779,Presupuesto!$B$11:$C$565,2,0)</f>
        <v>SUELDOS Y SALARIOS PERMANENTES</v>
      </c>
      <c r="K779" s="100" t="str">
        <f t="shared" si="15"/>
        <v>Posgrado</v>
      </c>
      <c r="L779" s="100" t="s">
        <v>404</v>
      </c>
    </row>
    <row r="780" spans="3:12" x14ac:dyDescent="0.25">
      <c r="C780" s="174" t="s">
        <v>58</v>
      </c>
      <c r="D780" s="165"/>
      <c r="E780" s="156">
        <v>0</v>
      </c>
      <c r="F780" s="102">
        <f>IF(E779=0,"",(G779/E779)/12*E779)</f>
        <v>0</v>
      </c>
      <c r="G780" s="99">
        <f>F780</f>
        <v>0</v>
      </c>
      <c r="H780" s="166"/>
      <c r="I780" s="118" t="s">
        <v>528</v>
      </c>
      <c r="J780" s="118" t="str">
        <f>VLOOKUP(I780,Presupuesto!$B$11:$C$565,2,0)</f>
        <v>AGUINALDO Y DECIMO CUARTO MES</v>
      </c>
      <c r="K780" s="100" t="str">
        <f t="shared" si="15"/>
        <v>Posgrado</v>
      </c>
      <c r="L780" s="100" t="s">
        <v>404</v>
      </c>
    </row>
    <row r="781" spans="3:12" ht="15.75" thickBot="1" x14ac:dyDescent="0.3">
      <c r="C781" s="175" t="s">
        <v>59</v>
      </c>
      <c r="D781" s="165"/>
      <c r="E781" s="156">
        <v>0</v>
      </c>
      <c r="F781" s="119">
        <f>IF(E779&lt;6,"",((E779-6)/12)*(G779/E779))</f>
        <v>0</v>
      </c>
      <c r="G781" s="99">
        <f>F781</f>
        <v>0</v>
      </c>
      <c r="H781" s="166"/>
      <c r="I781" s="103" t="s">
        <v>531</v>
      </c>
      <c r="J781" s="103" t="str">
        <f>VLOOKUP(I781,Presupuesto!$B$11:$C$565,2,0)</f>
        <v>DECIMOCUARTO MES</v>
      </c>
      <c r="K781" s="100" t="str">
        <f t="shared" si="15"/>
        <v>Posgrado</v>
      </c>
      <c r="L781" s="100" t="s">
        <v>404</v>
      </c>
    </row>
    <row r="782" spans="3:12" ht="15.75" thickBot="1" x14ac:dyDescent="0.3">
      <c r="C782" s="142" t="s">
        <v>84</v>
      </c>
      <c r="D782" s="202"/>
      <c r="E782" s="154">
        <v>12</v>
      </c>
      <c r="F782" s="141">
        <v>30000</v>
      </c>
      <c r="G782" s="115">
        <f>D782*E782*F782</f>
        <v>0</v>
      </c>
      <c r="H782" s="168"/>
      <c r="I782" s="116" t="s">
        <v>576</v>
      </c>
      <c r="J782" s="116" t="str">
        <f>VLOOKUP(I782,Presupuesto!$B$11:$C$565,2,0)</f>
        <v>CONTRATOS ESPECIALES</v>
      </c>
      <c r="K782" s="100" t="str">
        <f t="shared" si="15"/>
        <v>Posgrado</v>
      </c>
      <c r="L782" s="100" t="s">
        <v>404</v>
      </c>
    </row>
    <row r="783" spans="3:12" x14ac:dyDescent="0.25">
      <c r="C783" s="174" t="s">
        <v>58</v>
      </c>
      <c r="D783" s="165"/>
      <c r="E783" s="156">
        <v>0</v>
      </c>
      <c r="F783" s="119">
        <f>IF(E782=0,"",(G782/E782)/12*E782)</f>
        <v>0</v>
      </c>
      <c r="G783" s="99">
        <f>F783</f>
        <v>0</v>
      </c>
      <c r="H783" s="166"/>
      <c r="I783" s="103" t="s">
        <v>576</v>
      </c>
      <c r="J783" s="103" t="str">
        <f>VLOOKUP(I783,Presupuesto!$B$11:$C$565,2,0)</f>
        <v>CONTRATOS ESPECIALES</v>
      </c>
      <c r="K783" s="100" t="str">
        <f t="shared" si="15"/>
        <v>Posgrado</v>
      </c>
      <c r="L783" s="100" t="s">
        <v>403</v>
      </c>
    </row>
    <row r="784" spans="3:12" ht="15.75" thickBot="1" x14ac:dyDescent="0.3">
      <c r="C784" s="175" t="s">
        <v>59</v>
      </c>
      <c r="D784" s="165"/>
      <c r="E784" s="156">
        <v>0</v>
      </c>
      <c r="F784" s="102">
        <f>IF(E782&lt;6,"",((E782-6)/12)*(G782/E782))</f>
        <v>0</v>
      </c>
      <c r="G784" s="99">
        <f>F784</f>
        <v>0</v>
      </c>
      <c r="H784" s="166"/>
      <c r="I784" s="103" t="s">
        <v>576</v>
      </c>
      <c r="J784" s="103" t="str">
        <f>VLOOKUP(I784,Presupuesto!$B$11:$C$565,2,0)</f>
        <v>CONTRATOS ESPECIALES</v>
      </c>
      <c r="K784" s="100" t="str">
        <f t="shared" si="15"/>
        <v>Posgrado</v>
      </c>
      <c r="L784" s="100" t="s">
        <v>408</v>
      </c>
    </row>
    <row r="785" spans="3:12" ht="15.75" thickBot="1" x14ac:dyDescent="0.3">
      <c r="C785" s="142" t="s">
        <v>60</v>
      </c>
      <c r="D785" s="202"/>
      <c r="E785" s="154">
        <v>12</v>
      </c>
      <c r="F785" s="120">
        <v>30000</v>
      </c>
      <c r="G785" s="115">
        <f>D785*E785*F785</f>
        <v>0</v>
      </c>
      <c r="H785" s="168"/>
      <c r="I785" s="116" t="s">
        <v>717</v>
      </c>
      <c r="J785" s="116" t="str">
        <f>VLOOKUP(I785,Presupuesto!$B$11:$C$565,2,0)</f>
        <v>OTROS SERVICIOS TECNICOS Y PROFESIONALES</v>
      </c>
      <c r="K785" s="100" t="str">
        <f t="shared" si="15"/>
        <v>Posgrado</v>
      </c>
      <c r="L785" s="100" t="s">
        <v>403</v>
      </c>
    </row>
    <row r="786" spans="3:12" x14ac:dyDescent="0.25">
      <c r="C786" s="174" t="s">
        <v>58</v>
      </c>
      <c r="D786" s="165"/>
      <c r="E786" s="156">
        <v>0</v>
      </c>
      <c r="F786" s="102">
        <v>0</v>
      </c>
      <c r="G786" s="99">
        <f>F786</f>
        <v>0</v>
      </c>
      <c r="H786" s="166"/>
      <c r="I786" s="103" t="s">
        <v>717</v>
      </c>
      <c r="J786" s="103" t="str">
        <f>VLOOKUP(I786,Presupuesto!$B$11:$C$565,2,0)</f>
        <v>OTROS SERVICIOS TECNICOS Y PROFESIONALES</v>
      </c>
      <c r="K786" s="100" t="str">
        <f t="shared" si="15"/>
        <v>Posgrado</v>
      </c>
      <c r="L786" s="100" t="s">
        <v>403</v>
      </c>
    </row>
    <row r="787" spans="3:12" ht="15.75" thickBot="1" x14ac:dyDescent="0.3">
      <c r="C787" s="175" t="s">
        <v>59</v>
      </c>
      <c r="D787" s="165"/>
      <c r="E787" s="156">
        <v>0</v>
      </c>
      <c r="F787" s="102">
        <v>0</v>
      </c>
      <c r="G787" s="99">
        <f>F787</f>
        <v>0</v>
      </c>
      <c r="H787" s="166"/>
      <c r="I787" s="103" t="s">
        <v>717</v>
      </c>
      <c r="J787" s="103" t="str">
        <f>VLOOKUP(I787,Presupuesto!$B$11:$C$565,2,0)</f>
        <v>OTROS SERVICIOS TECNICOS Y PROFESIONALES</v>
      </c>
      <c r="K787" s="100" t="str">
        <f t="shared" si="15"/>
        <v>Posgrado</v>
      </c>
      <c r="L787" s="100" t="s">
        <v>403</v>
      </c>
    </row>
    <row r="788" spans="3:12" ht="15.75" thickBot="1" x14ac:dyDescent="0.3">
      <c r="C788" s="142" t="s">
        <v>61</v>
      </c>
      <c r="D788" s="202"/>
      <c r="E788" s="154">
        <v>12</v>
      </c>
      <c r="F788" s="120">
        <v>30000</v>
      </c>
      <c r="G788" s="115">
        <f>D788*E788*F788</f>
        <v>0</v>
      </c>
      <c r="H788" s="168"/>
      <c r="I788" s="116" t="s">
        <v>508</v>
      </c>
      <c r="J788" s="116" t="str">
        <f>VLOOKUP(I788,Presupuesto!$B$11:$C$565,2,0)</f>
        <v>SUELDOS Y SALARIOS PERMANENTES</v>
      </c>
      <c r="K788" s="100" t="str">
        <f t="shared" si="15"/>
        <v>Posgrado</v>
      </c>
      <c r="L788" s="100" t="s">
        <v>403</v>
      </c>
    </row>
    <row r="789" spans="3:12" x14ac:dyDescent="0.25">
      <c r="C789" s="174" t="s">
        <v>58</v>
      </c>
      <c r="D789" s="172"/>
      <c r="E789" s="133">
        <v>0</v>
      </c>
      <c r="F789" s="121">
        <f>IF(E788=0,"",(G788/E788)/12*E788)</f>
        <v>0</v>
      </c>
      <c r="G789" s="122">
        <f>F789</f>
        <v>0</v>
      </c>
      <c r="H789" s="166"/>
      <c r="I789" s="103" t="s">
        <v>528</v>
      </c>
      <c r="J789" s="103" t="str">
        <f>VLOOKUP(I789,Presupuesto!$B$11:$C$565,2,0)</f>
        <v>AGUINALDO Y DECIMO CUARTO MES</v>
      </c>
      <c r="K789" s="100" t="str">
        <f t="shared" si="15"/>
        <v>Posgrado</v>
      </c>
      <c r="L789" s="100" t="s">
        <v>403</v>
      </c>
    </row>
    <row r="790" spans="3:12" ht="15.75" thickBot="1" x14ac:dyDescent="0.3">
      <c r="C790" s="176" t="s">
        <v>59</v>
      </c>
      <c r="D790" s="164"/>
      <c r="E790" s="134">
        <v>0</v>
      </c>
      <c r="F790" s="107">
        <f>IF(E788&lt;6,"",((E788-6)/12)*(G788/E788))</f>
        <v>0</v>
      </c>
      <c r="G790" s="107">
        <f>F790</f>
        <v>0</v>
      </c>
      <c r="H790" s="164"/>
      <c r="I790" s="108" t="s">
        <v>531</v>
      </c>
      <c r="J790" s="126" t="str">
        <f>VLOOKUP(I790,Presupuesto!$B$11:$C$565,2,0)</f>
        <v>DECIMOCUARTO MES</v>
      </c>
      <c r="K790" s="108" t="str">
        <f t="shared" si="15"/>
        <v>Posgrado</v>
      </c>
      <c r="L790" s="126" t="s">
        <v>403</v>
      </c>
    </row>
    <row r="792" spans="3:12" ht="15.75" thickBot="1" x14ac:dyDescent="0.3"/>
    <row r="793" spans="3:12" ht="15.75" thickBot="1" x14ac:dyDescent="0.3">
      <c r="C793" s="69" t="s">
        <v>43</v>
      </c>
      <c r="D793" s="30">
        <f>SUM(G800:G850)</f>
        <v>0</v>
      </c>
      <c r="E793" s="95"/>
      <c r="F793" s="95"/>
      <c r="G793" s="95"/>
      <c r="H793" s="76"/>
      <c r="I793" s="76"/>
      <c r="J793" s="76"/>
    </row>
    <row r="794" spans="3:12" x14ac:dyDescent="0.25">
      <c r="D794" s="31"/>
      <c r="E794" s="95"/>
      <c r="F794" s="95"/>
      <c r="G794" s="95"/>
      <c r="H794" s="76"/>
      <c r="I794" s="76"/>
      <c r="J794" s="76"/>
    </row>
    <row r="795" spans="3:12" x14ac:dyDescent="0.25">
      <c r="D795" s="31"/>
      <c r="E795" s="95"/>
      <c r="F795" s="95"/>
      <c r="G795" s="95"/>
      <c r="H795" s="76"/>
      <c r="I795" s="76"/>
      <c r="J795" s="76"/>
    </row>
    <row r="796" spans="3:12" ht="15.75" x14ac:dyDescent="0.25">
      <c r="C796" s="207" t="s">
        <v>401</v>
      </c>
      <c r="D796" s="208"/>
      <c r="E796" s="95"/>
      <c r="F796" s="95"/>
      <c r="G796" s="95"/>
      <c r="H796" s="76"/>
      <c r="I796" s="76"/>
      <c r="J796" s="76"/>
    </row>
    <row r="797" spans="3:12" ht="18.75" x14ac:dyDescent="0.25">
      <c r="C797" s="213" t="e">
        <f>IFERROR(VLOOKUP(D796,'Desarrollo e Innov. Curricular'!$E:$F,2,FALSE),IFERROR(VLOOKUP(D796,'Investigación Científica'!$E:$F,2,FALSE),IFERROR(VLOOKUP(D796,'Vinculación Univ. Sociedad'!$E:$F,2,FALSE),IFERROR(VLOOKUP(D796,'Docencia y Profesorado Universi'!$E:$F,2,FALSE),IFERROR(VLOOKUP(D796,'Estudiantes y Graduados'!$E:$F,2,FALSE),IFERROR(VLOOKUP(D796,'Gestion Administrativa'!$E:$F,2,FALSE),IFERROR(VLOOKUP(D796,'Gestión Académica'!$E:$F,2,FALSE),IFERROR(VLOOKUP(D796,'Aseguramiento de la Calidad y M'!$E:$F,2,FALSE),IFERROR(VLOOKUP(D796,'Gestión del Conocimiento'!$E:$F,2,FALSE),IFERROR(VLOOKUP(D796,'Gobernabilidad y Procesos...'!$E:$F,2,FALSE),IFERROR(VLOOKUP(D796,'Gestión del Talento Humano'!$E:$F,2,FALSE),IFERROR(VLOOKUP(D796,'Internacionalización de la E.S.'!$E:$F,2,FALSE),IFERROR(VLOOKUP(D796,Posgrado!$E:$F,2,FALSE),IFERROR(VLOOKUP(D796,'Cultura de Innovación Insti...'!$E:$F,2,FALSE),VLOOKUP(D796,'Lo Esencial de la Reforma Univ.'!$E:$F,2,0)))))))))))))))</f>
        <v>#N/A</v>
      </c>
      <c r="D797" s="31"/>
      <c r="E797" s="95"/>
      <c r="F797" s="95"/>
      <c r="G797" s="95"/>
      <c r="H797" s="76"/>
      <c r="I797" s="76"/>
      <c r="J797" s="76"/>
    </row>
    <row r="798" spans="3:12" ht="15.75" thickBot="1" x14ac:dyDescent="0.3">
      <c r="C798" s="180"/>
      <c r="D798" s="31"/>
      <c r="E798" s="95"/>
      <c r="F798" s="95"/>
      <c r="G798" s="95"/>
      <c r="H798" s="76"/>
      <c r="I798" s="76"/>
      <c r="J798" s="76"/>
    </row>
    <row r="799" spans="3:12" ht="30.75" thickBot="1" x14ac:dyDescent="0.3">
      <c r="C799" s="136" t="s">
        <v>44</v>
      </c>
      <c r="D799" s="140" t="s">
        <v>55</v>
      </c>
      <c r="E799" s="173" t="s">
        <v>56</v>
      </c>
      <c r="F799" s="140" t="s">
        <v>57</v>
      </c>
      <c r="G799" s="137" t="s">
        <v>27</v>
      </c>
      <c r="H799" s="135" t="s">
        <v>140</v>
      </c>
      <c r="I799" s="138" t="s">
        <v>46</v>
      </c>
      <c r="J799" s="138" t="s">
        <v>141</v>
      </c>
      <c r="K799" s="138" t="s">
        <v>419</v>
      </c>
      <c r="L799" s="138" t="s">
        <v>420</v>
      </c>
    </row>
    <row r="800" spans="3:12" ht="15.75" thickBot="1" x14ac:dyDescent="0.3">
      <c r="C800" s="139" t="s">
        <v>494</v>
      </c>
      <c r="D800" s="202"/>
      <c r="E800" s="154">
        <v>12</v>
      </c>
      <c r="F800" s="313">
        <f>HLOOKUP($C800,$BZ$2:$CM$3,2,0)</f>
        <v>41436.800000000003</v>
      </c>
      <c r="G800" s="115">
        <f>D800*E800*F800</f>
        <v>0</v>
      </c>
      <c r="H800" s="168"/>
      <c r="I800" s="116" t="s">
        <v>508</v>
      </c>
      <c r="J800" s="116" t="str">
        <f>VLOOKUP(I800,Presupuesto!$B$11:$C$565,2,0)</f>
        <v>SUELDOS Y SALARIOS PERMANENTES</v>
      </c>
      <c r="K800" s="223" t="s">
        <v>1471</v>
      </c>
      <c r="L800" s="100" t="s">
        <v>403</v>
      </c>
    </row>
    <row r="801" spans="3:12" x14ac:dyDescent="0.25">
      <c r="C801" s="174" t="s">
        <v>58</v>
      </c>
      <c r="D801" s="165"/>
      <c r="E801" s="156">
        <v>0</v>
      </c>
      <c r="F801" s="102">
        <f>IF(E800=0,"",(G800/E800)/12*E800)</f>
        <v>0</v>
      </c>
      <c r="G801" s="99">
        <f>F801</f>
        <v>0</v>
      </c>
      <c r="H801" s="166" t="s">
        <v>1459</v>
      </c>
      <c r="I801" s="118" t="s">
        <v>528</v>
      </c>
      <c r="J801" s="118" t="str">
        <f>VLOOKUP(I801,Presupuesto!$B$11:$C$565,2,0)</f>
        <v>AGUINALDO Y DECIMO CUARTO MES</v>
      </c>
      <c r="K801" s="100" t="str">
        <f>$K$800</f>
        <v>Posgrado</v>
      </c>
      <c r="L801" s="100" t="s">
        <v>421</v>
      </c>
    </row>
    <row r="802" spans="3:12" ht="15.75" thickBot="1" x14ac:dyDescent="0.3">
      <c r="C802" s="175" t="s">
        <v>59</v>
      </c>
      <c r="D802" s="165"/>
      <c r="E802" s="156">
        <v>0</v>
      </c>
      <c r="F802" s="119">
        <f>IF(E800&lt;6,"",((E800-6)/12)*(G800/E800))</f>
        <v>0</v>
      </c>
      <c r="G802" s="99">
        <f>F802</f>
        <v>0</v>
      </c>
      <c r="H802" s="166"/>
      <c r="I802" s="103" t="s">
        <v>531</v>
      </c>
      <c r="J802" s="103" t="str">
        <f>VLOOKUP(I802,Presupuesto!$B$11:$C$565,2,0)</f>
        <v>DECIMOCUARTO MES</v>
      </c>
      <c r="K802" s="100" t="str">
        <f t="shared" ref="K802:K850" si="16">$K$800</f>
        <v>Posgrado</v>
      </c>
      <c r="L802" s="100" t="s">
        <v>404</v>
      </c>
    </row>
    <row r="803" spans="3:12" ht="15.75" thickBot="1" x14ac:dyDescent="0.3">
      <c r="C803" s="139" t="s">
        <v>495</v>
      </c>
      <c r="D803" s="202"/>
      <c r="E803" s="154">
        <v>12</v>
      </c>
      <c r="F803" s="313">
        <f>HLOOKUP($C803,$BZ$2:$CM$3,2,0)</f>
        <v>37669.82</v>
      </c>
      <c r="G803" s="115">
        <f>D803*E803*F803</f>
        <v>0</v>
      </c>
      <c r="H803" s="168"/>
      <c r="I803" s="116" t="s">
        <v>508</v>
      </c>
      <c r="J803" s="116" t="str">
        <f>VLOOKUP(I803,Presupuesto!$B$11:$C$565,2,0)</f>
        <v>SUELDOS Y SALARIOS PERMANENTES</v>
      </c>
      <c r="K803" s="100" t="str">
        <f t="shared" si="16"/>
        <v>Posgrado</v>
      </c>
      <c r="L803" s="100" t="s">
        <v>404</v>
      </c>
    </row>
    <row r="804" spans="3:12" x14ac:dyDescent="0.25">
      <c r="C804" s="174" t="s">
        <v>58</v>
      </c>
      <c r="D804" s="165"/>
      <c r="E804" s="156">
        <v>0</v>
      </c>
      <c r="F804" s="102">
        <f>IF(E803=0,"",(G803/E803)/12*E803)</f>
        <v>0</v>
      </c>
      <c r="G804" s="99">
        <f>F804</f>
        <v>0</v>
      </c>
      <c r="H804" s="166"/>
      <c r="I804" s="118" t="s">
        <v>528</v>
      </c>
      <c r="J804" s="118" t="str">
        <f>VLOOKUP(I804,Presupuesto!$B$11:$C$565,2,0)</f>
        <v>AGUINALDO Y DECIMO CUARTO MES</v>
      </c>
      <c r="K804" s="100" t="str">
        <f t="shared" si="16"/>
        <v>Posgrado</v>
      </c>
      <c r="L804" s="100" t="s">
        <v>404</v>
      </c>
    </row>
    <row r="805" spans="3:12" ht="15.75" thickBot="1" x14ac:dyDescent="0.3">
      <c r="C805" s="175" t="s">
        <v>59</v>
      </c>
      <c r="D805" s="165"/>
      <c r="E805" s="156">
        <v>0</v>
      </c>
      <c r="F805" s="119">
        <f>IF(E803&lt;6,"",((E803-6)/12)*(G803/E803))</f>
        <v>0</v>
      </c>
      <c r="G805" s="99">
        <f>F805</f>
        <v>0</v>
      </c>
      <c r="H805" s="166"/>
      <c r="I805" s="103" t="s">
        <v>531</v>
      </c>
      <c r="J805" s="103" t="str">
        <f>VLOOKUP(I805,Presupuesto!$B$11:$C$565,2,0)</f>
        <v>DECIMOCUARTO MES</v>
      </c>
      <c r="K805" s="100" t="str">
        <f t="shared" si="16"/>
        <v>Posgrado</v>
      </c>
      <c r="L805" s="100" t="s">
        <v>404</v>
      </c>
    </row>
    <row r="806" spans="3:12" ht="15.75" thickBot="1" x14ac:dyDescent="0.3">
      <c r="C806" s="139" t="s">
        <v>496</v>
      </c>
      <c r="D806" s="202"/>
      <c r="E806" s="154">
        <v>12</v>
      </c>
      <c r="F806" s="313">
        <f>HLOOKUP($C806,$BZ$2:$CM$3,2,0)</f>
        <v>33902.839999999997</v>
      </c>
      <c r="G806" s="115">
        <f>D806*E806*F806</f>
        <v>0</v>
      </c>
      <c r="H806" s="168"/>
      <c r="I806" s="116" t="s">
        <v>508</v>
      </c>
      <c r="J806" s="116" t="str">
        <f>VLOOKUP(I806,Presupuesto!$B$11:$C$565,2,0)</f>
        <v>SUELDOS Y SALARIOS PERMANENTES</v>
      </c>
      <c r="K806" s="100" t="str">
        <f t="shared" si="16"/>
        <v>Posgrado</v>
      </c>
      <c r="L806" s="100" t="s">
        <v>404</v>
      </c>
    </row>
    <row r="807" spans="3:12" x14ac:dyDescent="0.25">
      <c r="C807" s="174" t="s">
        <v>58</v>
      </c>
      <c r="D807" s="165"/>
      <c r="E807" s="156">
        <v>0</v>
      </c>
      <c r="F807" s="102">
        <f>IF(E806=0,"",(G806/E806)/12*E806)</f>
        <v>0</v>
      </c>
      <c r="G807" s="99">
        <f>F807</f>
        <v>0</v>
      </c>
      <c r="H807" s="166"/>
      <c r="I807" s="118" t="s">
        <v>528</v>
      </c>
      <c r="J807" s="118" t="str">
        <f>VLOOKUP(I807,Presupuesto!$B$11:$C$565,2,0)</f>
        <v>AGUINALDO Y DECIMO CUARTO MES</v>
      </c>
      <c r="K807" s="100" t="str">
        <f t="shared" si="16"/>
        <v>Posgrado</v>
      </c>
      <c r="L807" s="100" t="s">
        <v>404</v>
      </c>
    </row>
    <row r="808" spans="3:12" ht="15.75" thickBot="1" x14ac:dyDescent="0.3">
      <c r="C808" s="175" t="s">
        <v>59</v>
      </c>
      <c r="D808" s="165"/>
      <c r="E808" s="156">
        <v>0</v>
      </c>
      <c r="F808" s="119">
        <f>IF(E806&lt;6,"",((E806-6)/12)*(G806/E806))</f>
        <v>0</v>
      </c>
      <c r="G808" s="99">
        <f>F808</f>
        <v>0</v>
      </c>
      <c r="H808" s="166"/>
      <c r="I808" s="103" t="s">
        <v>531</v>
      </c>
      <c r="J808" s="103" t="str">
        <f>VLOOKUP(I808,Presupuesto!$B$11:$C$565,2,0)</f>
        <v>DECIMOCUARTO MES</v>
      </c>
      <c r="K808" s="100" t="str">
        <f t="shared" si="16"/>
        <v>Posgrado</v>
      </c>
      <c r="L808" s="100" t="s">
        <v>404</v>
      </c>
    </row>
    <row r="809" spans="3:12" ht="15.75" thickBot="1" x14ac:dyDescent="0.3">
      <c r="C809" s="139" t="s">
        <v>497</v>
      </c>
      <c r="D809" s="202"/>
      <c r="E809" s="154">
        <v>12</v>
      </c>
      <c r="F809" s="313">
        <f>HLOOKUP($C809,$BZ$2:$CM$3,2,0)</f>
        <v>30135.85</v>
      </c>
      <c r="G809" s="115">
        <f>D809*E809*F809</f>
        <v>0</v>
      </c>
      <c r="H809" s="168"/>
      <c r="I809" s="116" t="s">
        <v>508</v>
      </c>
      <c r="J809" s="116" t="str">
        <f>VLOOKUP(I809,Presupuesto!$B$11:$C$565,2,0)</f>
        <v>SUELDOS Y SALARIOS PERMANENTES</v>
      </c>
      <c r="K809" s="100" t="str">
        <f t="shared" si="16"/>
        <v>Posgrado</v>
      </c>
      <c r="L809" s="100" t="s">
        <v>404</v>
      </c>
    </row>
    <row r="810" spans="3:12" x14ac:dyDescent="0.25">
      <c r="C810" s="174" t="s">
        <v>58</v>
      </c>
      <c r="D810" s="165"/>
      <c r="E810" s="156">
        <v>0</v>
      </c>
      <c r="F810" s="102">
        <f>IF(E809=0,"",(G809/E809)/12*E809)</f>
        <v>0</v>
      </c>
      <c r="G810" s="99">
        <f>F810</f>
        <v>0</v>
      </c>
      <c r="H810" s="166"/>
      <c r="I810" s="118" t="s">
        <v>528</v>
      </c>
      <c r="J810" s="118" t="str">
        <f>VLOOKUP(I810,Presupuesto!$B$11:$C$565,2,0)</f>
        <v>AGUINALDO Y DECIMO CUARTO MES</v>
      </c>
      <c r="K810" s="100" t="str">
        <f t="shared" si="16"/>
        <v>Posgrado</v>
      </c>
      <c r="L810" s="100" t="s">
        <v>404</v>
      </c>
    </row>
    <row r="811" spans="3:12" ht="15.75" thickBot="1" x14ac:dyDescent="0.3">
      <c r="C811" s="175" t="s">
        <v>59</v>
      </c>
      <c r="D811" s="165"/>
      <c r="E811" s="156">
        <v>0</v>
      </c>
      <c r="F811" s="119">
        <f>IF(E809&lt;6,"",((E809-6)/12)*(G809/E809))</f>
        <v>0</v>
      </c>
      <c r="G811" s="99">
        <f>F811</f>
        <v>0</v>
      </c>
      <c r="H811" s="166"/>
      <c r="I811" s="103" t="s">
        <v>531</v>
      </c>
      <c r="J811" s="103" t="str">
        <f>VLOOKUP(I811,Presupuesto!$B$11:$C$565,2,0)</f>
        <v>DECIMOCUARTO MES</v>
      </c>
      <c r="K811" s="100" t="str">
        <f t="shared" si="16"/>
        <v>Posgrado</v>
      </c>
      <c r="L811" s="100" t="s">
        <v>404</v>
      </c>
    </row>
    <row r="812" spans="3:12" ht="15.75" thickBot="1" x14ac:dyDescent="0.3">
      <c r="C812" s="139" t="s">
        <v>498</v>
      </c>
      <c r="D812" s="202"/>
      <c r="E812" s="154">
        <v>12</v>
      </c>
      <c r="F812" s="313">
        <f>HLOOKUP($C812,$BZ$2:$CM$3,2,0)</f>
        <v>28252.36</v>
      </c>
      <c r="G812" s="115">
        <f>D812*E812*F812</f>
        <v>0</v>
      </c>
      <c r="H812" s="168"/>
      <c r="I812" s="116" t="s">
        <v>508</v>
      </c>
      <c r="J812" s="116" t="str">
        <f>VLOOKUP(I812,Presupuesto!$B$11:$C$565,2,0)</f>
        <v>SUELDOS Y SALARIOS PERMANENTES</v>
      </c>
      <c r="K812" s="100" t="str">
        <f t="shared" si="16"/>
        <v>Posgrado</v>
      </c>
      <c r="L812" s="100" t="s">
        <v>404</v>
      </c>
    </row>
    <row r="813" spans="3:12" x14ac:dyDescent="0.25">
      <c r="C813" s="174" t="s">
        <v>58</v>
      </c>
      <c r="D813" s="165"/>
      <c r="E813" s="156">
        <v>0</v>
      </c>
      <c r="F813" s="102">
        <f>IF(E812=0,"",(G812/E812)/12*E812)</f>
        <v>0</v>
      </c>
      <c r="G813" s="99">
        <f>F813</f>
        <v>0</v>
      </c>
      <c r="H813" s="166"/>
      <c r="I813" s="118" t="s">
        <v>528</v>
      </c>
      <c r="J813" s="118" t="str">
        <f>VLOOKUP(I813,Presupuesto!$B$11:$C$565,2,0)</f>
        <v>AGUINALDO Y DECIMO CUARTO MES</v>
      </c>
      <c r="K813" s="100" t="str">
        <f t="shared" si="16"/>
        <v>Posgrado</v>
      </c>
      <c r="L813" s="100" t="s">
        <v>404</v>
      </c>
    </row>
    <row r="814" spans="3:12" ht="15.75" thickBot="1" x14ac:dyDescent="0.3">
      <c r="C814" s="175" t="s">
        <v>59</v>
      </c>
      <c r="D814" s="165"/>
      <c r="E814" s="156">
        <v>0</v>
      </c>
      <c r="F814" s="119">
        <f>IF(E812&lt;6,"",((E812-6)/12)*(G812/E812))</f>
        <v>0</v>
      </c>
      <c r="G814" s="99">
        <f>F814</f>
        <v>0</v>
      </c>
      <c r="H814" s="166"/>
      <c r="I814" s="103" t="s">
        <v>531</v>
      </c>
      <c r="J814" s="103" t="str">
        <f>VLOOKUP(I814,Presupuesto!$B$11:$C$565,2,0)</f>
        <v>DECIMOCUARTO MES</v>
      </c>
      <c r="K814" s="100" t="str">
        <f t="shared" si="16"/>
        <v>Posgrado</v>
      </c>
      <c r="L814" s="100" t="s">
        <v>404</v>
      </c>
    </row>
    <row r="815" spans="3:12" ht="15.75" thickBot="1" x14ac:dyDescent="0.3">
      <c r="C815" s="139" t="s">
        <v>499</v>
      </c>
      <c r="D815" s="202"/>
      <c r="E815" s="154">
        <v>12</v>
      </c>
      <c r="F815" s="313">
        <f>HLOOKUP($C815,$BZ$2:$CM$3,2,0)</f>
        <v>26368.87</v>
      </c>
      <c r="G815" s="115">
        <f>D815*E815*F815</f>
        <v>0</v>
      </c>
      <c r="H815" s="168"/>
      <c r="I815" s="116" t="s">
        <v>508</v>
      </c>
      <c r="J815" s="116" t="str">
        <f>VLOOKUP(I815,Presupuesto!$B$11:$C$565,2,0)</f>
        <v>SUELDOS Y SALARIOS PERMANENTES</v>
      </c>
      <c r="K815" s="100" t="str">
        <f t="shared" si="16"/>
        <v>Posgrado</v>
      </c>
      <c r="L815" s="100" t="s">
        <v>404</v>
      </c>
    </row>
    <row r="816" spans="3:12" x14ac:dyDescent="0.25">
      <c r="C816" s="174" t="s">
        <v>58</v>
      </c>
      <c r="D816" s="165"/>
      <c r="E816" s="156">
        <v>0</v>
      </c>
      <c r="F816" s="102">
        <f>IF(E815=0,"",(G815/E815)/12*E815)</f>
        <v>0</v>
      </c>
      <c r="G816" s="99">
        <f>F816</f>
        <v>0</v>
      </c>
      <c r="H816" s="166"/>
      <c r="I816" s="118" t="s">
        <v>528</v>
      </c>
      <c r="J816" s="118" t="str">
        <f>VLOOKUP(I816,Presupuesto!$B$11:$C$565,2,0)</f>
        <v>AGUINALDO Y DECIMO CUARTO MES</v>
      </c>
      <c r="K816" s="100" t="str">
        <f t="shared" si="16"/>
        <v>Posgrado</v>
      </c>
      <c r="L816" s="100" t="s">
        <v>404</v>
      </c>
    </row>
    <row r="817" spans="3:12" ht="15.75" thickBot="1" x14ac:dyDescent="0.3">
      <c r="C817" s="175" t="s">
        <v>59</v>
      </c>
      <c r="D817" s="165"/>
      <c r="E817" s="156">
        <v>0</v>
      </c>
      <c r="F817" s="119">
        <f>IF(E815&lt;6,"",((E815-6)/12)*(G815/E815))</f>
        <v>0</v>
      </c>
      <c r="G817" s="99">
        <f>F817</f>
        <v>0</v>
      </c>
      <c r="H817" s="166"/>
      <c r="I817" s="103" t="s">
        <v>531</v>
      </c>
      <c r="J817" s="103" t="str">
        <f>VLOOKUP(I817,Presupuesto!$B$11:$C$565,2,0)</f>
        <v>DECIMOCUARTO MES</v>
      </c>
      <c r="K817" s="100" t="str">
        <f t="shared" si="16"/>
        <v>Posgrado</v>
      </c>
      <c r="L817" s="100" t="s">
        <v>404</v>
      </c>
    </row>
    <row r="818" spans="3:12" ht="15.75" thickBot="1" x14ac:dyDescent="0.3">
      <c r="C818" s="139" t="s">
        <v>500</v>
      </c>
      <c r="D818" s="202"/>
      <c r="E818" s="154">
        <v>12</v>
      </c>
      <c r="F818" s="313">
        <f>HLOOKUP($C818,$BZ$2:$CM$3,2,0)</f>
        <v>17893.16</v>
      </c>
      <c r="G818" s="115">
        <f>D818*E818*F818</f>
        <v>0</v>
      </c>
      <c r="H818" s="168"/>
      <c r="I818" s="116" t="s">
        <v>508</v>
      </c>
      <c r="J818" s="116" t="str">
        <f>VLOOKUP(I818,Presupuesto!$B$11:$C$565,2,0)</f>
        <v>SUELDOS Y SALARIOS PERMANENTES</v>
      </c>
      <c r="K818" s="100" t="str">
        <f t="shared" si="16"/>
        <v>Posgrado</v>
      </c>
      <c r="L818" s="100" t="s">
        <v>404</v>
      </c>
    </row>
    <row r="819" spans="3:12" x14ac:dyDescent="0.25">
      <c r="C819" s="174" t="s">
        <v>58</v>
      </c>
      <c r="D819" s="165"/>
      <c r="E819" s="156">
        <v>0</v>
      </c>
      <c r="F819" s="102">
        <f>IF(E818=0,"",(G818/E818)/12*E818)</f>
        <v>0</v>
      </c>
      <c r="G819" s="99">
        <f>F819</f>
        <v>0</v>
      </c>
      <c r="H819" s="166"/>
      <c r="I819" s="118" t="s">
        <v>528</v>
      </c>
      <c r="J819" s="118" t="str">
        <f>VLOOKUP(I819,Presupuesto!$B$11:$C$565,2,0)</f>
        <v>AGUINALDO Y DECIMO CUARTO MES</v>
      </c>
      <c r="K819" s="100" t="str">
        <f t="shared" si="16"/>
        <v>Posgrado</v>
      </c>
      <c r="L819" s="100" t="s">
        <v>404</v>
      </c>
    </row>
    <row r="820" spans="3:12" ht="15.75" thickBot="1" x14ac:dyDescent="0.3">
      <c r="C820" s="175" t="s">
        <v>59</v>
      </c>
      <c r="D820" s="165"/>
      <c r="E820" s="156">
        <v>0</v>
      </c>
      <c r="F820" s="119">
        <f>IF(E818&lt;6,"",((E818-6)/12)*(G818/E818))</f>
        <v>0</v>
      </c>
      <c r="G820" s="99">
        <f>F820</f>
        <v>0</v>
      </c>
      <c r="H820" s="166"/>
      <c r="I820" s="103" t="s">
        <v>531</v>
      </c>
      <c r="J820" s="103" t="str">
        <f>VLOOKUP(I820,Presupuesto!$B$11:$C$565,2,0)</f>
        <v>DECIMOCUARTO MES</v>
      </c>
      <c r="K820" s="100" t="str">
        <f t="shared" si="16"/>
        <v>Posgrado</v>
      </c>
      <c r="L820" s="100" t="s">
        <v>404</v>
      </c>
    </row>
    <row r="821" spans="3:12" ht="15.75" thickBot="1" x14ac:dyDescent="0.3">
      <c r="C821" s="139" t="s">
        <v>501</v>
      </c>
      <c r="D821" s="202"/>
      <c r="E821" s="154">
        <v>12</v>
      </c>
      <c r="F821" s="313">
        <f>HLOOKUP($C821,$BZ$2:$CM$3,2,0)</f>
        <v>16951.419999999998</v>
      </c>
      <c r="G821" s="115">
        <f>D821*E821*F821</f>
        <v>0</v>
      </c>
      <c r="H821" s="168"/>
      <c r="I821" s="116" t="s">
        <v>508</v>
      </c>
      <c r="J821" s="116" t="str">
        <f>VLOOKUP(I821,Presupuesto!$B$11:$C$565,2,0)</f>
        <v>SUELDOS Y SALARIOS PERMANENTES</v>
      </c>
      <c r="K821" s="100" t="str">
        <f t="shared" si="16"/>
        <v>Posgrado</v>
      </c>
      <c r="L821" s="100" t="s">
        <v>404</v>
      </c>
    </row>
    <row r="822" spans="3:12" x14ac:dyDescent="0.25">
      <c r="C822" s="174" t="s">
        <v>58</v>
      </c>
      <c r="D822" s="165"/>
      <c r="E822" s="156">
        <v>0</v>
      </c>
      <c r="F822" s="102">
        <f>IF(E821=0,"",(G821/E821)/12*E821)</f>
        <v>0</v>
      </c>
      <c r="G822" s="99">
        <f>F822</f>
        <v>0</v>
      </c>
      <c r="H822" s="166"/>
      <c r="I822" s="118" t="s">
        <v>528</v>
      </c>
      <c r="J822" s="118" t="str">
        <f>VLOOKUP(I822,Presupuesto!$B$11:$C$565,2,0)</f>
        <v>AGUINALDO Y DECIMO CUARTO MES</v>
      </c>
      <c r="K822" s="100" t="str">
        <f t="shared" si="16"/>
        <v>Posgrado</v>
      </c>
      <c r="L822" s="100" t="s">
        <v>404</v>
      </c>
    </row>
    <row r="823" spans="3:12" ht="15.75" thickBot="1" x14ac:dyDescent="0.3">
      <c r="C823" s="175" t="s">
        <v>59</v>
      </c>
      <c r="D823" s="165"/>
      <c r="E823" s="156">
        <v>0</v>
      </c>
      <c r="F823" s="119">
        <f>IF(E821&lt;6,"",((E821-6)/12)*(G821/E821))</f>
        <v>0</v>
      </c>
      <c r="G823" s="99">
        <f>F823</f>
        <v>0</v>
      </c>
      <c r="H823" s="166"/>
      <c r="I823" s="103" t="s">
        <v>531</v>
      </c>
      <c r="J823" s="103" t="str">
        <f>VLOOKUP(I823,Presupuesto!$B$11:$C$565,2,0)</f>
        <v>DECIMOCUARTO MES</v>
      </c>
      <c r="K823" s="100" t="str">
        <f t="shared" si="16"/>
        <v>Posgrado</v>
      </c>
      <c r="L823" s="100" t="s">
        <v>404</v>
      </c>
    </row>
    <row r="824" spans="3:12" ht="15.75" thickBot="1" x14ac:dyDescent="0.3">
      <c r="C824" s="139" t="s">
        <v>502</v>
      </c>
      <c r="D824" s="202"/>
      <c r="E824" s="154">
        <v>12</v>
      </c>
      <c r="F824" s="313">
        <f>HLOOKUP($C824,$BZ$2:$CM$3,2,0)</f>
        <v>13184.44</v>
      </c>
      <c r="G824" s="115">
        <f>D824*E824*F824</f>
        <v>0</v>
      </c>
      <c r="H824" s="168"/>
      <c r="I824" s="116" t="s">
        <v>508</v>
      </c>
      <c r="J824" s="116" t="str">
        <f>VLOOKUP(I824,Presupuesto!$B$11:$C$565,2,0)</f>
        <v>SUELDOS Y SALARIOS PERMANENTES</v>
      </c>
      <c r="K824" s="100" t="str">
        <f t="shared" si="16"/>
        <v>Posgrado</v>
      </c>
      <c r="L824" s="100" t="s">
        <v>404</v>
      </c>
    </row>
    <row r="825" spans="3:12" x14ac:dyDescent="0.25">
      <c r="C825" s="174" t="s">
        <v>58</v>
      </c>
      <c r="D825" s="165"/>
      <c r="E825" s="156">
        <v>0</v>
      </c>
      <c r="F825" s="102">
        <f>IF(E824=0,"",(G824/E824)/12*E824)</f>
        <v>0</v>
      </c>
      <c r="G825" s="99">
        <f>F825</f>
        <v>0</v>
      </c>
      <c r="H825" s="166"/>
      <c r="I825" s="118" t="s">
        <v>528</v>
      </c>
      <c r="J825" s="118" t="str">
        <f>VLOOKUP(I825,Presupuesto!$B$11:$C$565,2,0)</f>
        <v>AGUINALDO Y DECIMO CUARTO MES</v>
      </c>
      <c r="K825" s="100" t="str">
        <f t="shared" si="16"/>
        <v>Posgrado</v>
      </c>
      <c r="L825" s="100" t="s">
        <v>404</v>
      </c>
    </row>
    <row r="826" spans="3:12" ht="15.75" thickBot="1" x14ac:dyDescent="0.3">
      <c r="C826" s="175" t="s">
        <v>59</v>
      </c>
      <c r="D826" s="165"/>
      <c r="E826" s="156">
        <v>0</v>
      </c>
      <c r="F826" s="119">
        <f>IF(E824&lt;6,"",((E824-6)/12)*(G824/E824))</f>
        <v>0</v>
      </c>
      <c r="G826" s="99">
        <f>F826</f>
        <v>0</v>
      </c>
      <c r="H826" s="166"/>
      <c r="I826" s="103" t="s">
        <v>531</v>
      </c>
      <c r="J826" s="103" t="str">
        <f>VLOOKUP(I826,Presupuesto!$B$11:$C$565,2,0)</f>
        <v>DECIMOCUARTO MES</v>
      </c>
      <c r="K826" s="100" t="str">
        <f t="shared" si="16"/>
        <v>Posgrado</v>
      </c>
      <c r="L826" s="100" t="s">
        <v>404</v>
      </c>
    </row>
    <row r="827" spans="3:12" ht="15.75" thickBot="1" x14ac:dyDescent="0.3">
      <c r="C827" s="139" t="s">
        <v>503</v>
      </c>
      <c r="D827" s="202"/>
      <c r="E827" s="154">
        <v>12</v>
      </c>
      <c r="F827" s="313">
        <f>HLOOKUP($C827,$BZ$2:$CM$3,2,0)</f>
        <v>15032.56</v>
      </c>
      <c r="G827" s="115">
        <f>D827*E827*F827</f>
        <v>0</v>
      </c>
      <c r="H827" s="168"/>
      <c r="I827" s="116" t="s">
        <v>508</v>
      </c>
      <c r="J827" s="116" t="str">
        <f>VLOOKUP(I827,Presupuesto!$B$11:$C$565,2,0)</f>
        <v>SUELDOS Y SALARIOS PERMANENTES</v>
      </c>
      <c r="K827" s="100" t="str">
        <f t="shared" si="16"/>
        <v>Posgrado</v>
      </c>
      <c r="L827" s="100" t="s">
        <v>404</v>
      </c>
    </row>
    <row r="828" spans="3:12" x14ac:dyDescent="0.25">
      <c r="C828" s="174" t="s">
        <v>58</v>
      </c>
      <c r="D828" s="165"/>
      <c r="E828" s="156">
        <v>0</v>
      </c>
      <c r="F828" s="102">
        <f>IF(E827=0,"",(G827/E827)/12*E827)</f>
        <v>0</v>
      </c>
      <c r="G828" s="99">
        <f>F828</f>
        <v>0</v>
      </c>
      <c r="H828" s="166"/>
      <c r="I828" s="118" t="s">
        <v>528</v>
      </c>
      <c r="J828" s="118" t="str">
        <f>VLOOKUP(I828,Presupuesto!$B$11:$C$565,2,0)</f>
        <v>AGUINALDO Y DECIMO CUARTO MES</v>
      </c>
      <c r="K828" s="100" t="str">
        <f t="shared" si="16"/>
        <v>Posgrado</v>
      </c>
      <c r="L828" s="100" t="s">
        <v>404</v>
      </c>
    </row>
    <row r="829" spans="3:12" ht="15.75" thickBot="1" x14ac:dyDescent="0.3">
      <c r="C829" s="175" t="s">
        <v>59</v>
      </c>
      <c r="D829" s="165"/>
      <c r="E829" s="156">
        <v>0</v>
      </c>
      <c r="F829" s="119">
        <f>IF(E827&lt;6,"",((E827-6)/12)*(G827/E827))</f>
        <v>0</v>
      </c>
      <c r="G829" s="99">
        <f>F829</f>
        <v>0</v>
      </c>
      <c r="H829" s="166"/>
      <c r="I829" s="103" t="s">
        <v>531</v>
      </c>
      <c r="J829" s="103" t="str">
        <f>VLOOKUP(I829,Presupuesto!$B$11:$C$565,2,0)</f>
        <v>DECIMOCUARTO MES</v>
      </c>
      <c r="K829" s="100" t="str">
        <f t="shared" si="16"/>
        <v>Posgrado</v>
      </c>
      <c r="L829" s="100" t="s">
        <v>404</v>
      </c>
    </row>
    <row r="830" spans="3:12" ht="15.75" thickBot="1" x14ac:dyDescent="0.3">
      <c r="C830" s="139" t="s">
        <v>504</v>
      </c>
      <c r="D830" s="202"/>
      <c r="E830" s="154">
        <v>12</v>
      </c>
      <c r="F830" s="313">
        <f>HLOOKUP($C830,$BZ$2:$CM$3,2,0)</f>
        <v>13264.02</v>
      </c>
      <c r="G830" s="115">
        <f>D830*E830*F830</f>
        <v>0</v>
      </c>
      <c r="H830" s="168"/>
      <c r="I830" s="116" t="s">
        <v>508</v>
      </c>
      <c r="J830" s="116" t="str">
        <f>VLOOKUP(I830,Presupuesto!$B$11:$C$565,2,0)</f>
        <v>SUELDOS Y SALARIOS PERMANENTES</v>
      </c>
      <c r="K830" s="100" t="str">
        <f t="shared" si="16"/>
        <v>Posgrado</v>
      </c>
      <c r="L830" s="100" t="s">
        <v>404</v>
      </c>
    </row>
    <row r="831" spans="3:12" x14ac:dyDescent="0.25">
      <c r="C831" s="174" t="s">
        <v>58</v>
      </c>
      <c r="D831" s="165"/>
      <c r="E831" s="156">
        <v>0</v>
      </c>
      <c r="F831" s="102">
        <f>IF(E830=0,"",(G830/E830)/12*E830)</f>
        <v>0</v>
      </c>
      <c r="G831" s="99">
        <f>F831</f>
        <v>0</v>
      </c>
      <c r="H831" s="166"/>
      <c r="I831" s="118" t="s">
        <v>528</v>
      </c>
      <c r="J831" s="118" t="str">
        <f>VLOOKUP(I831,Presupuesto!$B$11:$C$565,2,0)</f>
        <v>AGUINALDO Y DECIMO CUARTO MES</v>
      </c>
      <c r="K831" s="100" t="str">
        <f t="shared" si="16"/>
        <v>Posgrado</v>
      </c>
      <c r="L831" s="100" t="s">
        <v>404</v>
      </c>
    </row>
    <row r="832" spans="3:12" ht="15.75" thickBot="1" x14ac:dyDescent="0.3">
      <c r="C832" s="175" t="s">
        <v>59</v>
      </c>
      <c r="D832" s="165"/>
      <c r="E832" s="156">
        <v>0</v>
      </c>
      <c r="F832" s="119">
        <f>IF(E830&lt;6,"",((E830-6)/12)*(G830/E830))</f>
        <v>0</v>
      </c>
      <c r="G832" s="99">
        <f>F832</f>
        <v>0</v>
      </c>
      <c r="H832" s="166"/>
      <c r="I832" s="103" t="s">
        <v>531</v>
      </c>
      <c r="J832" s="103" t="str">
        <f>VLOOKUP(I832,Presupuesto!$B$11:$C$565,2,0)</f>
        <v>DECIMOCUARTO MES</v>
      </c>
      <c r="K832" s="100" t="str">
        <f t="shared" si="16"/>
        <v>Posgrado</v>
      </c>
      <c r="L832" s="100" t="s">
        <v>404</v>
      </c>
    </row>
    <row r="833" spans="3:12" ht="15.75" thickBot="1" x14ac:dyDescent="0.3">
      <c r="C833" s="139" t="s">
        <v>505</v>
      </c>
      <c r="D833" s="202"/>
      <c r="E833" s="154">
        <v>12</v>
      </c>
      <c r="F833" s="313">
        <f>HLOOKUP($C833,$BZ$2:$CM$3,2,0)</f>
        <v>12379.75</v>
      </c>
      <c r="G833" s="115">
        <f>D833*E833*F833</f>
        <v>0</v>
      </c>
      <c r="H833" s="168"/>
      <c r="I833" s="116" t="s">
        <v>508</v>
      </c>
      <c r="J833" s="116" t="str">
        <f>VLOOKUP(I833,Presupuesto!$B$11:$C$565,2,0)</f>
        <v>SUELDOS Y SALARIOS PERMANENTES</v>
      </c>
      <c r="K833" s="100" t="str">
        <f t="shared" si="16"/>
        <v>Posgrado</v>
      </c>
      <c r="L833" s="100" t="s">
        <v>404</v>
      </c>
    </row>
    <row r="834" spans="3:12" x14ac:dyDescent="0.25">
      <c r="C834" s="174" t="s">
        <v>58</v>
      </c>
      <c r="D834" s="165"/>
      <c r="E834" s="156">
        <v>0</v>
      </c>
      <c r="F834" s="102">
        <f>IF(E833=0,"",(G833/E833)/12*E833)</f>
        <v>0</v>
      </c>
      <c r="G834" s="99">
        <f>F834</f>
        <v>0</v>
      </c>
      <c r="H834" s="166"/>
      <c r="I834" s="118" t="s">
        <v>528</v>
      </c>
      <c r="J834" s="118" t="str">
        <f>VLOOKUP(I834,Presupuesto!$B$11:$C$565,2,0)</f>
        <v>AGUINALDO Y DECIMO CUARTO MES</v>
      </c>
      <c r="K834" s="100" t="str">
        <f t="shared" si="16"/>
        <v>Posgrado</v>
      </c>
      <c r="L834" s="100" t="s">
        <v>404</v>
      </c>
    </row>
    <row r="835" spans="3:12" ht="15.75" thickBot="1" x14ac:dyDescent="0.3">
      <c r="C835" s="175" t="s">
        <v>59</v>
      </c>
      <c r="D835" s="165"/>
      <c r="E835" s="156">
        <v>0</v>
      </c>
      <c r="F835" s="119">
        <f>IF(E833&lt;6,"",((E833-6)/12)*(G833/E833))</f>
        <v>0</v>
      </c>
      <c r="G835" s="99">
        <f>F835</f>
        <v>0</v>
      </c>
      <c r="H835" s="166"/>
      <c r="I835" s="103" t="s">
        <v>531</v>
      </c>
      <c r="J835" s="103" t="str">
        <f>VLOOKUP(I835,Presupuesto!$B$11:$C$565,2,0)</f>
        <v>DECIMOCUARTO MES</v>
      </c>
      <c r="K835" s="100" t="str">
        <f t="shared" si="16"/>
        <v>Posgrado</v>
      </c>
      <c r="L835" s="100" t="s">
        <v>404</v>
      </c>
    </row>
    <row r="836" spans="3:12" ht="15.75" thickBot="1" x14ac:dyDescent="0.3">
      <c r="C836" s="139" t="s">
        <v>506</v>
      </c>
      <c r="D836" s="202"/>
      <c r="E836" s="154">
        <v>12</v>
      </c>
      <c r="F836" s="313">
        <f>HLOOKUP($C836,$BZ$2:$CM$3,2,0)</f>
        <v>439.49</v>
      </c>
      <c r="G836" s="115">
        <f>D836*E836*F836</f>
        <v>0</v>
      </c>
      <c r="H836" s="168"/>
      <c r="I836" s="116" t="s">
        <v>508</v>
      </c>
      <c r="J836" s="116" t="str">
        <f>VLOOKUP(I836,Presupuesto!$B$11:$C$565,2,0)</f>
        <v>SUELDOS Y SALARIOS PERMANENTES</v>
      </c>
      <c r="K836" s="100" t="str">
        <f t="shared" si="16"/>
        <v>Posgrado</v>
      </c>
      <c r="L836" s="100" t="s">
        <v>404</v>
      </c>
    </row>
    <row r="837" spans="3:12" x14ac:dyDescent="0.25">
      <c r="C837" s="174" t="s">
        <v>58</v>
      </c>
      <c r="D837" s="165"/>
      <c r="E837" s="156">
        <v>0</v>
      </c>
      <c r="F837" s="102">
        <f>IF(E836=0,"",(G836/E836)/12*E836)</f>
        <v>0</v>
      </c>
      <c r="G837" s="99">
        <f>F837</f>
        <v>0</v>
      </c>
      <c r="H837" s="166"/>
      <c r="I837" s="118" t="s">
        <v>528</v>
      </c>
      <c r="J837" s="118" t="str">
        <f>VLOOKUP(I837,Presupuesto!$B$11:$C$565,2,0)</f>
        <v>AGUINALDO Y DECIMO CUARTO MES</v>
      </c>
      <c r="K837" s="100" t="str">
        <f t="shared" si="16"/>
        <v>Posgrado</v>
      </c>
      <c r="L837" s="100" t="s">
        <v>404</v>
      </c>
    </row>
    <row r="838" spans="3:12" ht="15.75" thickBot="1" x14ac:dyDescent="0.3">
      <c r="C838" s="175" t="s">
        <v>59</v>
      </c>
      <c r="D838" s="165"/>
      <c r="E838" s="156">
        <v>0</v>
      </c>
      <c r="F838" s="119">
        <f>IF(E836&lt;6,"",((E836-6)/12)*(G836/E836))</f>
        <v>0</v>
      </c>
      <c r="G838" s="99">
        <f>F838</f>
        <v>0</v>
      </c>
      <c r="H838" s="166"/>
      <c r="I838" s="103" t="s">
        <v>531</v>
      </c>
      <c r="J838" s="103" t="str">
        <f>VLOOKUP(I838,Presupuesto!$B$11:$C$565,2,0)</f>
        <v>DECIMOCUARTO MES</v>
      </c>
      <c r="K838" s="100" t="str">
        <f t="shared" si="16"/>
        <v>Posgrado</v>
      </c>
      <c r="L838" s="100" t="s">
        <v>404</v>
      </c>
    </row>
    <row r="839" spans="3:12" ht="15.75" thickBot="1" x14ac:dyDescent="0.3">
      <c r="C839" s="139" t="s">
        <v>507</v>
      </c>
      <c r="D839" s="202"/>
      <c r="E839" s="154">
        <v>12</v>
      </c>
      <c r="F839" s="313">
        <f>HLOOKUP($C839,$BZ$2:$CM$3,2,0)</f>
        <v>1904.46</v>
      </c>
      <c r="G839" s="115">
        <f>D839*E839*F839</f>
        <v>0</v>
      </c>
      <c r="H839" s="168"/>
      <c r="I839" s="116" t="s">
        <v>508</v>
      </c>
      <c r="J839" s="116" t="str">
        <f>VLOOKUP(I839,Presupuesto!$B$11:$C$565,2,0)</f>
        <v>SUELDOS Y SALARIOS PERMANENTES</v>
      </c>
      <c r="K839" s="100" t="str">
        <f t="shared" si="16"/>
        <v>Posgrado</v>
      </c>
      <c r="L839" s="100" t="s">
        <v>404</v>
      </c>
    </row>
    <row r="840" spans="3:12" x14ac:dyDescent="0.25">
      <c r="C840" s="174" t="s">
        <v>58</v>
      </c>
      <c r="D840" s="165"/>
      <c r="E840" s="156">
        <v>0</v>
      </c>
      <c r="F840" s="102">
        <f>IF(E839=0,"",(G839/E839)/12*E839)</f>
        <v>0</v>
      </c>
      <c r="G840" s="99">
        <f>F840</f>
        <v>0</v>
      </c>
      <c r="H840" s="166"/>
      <c r="I840" s="118" t="s">
        <v>528</v>
      </c>
      <c r="J840" s="118" t="str">
        <f>VLOOKUP(I840,Presupuesto!$B$11:$C$565,2,0)</f>
        <v>AGUINALDO Y DECIMO CUARTO MES</v>
      </c>
      <c r="K840" s="100" t="str">
        <f t="shared" si="16"/>
        <v>Posgrado</v>
      </c>
      <c r="L840" s="100" t="s">
        <v>404</v>
      </c>
    </row>
    <row r="841" spans="3:12" ht="15.75" thickBot="1" x14ac:dyDescent="0.3">
      <c r="C841" s="175" t="s">
        <v>59</v>
      </c>
      <c r="D841" s="165"/>
      <c r="E841" s="156">
        <v>0</v>
      </c>
      <c r="F841" s="119">
        <f>IF(E839&lt;6,"",((E839-6)/12)*(G839/E839))</f>
        <v>0</v>
      </c>
      <c r="G841" s="99">
        <f>F841</f>
        <v>0</v>
      </c>
      <c r="H841" s="166"/>
      <c r="I841" s="103" t="s">
        <v>531</v>
      </c>
      <c r="J841" s="103" t="str">
        <f>VLOOKUP(I841,Presupuesto!$B$11:$C$565,2,0)</f>
        <v>DECIMOCUARTO MES</v>
      </c>
      <c r="K841" s="100" t="str">
        <f t="shared" si="16"/>
        <v>Posgrado</v>
      </c>
      <c r="L841" s="100" t="s">
        <v>404</v>
      </c>
    </row>
    <row r="842" spans="3:12" ht="15.75" thickBot="1" x14ac:dyDescent="0.3">
      <c r="C842" s="142" t="s">
        <v>84</v>
      </c>
      <c r="D842" s="202"/>
      <c r="E842" s="154">
        <v>12</v>
      </c>
      <c r="F842" s="141">
        <v>30000</v>
      </c>
      <c r="G842" s="115">
        <f>D842*E842*F842</f>
        <v>0</v>
      </c>
      <c r="H842" s="168"/>
      <c r="I842" s="116" t="s">
        <v>576</v>
      </c>
      <c r="J842" s="116" t="str">
        <f>VLOOKUP(I842,Presupuesto!$B$11:$C$565,2,0)</f>
        <v>CONTRATOS ESPECIALES</v>
      </c>
      <c r="K842" s="100" t="str">
        <f t="shared" si="16"/>
        <v>Posgrado</v>
      </c>
      <c r="L842" s="100" t="s">
        <v>404</v>
      </c>
    </row>
    <row r="843" spans="3:12" x14ac:dyDescent="0.25">
      <c r="C843" s="174" t="s">
        <v>58</v>
      </c>
      <c r="D843" s="165"/>
      <c r="E843" s="156">
        <v>0</v>
      </c>
      <c r="F843" s="119">
        <f>IF(E842=0,"",(G842/E842)/12*E842)</f>
        <v>0</v>
      </c>
      <c r="G843" s="99">
        <f>F843</f>
        <v>0</v>
      </c>
      <c r="H843" s="166"/>
      <c r="I843" s="103" t="s">
        <v>576</v>
      </c>
      <c r="J843" s="103" t="str">
        <f>VLOOKUP(I843,Presupuesto!$B$11:$C$565,2,0)</f>
        <v>CONTRATOS ESPECIALES</v>
      </c>
      <c r="K843" s="100" t="str">
        <f t="shared" si="16"/>
        <v>Posgrado</v>
      </c>
      <c r="L843" s="100" t="s">
        <v>403</v>
      </c>
    </row>
    <row r="844" spans="3:12" ht="15.75" thickBot="1" x14ac:dyDescent="0.3">
      <c r="C844" s="175" t="s">
        <v>59</v>
      </c>
      <c r="D844" s="165"/>
      <c r="E844" s="156">
        <v>0</v>
      </c>
      <c r="F844" s="102">
        <f>IF(E842&lt;6,"",((E842-6)/12)*(G842/E842))</f>
        <v>0</v>
      </c>
      <c r="G844" s="99">
        <f>F844</f>
        <v>0</v>
      </c>
      <c r="H844" s="166"/>
      <c r="I844" s="103" t="s">
        <v>576</v>
      </c>
      <c r="J844" s="103" t="str">
        <f>VLOOKUP(I844,Presupuesto!$B$11:$C$565,2,0)</f>
        <v>CONTRATOS ESPECIALES</v>
      </c>
      <c r="K844" s="100" t="str">
        <f t="shared" si="16"/>
        <v>Posgrado</v>
      </c>
      <c r="L844" s="100" t="s">
        <v>408</v>
      </c>
    </row>
    <row r="845" spans="3:12" ht="15.75" thickBot="1" x14ac:dyDescent="0.3">
      <c r="C845" s="142" t="s">
        <v>60</v>
      </c>
      <c r="D845" s="202"/>
      <c r="E845" s="154">
        <v>12</v>
      </c>
      <c r="F845" s="120">
        <v>30000</v>
      </c>
      <c r="G845" s="115">
        <f>D845*E845*F845</f>
        <v>0</v>
      </c>
      <c r="H845" s="168"/>
      <c r="I845" s="116" t="s">
        <v>717</v>
      </c>
      <c r="J845" s="116" t="str">
        <f>VLOOKUP(I845,Presupuesto!$B$11:$C$565,2,0)</f>
        <v>OTROS SERVICIOS TECNICOS Y PROFESIONALES</v>
      </c>
      <c r="K845" s="100" t="str">
        <f t="shared" si="16"/>
        <v>Posgrado</v>
      </c>
      <c r="L845" s="100" t="s">
        <v>403</v>
      </c>
    </row>
    <row r="846" spans="3:12" x14ac:dyDescent="0.25">
      <c r="C846" s="174" t="s">
        <v>58</v>
      </c>
      <c r="D846" s="165"/>
      <c r="E846" s="156">
        <v>0</v>
      </c>
      <c r="F846" s="102">
        <v>0</v>
      </c>
      <c r="G846" s="99">
        <f>F846</f>
        <v>0</v>
      </c>
      <c r="H846" s="166"/>
      <c r="I846" s="103" t="s">
        <v>717</v>
      </c>
      <c r="J846" s="103" t="str">
        <f>VLOOKUP(I846,Presupuesto!$B$11:$C$565,2,0)</f>
        <v>OTROS SERVICIOS TECNICOS Y PROFESIONALES</v>
      </c>
      <c r="K846" s="100" t="str">
        <f t="shared" si="16"/>
        <v>Posgrado</v>
      </c>
      <c r="L846" s="100" t="s">
        <v>403</v>
      </c>
    </row>
    <row r="847" spans="3:12" ht="15.75" thickBot="1" x14ac:dyDescent="0.3">
      <c r="C847" s="175" t="s">
        <v>59</v>
      </c>
      <c r="D847" s="165"/>
      <c r="E847" s="156">
        <v>0</v>
      </c>
      <c r="F847" s="102">
        <v>0</v>
      </c>
      <c r="G847" s="99">
        <f>F847</f>
        <v>0</v>
      </c>
      <c r="H847" s="166"/>
      <c r="I847" s="103" t="s">
        <v>717</v>
      </c>
      <c r="J847" s="103" t="str">
        <f>VLOOKUP(I847,Presupuesto!$B$11:$C$565,2,0)</f>
        <v>OTROS SERVICIOS TECNICOS Y PROFESIONALES</v>
      </c>
      <c r="K847" s="100" t="str">
        <f t="shared" si="16"/>
        <v>Posgrado</v>
      </c>
      <c r="L847" s="100" t="s">
        <v>403</v>
      </c>
    </row>
    <row r="848" spans="3:12" ht="15.75" thickBot="1" x14ac:dyDescent="0.3">
      <c r="C848" s="142" t="s">
        <v>61</v>
      </c>
      <c r="D848" s="202"/>
      <c r="E848" s="154">
        <v>12</v>
      </c>
      <c r="F848" s="120">
        <v>30000</v>
      </c>
      <c r="G848" s="115">
        <f>D848*E848*F848</f>
        <v>0</v>
      </c>
      <c r="H848" s="168"/>
      <c r="I848" s="116" t="s">
        <v>508</v>
      </c>
      <c r="J848" s="116" t="str">
        <f>VLOOKUP(I848,Presupuesto!$B$11:$C$565,2,0)</f>
        <v>SUELDOS Y SALARIOS PERMANENTES</v>
      </c>
      <c r="K848" s="100" t="str">
        <f t="shared" si="16"/>
        <v>Posgrado</v>
      </c>
      <c r="L848" s="100" t="s">
        <v>403</v>
      </c>
    </row>
    <row r="849" spans="3:12" x14ac:dyDescent="0.25">
      <c r="C849" s="174" t="s">
        <v>58</v>
      </c>
      <c r="D849" s="172"/>
      <c r="E849" s="133">
        <v>0</v>
      </c>
      <c r="F849" s="121">
        <f>IF(E848=0,"",(G848/E848)/12*E848)</f>
        <v>0</v>
      </c>
      <c r="G849" s="122">
        <f>F849</f>
        <v>0</v>
      </c>
      <c r="H849" s="166"/>
      <c r="I849" s="103" t="s">
        <v>528</v>
      </c>
      <c r="J849" s="103" t="str">
        <f>VLOOKUP(I849,Presupuesto!$B$11:$C$565,2,0)</f>
        <v>AGUINALDO Y DECIMO CUARTO MES</v>
      </c>
      <c r="K849" s="100" t="str">
        <f t="shared" si="16"/>
        <v>Posgrado</v>
      </c>
      <c r="L849" s="100" t="s">
        <v>403</v>
      </c>
    </row>
    <row r="850" spans="3:12" ht="15.75" thickBot="1" x14ac:dyDescent="0.3">
      <c r="C850" s="176" t="s">
        <v>59</v>
      </c>
      <c r="D850" s="164"/>
      <c r="E850" s="134">
        <v>0</v>
      </c>
      <c r="F850" s="107">
        <f>IF(E848&lt;6,"",((E848-6)/12)*(G848/E848))</f>
        <v>0</v>
      </c>
      <c r="G850" s="107">
        <f>F850</f>
        <v>0</v>
      </c>
      <c r="H850" s="164"/>
      <c r="I850" s="108" t="s">
        <v>531</v>
      </c>
      <c r="J850" s="126" t="str">
        <f>VLOOKUP(I850,Presupuesto!$B$11:$C$565,2,0)</f>
        <v>DECIMOCUARTO MES</v>
      </c>
      <c r="K850" s="108" t="str">
        <f t="shared" si="16"/>
        <v>Posgrado</v>
      </c>
      <c r="L850" s="126" t="s">
        <v>403</v>
      </c>
    </row>
    <row r="852" spans="3:12" ht="15.75" thickBot="1" x14ac:dyDescent="0.3"/>
    <row r="853" spans="3:12" ht="15.75" thickBot="1" x14ac:dyDescent="0.3">
      <c r="C853" s="69" t="s">
        <v>43</v>
      </c>
      <c r="D853" s="30">
        <f>SUM(G860:G910)</f>
        <v>0</v>
      </c>
      <c r="E853" s="95"/>
      <c r="F853" s="95"/>
      <c r="G853" s="95"/>
      <c r="H853" s="76"/>
      <c r="I853" s="76"/>
      <c r="J853" s="76"/>
    </row>
    <row r="854" spans="3:12" x14ac:dyDescent="0.25">
      <c r="D854" s="31"/>
      <c r="E854" s="95"/>
      <c r="F854" s="95"/>
      <c r="G854" s="95"/>
      <c r="H854" s="76"/>
      <c r="I854" s="76"/>
      <c r="J854" s="76"/>
    </row>
    <row r="855" spans="3:12" x14ac:dyDescent="0.25">
      <c r="D855" s="31"/>
      <c r="E855" s="95"/>
      <c r="F855" s="95"/>
      <c r="G855" s="95"/>
      <c r="H855" s="76"/>
      <c r="I855" s="76"/>
      <c r="J855" s="76"/>
    </row>
    <row r="856" spans="3:12" ht="15.75" x14ac:dyDescent="0.25">
      <c r="C856" s="207" t="s">
        <v>401</v>
      </c>
      <c r="D856" s="208"/>
      <c r="E856" s="95"/>
      <c r="F856" s="95"/>
      <c r="G856" s="95"/>
      <c r="H856" s="76"/>
      <c r="I856" s="76"/>
      <c r="J856" s="76"/>
    </row>
    <row r="857" spans="3:12" ht="18.75" x14ac:dyDescent="0.25">
      <c r="C857" s="213" t="e">
        <f>IFERROR(VLOOKUP(D856,'Desarrollo e Innov. Curricular'!$E:$F,2,FALSE),IFERROR(VLOOKUP(D856,'Investigación Científica'!$E:$F,2,FALSE),IFERROR(VLOOKUP(D856,'Vinculación Univ. Sociedad'!$E:$F,2,FALSE),IFERROR(VLOOKUP(D856,'Docencia y Profesorado Universi'!$E:$F,2,FALSE),IFERROR(VLOOKUP(D856,'Estudiantes y Graduados'!$E:$F,2,FALSE),IFERROR(VLOOKUP(D856,'Gestion Administrativa'!$E:$F,2,FALSE),IFERROR(VLOOKUP(D856,'Gestión Académica'!$E:$F,2,FALSE),IFERROR(VLOOKUP(D856,'Aseguramiento de la Calidad y M'!$E:$F,2,FALSE),IFERROR(VLOOKUP(D856,'Gestión del Conocimiento'!$E:$F,2,FALSE),IFERROR(VLOOKUP(D856,'Gobernabilidad y Procesos...'!$E:$F,2,FALSE),IFERROR(VLOOKUP(D856,'Gestión del Talento Humano'!$E:$F,2,FALSE),IFERROR(VLOOKUP(D856,'Internacionalización de la E.S.'!$E:$F,2,FALSE),IFERROR(VLOOKUP(D856,Posgrado!$E:$F,2,FALSE),IFERROR(VLOOKUP(D856,'Cultura de Innovación Insti...'!$E:$F,2,FALSE),VLOOKUP(D856,'Lo Esencial de la Reforma Univ.'!$E:$F,2,0)))))))))))))))</f>
        <v>#N/A</v>
      </c>
      <c r="D857" s="31"/>
      <c r="E857" s="95"/>
      <c r="F857" s="95"/>
      <c r="G857" s="95"/>
      <c r="H857" s="76"/>
      <c r="I857" s="76"/>
      <c r="J857" s="76"/>
    </row>
    <row r="858" spans="3:12" ht="15.75" thickBot="1" x14ac:dyDescent="0.3">
      <c r="C858" s="180"/>
      <c r="D858" s="31"/>
      <c r="E858" s="95"/>
      <c r="F858" s="95"/>
      <c r="G858" s="95"/>
      <c r="H858" s="76"/>
      <c r="I858" s="76"/>
      <c r="J858" s="76"/>
    </row>
    <row r="859" spans="3:12" ht="30.75" thickBot="1" x14ac:dyDescent="0.3">
      <c r="C859" s="136" t="s">
        <v>44</v>
      </c>
      <c r="D859" s="140" t="s">
        <v>55</v>
      </c>
      <c r="E859" s="173" t="s">
        <v>56</v>
      </c>
      <c r="F859" s="140" t="s">
        <v>57</v>
      </c>
      <c r="G859" s="137" t="s">
        <v>27</v>
      </c>
      <c r="H859" s="135" t="s">
        <v>140</v>
      </c>
      <c r="I859" s="138" t="s">
        <v>46</v>
      </c>
      <c r="J859" s="138" t="s">
        <v>141</v>
      </c>
      <c r="K859" s="138" t="s">
        <v>419</v>
      </c>
      <c r="L859" s="138" t="s">
        <v>420</v>
      </c>
    </row>
    <row r="860" spans="3:12" ht="15.75" thickBot="1" x14ac:dyDescent="0.3">
      <c r="C860" s="139" t="s">
        <v>494</v>
      </c>
      <c r="D860" s="202"/>
      <c r="E860" s="154">
        <v>12</v>
      </c>
      <c r="F860" s="313">
        <f>HLOOKUP($C860,$BZ$2:$CM$3,2,0)</f>
        <v>41436.800000000003</v>
      </c>
      <c r="G860" s="115">
        <f>D860*E860*F860</f>
        <v>0</v>
      </c>
      <c r="H860" s="168"/>
      <c r="I860" s="116" t="s">
        <v>508</v>
      </c>
      <c r="J860" s="116" t="str">
        <f>VLOOKUP(I860,Presupuesto!$B$11:$C$565,2,0)</f>
        <v>SUELDOS Y SALARIOS PERMANENTES</v>
      </c>
      <c r="K860" s="223" t="s">
        <v>1471</v>
      </c>
      <c r="L860" s="100" t="s">
        <v>403</v>
      </c>
    </row>
    <row r="861" spans="3:12" x14ac:dyDescent="0.25">
      <c r="C861" s="174" t="s">
        <v>58</v>
      </c>
      <c r="D861" s="165"/>
      <c r="E861" s="156">
        <v>0</v>
      </c>
      <c r="F861" s="102">
        <f>IF(E860=0,"",(G860/E860)/12*E860)</f>
        <v>0</v>
      </c>
      <c r="G861" s="99">
        <f>F861</f>
        <v>0</v>
      </c>
      <c r="H861" s="166" t="s">
        <v>1459</v>
      </c>
      <c r="I861" s="118" t="s">
        <v>528</v>
      </c>
      <c r="J861" s="118" t="str">
        <f>VLOOKUP(I861,Presupuesto!$B$11:$C$565,2,0)</f>
        <v>AGUINALDO Y DECIMO CUARTO MES</v>
      </c>
      <c r="K861" s="100" t="str">
        <f>$K$860</f>
        <v>Posgrado</v>
      </c>
      <c r="L861" s="100" t="s">
        <v>421</v>
      </c>
    </row>
    <row r="862" spans="3:12" ht="15.75" thickBot="1" x14ac:dyDescent="0.3">
      <c r="C862" s="175" t="s">
        <v>59</v>
      </c>
      <c r="D862" s="165"/>
      <c r="E862" s="156">
        <v>0</v>
      </c>
      <c r="F862" s="119">
        <f>IF(E860&lt;6,"",((E860-6)/12)*(G860/E860))</f>
        <v>0</v>
      </c>
      <c r="G862" s="99">
        <f>F862</f>
        <v>0</v>
      </c>
      <c r="H862" s="166"/>
      <c r="I862" s="103" t="s">
        <v>531</v>
      </c>
      <c r="J862" s="103" t="str">
        <f>VLOOKUP(I862,Presupuesto!$B$11:$C$565,2,0)</f>
        <v>DECIMOCUARTO MES</v>
      </c>
      <c r="K862" s="100" t="str">
        <f t="shared" ref="K862:K910" si="17">$K$860</f>
        <v>Posgrado</v>
      </c>
      <c r="L862" s="100" t="s">
        <v>404</v>
      </c>
    </row>
    <row r="863" spans="3:12" ht="15.75" thickBot="1" x14ac:dyDescent="0.3">
      <c r="C863" s="139" t="s">
        <v>495</v>
      </c>
      <c r="D863" s="202"/>
      <c r="E863" s="154">
        <v>12</v>
      </c>
      <c r="F863" s="313">
        <f>HLOOKUP($C863,$BZ$2:$CM$3,2,0)</f>
        <v>37669.82</v>
      </c>
      <c r="G863" s="115">
        <f>D863*E863*F863</f>
        <v>0</v>
      </c>
      <c r="H863" s="168"/>
      <c r="I863" s="116" t="s">
        <v>508</v>
      </c>
      <c r="J863" s="116" t="str">
        <f>VLOOKUP(I863,Presupuesto!$B$11:$C$565,2,0)</f>
        <v>SUELDOS Y SALARIOS PERMANENTES</v>
      </c>
      <c r="K863" s="100" t="str">
        <f t="shared" si="17"/>
        <v>Posgrado</v>
      </c>
      <c r="L863" s="100" t="s">
        <v>404</v>
      </c>
    </row>
    <row r="864" spans="3:12" x14ac:dyDescent="0.25">
      <c r="C864" s="174" t="s">
        <v>58</v>
      </c>
      <c r="D864" s="165"/>
      <c r="E864" s="156">
        <v>0</v>
      </c>
      <c r="F864" s="102">
        <f>IF(E863=0,"",(G863/E863)/12*E863)</f>
        <v>0</v>
      </c>
      <c r="G864" s="99">
        <f>F864</f>
        <v>0</v>
      </c>
      <c r="H864" s="166"/>
      <c r="I864" s="118" t="s">
        <v>528</v>
      </c>
      <c r="J864" s="118" t="str">
        <f>VLOOKUP(I864,Presupuesto!$B$11:$C$565,2,0)</f>
        <v>AGUINALDO Y DECIMO CUARTO MES</v>
      </c>
      <c r="K864" s="100" t="str">
        <f t="shared" si="17"/>
        <v>Posgrado</v>
      </c>
      <c r="L864" s="100" t="s">
        <v>404</v>
      </c>
    </row>
    <row r="865" spans="3:12" ht="15.75" thickBot="1" x14ac:dyDescent="0.3">
      <c r="C865" s="175" t="s">
        <v>59</v>
      </c>
      <c r="D865" s="165"/>
      <c r="E865" s="156">
        <v>0</v>
      </c>
      <c r="F865" s="119">
        <f>IF(E863&lt;6,"",((E863-6)/12)*(G863/E863))</f>
        <v>0</v>
      </c>
      <c r="G865" s="99">
        <f>F865</f>
        <v>0</v>
      </c>
      <c r="H865" s="166"/>
      <c r="I865" s="103" t="s">
        <v>531</v>
      </c>
      <c r="J865" s="103" t="str">
        <f>VLOOKUP(I865,Presupuesto!$B$11:$C$565,2,0)</f>
        <v>DECIMOCUARTO MES</v>
      </c>
      <c r="K865" s="100" t="str">
        <f t="shared" si="17"/>
        <v>Posgrado</v>
      </c>
      <c r="L865" s="100" t="s">
        <v>404</v>
      </c>
    </row>
    <row r="866" spans="3:12" ht="15.75" thickBot="1" x14ac:dyDescent="0.3">
      <c r="C866" s="139" t="s">
        <v>496</v>
      </c>
      <c r="D866" s="202"/>
      <c r="E866" s="154">
        <v>12</v>
      </c>
      <c r="F866" s="313">
        <f>HLOOKUP($C866,$BZ$2:$CM$3,2,0)</f>
        <v>33902.839999999997</v>
      </c>
      <c r="G866" s="115">
        <f>D866*E866*F866</f>
        <v>0</v>
      </c>
      <c r="H866" s="168"/>
      <c r="I866" s="116" t="s">
        <v>508</v>
      </c>
      <c r="J866" s="116" t="str">
        <f>VLOOKUP(I866,Presupuesto!$B$11:$C$565,2,0)</f>
        <v>SUELDOS Y SALARIOS PERMANENTES</v>
      </c>
      <c r="K866" s="100" t="str">
        <f t="shared" si="17"/>
        <v>Posgrado</v>
      </c>
      <c r="L866" s="100" t="s">
        <v>404</v>
      </c>
    </row>
    <row r="867" spans="3:12" x14ac:dyDescent="0.25">
      <c r="C867" s="174" t="s">
        <v>58</v>
      </c>
      <c r="D867" s="165"/>
      <c r="E867" s="156">
        <v>0</v>
      </c>
      <c r="F867" s="102">
        <f>IF(E866=0,"",(G866/E866)/12*E866)</f>
        <v>0</v>
      </c>
      <c r="G867" s="99">
        <f>F867</f>
        <v>0</v>
      </c>
      <c r="H867" s="166"/>
      <c r="I867" s="118" t="s">
        <v>528</v>
      </c>
      <c r="J867" s="118" t="str">
        <f>VLOOKUP(I867,Presupuesto!$B$11:$C$565,2,0)</f>
        <v>AGUINALDO Y DECIMO CUARTO MES</v>
      </c>
      <c r="K867" s="100" t="str">
        <f t="shared" si="17"/>
        <v>Posgrado</v>
      </c>
      <c r="L867" s="100" t="s">
        <v>404</v>
      </c>
    </row>
    <row r="868" spans="3:12" ht="15.75" thickBot="1" x14ac:dyDescent="0.3">
      <c r="C868" s="175" t="s">
        <v>59</v>
      </c>
      <c r="D868" s="165"/>
      <c r="E868" s="156">
        <v>0</v>
      </c>
      <c r="F868" s="119">
        <f>IF(E866&lt;6,"",((E866-6)/12)*(G866/E866))</f>
        <v>0</v>
      </c>
      <c r="G868" s="99">
        <f>F868</f>
        <v>0</v>
      </c>
      <c r="H868" s="166"/>
      <c r="I868" s="103" t="s">
        <v>531</v>
      </c>
      <c r="J868" s="103" t="str">
        <f>VLOOKUP(I868,Presupuesto!$B$11:$C$565,2,0)</f>
        <v>DECIMOCUARTO MES</v>
      </c>
      <c r="K868" s="100" t="str">
        <f t="shared" si="17"/>
        <v>Posgrado</v>
      </c>
      <c r="L868" s="100" t="s">
        <v>404</v>
      </c>
    </row>
    <row r="869" spans="3:12" ht="15.75" thickBot="1" x14ac:dyDescent="0.3">
      <c r="C869" s="139" t="s">
        <v>497</v>
      </c>
      <c r="D869" s="202"/>
      <c r="E869" s="154">
        <v>12</v>
      </c>
      <c r="F869" s="313">
        <f>HLOOKUP($C869,$BZ$2:$CM$3,2,0)</f>
        <v>30135.85</v>
      </c>
      <c r="G869" s="115">
        <f>D869*E869*F869</f>
        <v>0</v>
      </c>
      <c r="H869" s="168"/>
      <c r="I869" s="116" t="s">
        <v>508</v>
      </c>
      <c r="J869" s="116" t="str">
        <f>VLOOKUP(I869,Presupuesto!$B$11:$C$565,2,0)</f>
        <v>SUELDOS Y SALARIOS PERMANENTES</v>
      </c>
      <c r="K869" s="100" t="str">
        <f t="shared" si="17"/>
        <v>Posgrado</v>
      </c>
      <c r="L869" s="100" t="s">
        <v>404</v>
      </c>
    </row>
    <row r="870" spans="3:12" x14ac:dyDescent="0.25">
      <c r="C870" s="174" t="s">
        <v>58</v>
      </c>
      <c r="D870" s="165"/>
      <c r="E870" s="156">
        <v>0</v>
      </c>
      <c r="F870" s="102">
        <f>IF(E869=0,"",(G869/E869)/12*E869)</f>
        <v>0</v>
      </c>
      <c r="G870" s="99">
        <f>F870</f>
        <v>0</v>
      </c>
      <c r="H870" s="166"/>
      <c r="I870" s="118" t="s">
        <v>528</v>
      </c>
      <c r="J870" s="118" t="str">
        <f>VLOOKUP(I870,Presupuesto!$B$11:$C$565,2,0)</f>
        <v>AGUINALDO Y DECIMO CUARTO MES</v>
      </c>
      <c r="K870" s="100" t="str">
        <f t="shared" si="17"/>
        <v>Posgrado</v>
      </c>
      <c r="L870" s="100" t="s">
        <v>404</v>
      </c>
    </row>
    <row r="871" spans="3:12" ht="15.75" thickBot="1" x14ac:dyDescent="0.3">
      <c r="C871" s="175" t="s">
        <v>59</v>
      </c>
      <c r="D871" s="165"/>
      <c r="E871" s="156">
        <v>0</v>
      </c>
      <c r="F871" s="119">
        <f>IF(E869&lt;6,"",((E869-6)/12)*(G869/E869))</f>
        <v>0</v>
      </c>
      <c r="G871" s="99">
        <f>F871</f>
        <v>0</v>
      </c>
      <c r="H871" s="166"/>
      <c r="I871" s="103" t="s">
        <v>531</v>
      </c>
      <c r="J871" s="103" t="str">
        <f>VLOOKUP(I871,Presupuesto!$B$11:$C$565,2,0)</f>
        <v>DECIMOCUARTO MES</v>
      </c>
      <c r="K871" s="100" t="str">
        <f t="shared" si="17"/>
        <v>Posgrado</v>
      </c>
      <c r="L871" s="100" t="s">
        <v>404</v>
      </c>
    </row>
    <row r="872" spans="3:12" ht="15.75" thickBot="1" x14ac:dyDescent="0.3">
      <c r="C872" s="139" t="s">
        <v>498</v>
      </c>
      <c r="D872" s="202"/>
      <c r="E872" s="154">
        <v>12</v>
      </c>
      <c r="F872" s="313">
        <f>HLOOKUP($C872,$BZ$2:$CM$3,2,0)</f>
        <v>28252.36</v>
      </c>
      <c r="G872" s="115">
        <f>D872*E872*F872</f>
        <v>0</v>
      </c>
      <c r="H872" s="168"/>
      <c r="I872" s="116" t="s">
        <v>508</v>
      </c>
      <c r="J872" s="116" t="str">
        <f>VLOOKUP(I872,Presupuesto!$B$11:$C$565,2,0)</f>
        <v>SUELDOS Y SALARIOS PERMANENTES</v>
      </c>
      <c r="K872" s="100" t="str">
        <f t="shared" si="17"/>
        <v>Posgrado</v>
      </c>
      <c r="L872" s="100" t="s">
        <v>404</v>
      </c>
    </row>
    <row r="873" spans="3:12" x14ac:dyDescent="0.25">
      <c r="C873" s="174" t="s">
        <v>58</v>
      </c>
      <c r="D873" s="165"/>
      <c r="E873" s="156">
        <v>0</v>
      </c>
      <c r="F873" s="102">
        <f>IF(E872=0,"",(G872/E872)/12*E872)</f>
        <v>0</v>
      </c>
      <c r="G873" s="99">
        <f>F873</f>
        <v>0</v>
      </c>
      <c r="H873" s="166"/>
      <c r="I873" s="118" t="s">
        <v>528</v>
      </c>
      <c r="J873" s="118" t="str">
        <f>VLOOKUP(I873,Presupuesto!$B$11:$C$565,2,0)</f>
        <v>AGUINALDO Y DECIMO CUARTO MES</v>
      </c>
      <c r="K873" s="100" t="str">
        <f t="shared" si="17"/>
        <v>Posgrado</v>
      </c>
      <c r="L873" s="100" t="s">
        <v>404</v>
      </c>
    </row>
    <row r="874" spans="3:12" ht="15.75" thickBot="1" x14ac:dyDescent="0.3">
      <c r="C874" s="175" t="s">
        <v>59</v>
      </c>
      <c r="D874" s="165"/>
      <c r="E874" s="156">
        <v>0</v>
      </c>
      <c r="F874" s="119">
        <f>IF(E872&lt;6,"",((E872-6)/12)*(G872/E872))</f>
        <v>0</v>
      </c>
      <c r="G874" s="99">
        <f>F874</f>
        <v>0</v>
      </c>
      <c r="H874" s="166"/>
      <c r="I874" s="103" t="s">
        <v>531</v>
      </c>
      <c r="J874" s="103" t="str">
        <f>VLOOKUP(I874,Presupuesto!$B$11:$C$565,2,0)</f>
        <v>DECIMOCUARTO MES</v>
      </c>
      <c r="K874" s="100" t="str">
        <f t="shared" si="17"/>
        <v>Posgrado</v>
      </c>
      <c r="L874" s="100" t="s">
        <v>404</v>
      </c>
    </row>
    <row r="875" spans="3:12" ht="15.75" thickBot="1" x14ac:dyDescent="0.3">
      <c r="C875" s="139" t="s">
        <v>499</v>
      </c>
      <c r="D875" s="202"/>
      <c r="E875" s="154">
        <v>12</v>
      </c>
      <c r="F875" s="313">
        <f>HLOOKUP($C875,$BZ$2:$CM$3,2,0)</f>
        <v>26368.87</v>
      </c>
      <c r="G875" s="115">
        <f>D875*E875*F875</f>
        <v>0</v>
      </c>
      <c r="H875" s="168"/>
      <c r="I875" s="116" t="s">
        <v>508</v>
      </c>
      <c r="J875" s="116" t="str">
        <f>VLOOKUP(I875,Presupuesto!$B$11:$C$565,2,0)</f>
        <v>SUELDOS Y SALARIOS PERMANENTES</v>
      </c>
      <c r="K875" s="100" t="str">
        <f t="shared" si="17"/>
        <v>Posgrado</v>
      </c>
      <c r="L875" s="100" t="s">
        <v>404</v>
      </c>
    </row>
    <row r="876" spans="3:12" x14ac:dyDescent="0.25">
      <c r="C876" s="174" t="s">
        <v>58</v>
      </c>
      <c r="D876" s="165"/>
      <c r="E876" s="156">
        <v>0</v>
      </c>
      <c r="F876" s="102">
        <f>IF(E875=0,"",(G875/E875)/12*E875)</f>
        <v>0</v>
      </c>
      <c r="G876" s="99">
        <f>F876</f>
        <v>0</v>
      </c>
      <c r="H876" s="166"/>
      <c r="I876" s="118" t="s">
        <v>528</v>
      </c>
      <c r="J876" s="118" t="str">
        <f>VLOOKUP(I876,Presupuesto!$B$11:$C$565,2,0)</f>
        <v>AGUINALDO Y DECIMO CUARTO MES</v>
      </c>
      <c r="K876" s="100" t="str">
        <f t="shared" si="17"/>
        <v>Posgrado</v>
      </c>
      <c r="L876" s="100" t="s">
        <v>404</v>
      </c>
    </row>
    <row r="877" spans="3:12" ht="15.75" thickBot="1" x14ac:dyDescent="0.3">
      <c r="C877" s="175" t="s">
        <v>59</v>
      </c>
      <c r="D877" s="165"/>
      <c r="E877" s="156">
        <v>0</v>
      </c>
      <c r="F877" s="119">
        <f>IF(E875&lt;6,"",((E875-6)/12)*(G875/E875))</f>
        <v>0</v>
      </c>
      <c r="G877" s="99">
        <f>F877</f>
        <v>0</v>
      </c>
      <c r="H877" s="166"/>
      <c r="I877" s="103" t="s">
        <v>531</v>
      </c>
      <c r="J877" s="103" t="str">
        <f>VLOOKUP(I877,Presupuesto!$B$11:$C$565,2,0)</f>
        <v>DECIMOCUARTO MES</v>
      </c>
      <c r="K877" s="100" t="str">
        <f t="shared" si="17"/>
        <v>Posgrado</v>
      </c>
      <c r="L877" s="100" t="s">
        <v>404</v>
      </c>
    </row>
    <row r="878" spans="3:12" ht="15.75" thickBot="1" x14ac:dyDescent="0.3">
      <c r="C878" s="139" t="s">
        <v>500</v>
      </c>
      <c r="D878" s="202"/>
      <c r="E878" s="154">
        <v>12</v>
      </c>
      <c r="F878" s="313">
        <f>HLOOKUP($C878,$BZ$2:$CM$3,2,0)</f>
        <v>17893.16</v>
      </c>
      <c r="G878" s="115">
        <f>D878*E878*F878</f>
        <v>0</v>
      </c>
      <c r="H878" s="168"/>
      <c r="I878" s="116" t="s">
        <v>508</v>
      </c>
      <c r="J878" s="116" t="str">
        <f>VLOOKUP(I878,Presupuesto!$B$11:$C$565,2,0)</f>
        <v>SUELDOS Y SALARIOS PERMANENTES</v>
      </c>
      <c r="K878" s="100" t="str">
        <f t="shared" si="17"/>
        <v>Posgrado</v>
      </c>
      <c r="L878" s="100" t="s">
        <v>404</v>
      </c>
    </row>
    <row r="879" spans="3:12" x14ac:dyDescent="0.25">
      <c r="C879" s="174" t="s">
        <v>58</v>
      </c>
      <c r="D879" s="165"/>
      <c r="E879" s="156">
        <v>0</v>
      </c>
      <c r="F879" s="102">
        <f>IF(E878=0,"",(G878/E878)/12*E878)</f>
        <v>0</v>
      </c>
      <c r="G879" s="99">
        <f>F879</f>
        <v>0</v>
      </c>
      <c r="H879" s="166"/>
      <c r="I879" s="118" t="s">
        <v>528</v>
      </c>
      <c r="J879" s="118" t="str">
        <f>VLOOKUP(I879,Presupuesto!$B$11:$C$565,2,0)</f>
        <v>AGUINALDO Y DECIMO CUARTO MES</v>
      </c>
      <c r="K879" s="100" t="str">
        <f t="shared" si="17"/>
        <v>Posgrado</v>
      </c>
      <c r="L879" s="100" t="s">
        <v>404</v>
      </c>
    </row>
    <row r="880" spans="3:12" ht="15.75" thickBot="1" x14ac:dyDescent="0.3">
      <c r="C880" s="175" t="s">
        <v>59</v>
      </c>
      <c r="D880" s="165"/>
      <c r="E880" s="156">
        <v>0</v>
      </c>
      <c r="F880" s="119">
        <f>IF(E878&lt;6,"",((E878-6)/12)*(G878/E878))</f>
        <v>0</v>
      </c>
      <c r="G880" s="99">
        <f>F880</f>
        <v>0</v>
      </c>
      <c r="H880" s="166"/>
      <c r="I880" s="103" t="s">
        <v>531</v>
      </c>
      <c r="J880" s="103" t="str">
        <f>VLOOKUP(I880,Presupuesto!$B$11:$C$565,2,0)</f>
        <v>DECIMOCUARTO MES</v>
      </c>
      <c r="K880" s="100" t="str">
        <f t="shared" si="17"/>
        <v>Posgrado</v>
      </c>
      <c r="L880" s="100" t="s">
        <v>404</v>
      </c>
    </row>
    <row r="881" spans="3:12" ht="15.75" thickBot="1" x14ac:dyDescent="0.3">
      <c r="C881" s="139" t="s">
        <v>501</v>
      </c>
      <c r="D881" s="202"/>
      <c r="E881" s="154">
        <v>12</v>
      </c>
      <c r="F881" s="313">
        <f>HLOOKUP($C881,$BZ$2:$CM$3,2,0)</f>
        <v>16951.419999999998</v>
      </c>
      <c r="G881" s="115">
        <f>D881*E881*F881</f>
        <v>0</v>
      </c>
      <c r="H881" s="168"/>
      <c r="I881" s="116" t="s">
        <v>508</v>
      </c>
      <c r="J881" s="116" t="str">
        <f>VLOOKUP(I881,Presupuesto!$B$11:$C$565,2,0)</f>
        <v>SUELDOS Y SALARIOS PERMANENTES</v>
      </c>
      <c r="K881" s="100" t="str">
        <f t="shared" si="17"/>
        <v>Posgrado</v>
      </c>
      <c r="L881" s="100" t="s">
        <v>404</v>
      </c>
    </row>
    <row r="882" spans="3:12" x14ac:dyDescent="0.25">
      <c r="C882" s="174" t="s">
        <v>58</v>
      </c>
      <c r="D882" s="165"/>
      <c r="E882" s="156">
        <v>0</v>
      </c>
      <c r="F882" s="102">
        <f>IF(E881=0,"",(G881/E881)/12*E881)</f>
        <v>0</v>
      </c>
      <c r="G882" s="99">
        <f>F882</f>
        <v>0</v>
      </c>
      <c r="H882" s="166"/>
      <c r="I882" s="118" t="s">
        <v>528</v>
      </c>
      <c r="J882" s="118" t="str">
        <f>VLOOKUP(I882,Presupuesto!$B$11:$C$565,2,0)</f>
        <v>AGUINALDO Y DECIMO CUARTO MES</v>
      </c>
      <c r="K882" s="100" t="str">
        <f t="shared" si="17"/>
        <v>Posgrado</v>
      </c>
      <c r="L882" s="100" t="s">
        <v>404</v>
      </c>
    </row>
    <row r="883" spans="3:12" ht="15.75" thickBot="1" x14ac:dyDescent="0.3">
      <c r="C883" s="175" t="s">
        <v>59</v>
      </c>
      <c r="D883" s="165"/>
      <c r="E883" s="156">
        <v>0</v>
      </c>
      <c r="F883" s="119">
        <f>IF(E881&lt;6,"",((E881-6)/12)*(G881/E881))</f>
        <v>0</v>
      </c>
      <c r="G883" s="99">
        <f>F883</f>
        <v>0</v>
      </c>
      <c r="H883" s="166"/>
      <c r="I883" s="103" t="s">
        <v>531</v>
      </c>
      <c r="J883" s="103" t="str">
        <f>VLOOKUP(I883,Presupuesto!$B$11:$C$565,2,0)</f>
        <v>DECIMOCUARTO MES</v>
      </c>
      <c r="K883" s="100" t="str">
        <f t="shared" si="17"/>
        <v>Posgrado</v>
      </c>
      <c r="L883" s="100" t="s">
        <v>404</v>
      </c>
    </row>
    <row r="884" spans="3:12" ht="15.75" thickBot="1" x14ac:dyDescent="0.3">
      <c r="C884" s="139" t="s">
        <v>502</v>
      </c>
      <c r="D884" s="202"/>
      <c r="E884" s="154">
        <v>12</v>
      </c>
      <c r="F884" s="313">
        <f>HLOOKUP($C884,$BZ$2:$CM$3,2,0)</f>
        <v>13184.44</v>
      </c>
      <c r="G884" s="115">
        <f>D884*E884*F884</f>
        <v>0</v>
      </c>
      <c r="H884" s="168"/>
      <c r="I884" s="116" t="s">
        <v>508</v>
      </c>
      <c r="J884" s="116" t="str">
        <f>VLOOKUP(I884,Presupuesto!$B$11:$C$565,2,0)</f>
        <v>SUELDOS Y SALARIOS PERMANENTES</v>
      </c>
      <c r="K884" s="100" t="str">
        <f t="shared" si="17"/>
        <v>Posgrado</v>
      </c>
      <c r="L884" s="100" t="s">
        <v>404</v>
      </c>
    </row>
    <row r="885" spans="3:12" x14ac:dyDescent="0.25">
      <c r="C885" s="174" t="s">
        <v>58</v>
      </c>
      <c r="D885" s="165"/>
      <c r="E885" s="156">
        <v>0</v>
      </c>
      <c r="F885" s="102">
        <f>IF(E884=0,"",(G884/E884)/12*E884)</f>
        <v>0</v>
      </c>
      <c r="G885" s="99">
        <f>F885</f>
        <v>0</v>
      </c>
      <c r="H885" s="166"/>
      <c r="I885" s="118" t="s">
        <v>528</v>
      </c>
      <c r="J885" s="118" t="str">
        <f>VLOOKUP(I885,Presupuesto!$B$11:$C$565,2,0)</f>
        <v>AGUINALDO Y DECIMO CUARTO MES</v>
      </c>
      <c r="K885" s="100" t="str">
        <f t="shared" si="17"/>
        <v>Posgrado</v>
      </c>
      <c r="L885" s="100" t="s">
        <v>404</v>
      </c>
    </row>
    <row r="886" spans="3:12" ht="15.75" thickBot="1" x14ac:dyDescent="0.3">
      <c r="C886" s="175" t="s">
        <v>59</v>
      </c>
      <c r="D886" s="165"/>
      <c r="E886" s="156">
        <v>0</v>
      </c>
      <c r="F886" s="119">
        <f>IF(E884&lt;6,"",((E884-6)/12)*(G884/E884))</f>
        <v>0</v>
      </c>
      <c r="G886" s="99">
        <f>F886</f>
        <v>0</v>
      </c>
      <c r="H886" s="166"/>
      <c r="I886" s="103" t="s">
        <v>531</v>
      </c>
      <c r="J886" s="103" t="str">
        <f>VLOOKUP(I886,Presupuesto!$B$11:$C$565,2,0)</f>
        <v>DECIMOCUARTO MES</v>
      </c>
      <c r="K886" s="100" t="str">
        <f t="shared" si="17"/>
        <v>Posgrado</v>
      </c>
      <c r="L886" s="100" t="s">
        <v>404</v>
      </c>
    </row>
    <row r="887" spans="3:12" ht="15.75" thickBot="1" x14ac:dyDescent="0.3">
      <c r="C887" s="139" t="s">
        <v>503</v>
      </c>
      <c r="D887" s="202"/>
      <c r="E887" s="154">
        <v>12</v>
      </c>
      <c r="F887" s="313">
        <f>HLOOKUP($C887,$BZ$2:$CM$3,2,0)</f>
        <v>15032.56</v>
      </c>
      <c r="G887" s="115">
        <f>D887*E887*F887</f>
        <v>0</v>
      </c>
      <c r="H887" s="168"/>
      <c r="I887" s="116" t="s">
        <v>508</v>
      </c>
      <c r="J887" s="116" t="str">
        <f>VLOOKUP(I887,Presupuesto!$B$11:$C$565,2,0)</f>
        <v>SUELDOS Y SALARIOS PERMANENTES</v>
      </c>
      <c r="K887" s="100" t="str">
        <f t="shared" si="17"/>
        <v>Posgrado</v>
      </c>
      <c r="L887" s="100" t="s">
        <v>404</v>
      </c>
    </row>
    <row r="888" spans="3:12" x14ac:dyDescent="0.25">
      <c r="C888" s="174" t="s">
        <v>58</v>
      </c>
      <c r="D888" s="165"/>
      <c r="E888" s="156">
        <v>0</v>
      </c>
      <c r="F888" s="102">
        <f>IF(E887=0,"",(G887/E887)/12*E887)</f>
        <v>0</v>
      </c>
      <c r="G888" s="99">
        <f>F888</f>
        <v>0</v>
      </c>
      <c r="H888" s="166"/>
      <c r="I888" s="118" t="s">
        <v>528</v>
      </c>
      <c r="J888" s="118" t="str">
        <f>VLOOKUP(I888,Presupuesto!$B$11:$C$565,2,0)</f>
        <v>AGUINALDO Y DECIMO CUARTO MES</v>
      </c>
      <c r="K888" s="100" t="str">
        <f t="shared" si="17"/>
        <v>Posgrado</v>
      </c>
      <c r="L888" s="100" t="s">
        <v>404</v>
      </c>
    </row>
    <row r="889" spans="3:12" ht="15.75" thickBot="1" x14ac:dyDescent="0.3">
      <c r="C889" s="175" t="s">
        <v>59</v>
      </c>
      <c r="D889" s="165"/>
      <c r="E889" s="156">
        <v>0</v>
      </c>
      <c r="F889" s="119">
        <f>IF(E887&lt;6,"",((E887-6)/12)*(G887/E887))</f>
        <v>0</v>
      </c>
      <c r="G889" s="99">
        <f>F889</f>
        <v>0</v>
      </c>
      <c r="H889" s="166"/>
      <c r="I889" s="103" t="s">
        <v>531</v>
      </c>
      <c r="J889" s="103" t="str">
        <f>VLOOKUP(I889,Presupuesto!$B$11:$C$565,2,0)</f>
        <v>DECIMOCUARTO MES</v>
      </c>
      <c r="K889" s="100" t="str">
        <f t="shared" si="17"/>
        <v>Posgrado</v>
      </c>
      <c r="L889" s="100" t="s">
        <v>404</v>
      </c>
    </row>
    <row r="890" spans="3:12" ht="15.75" thickBot="1" x14ac:dyDescent="0.3">
      <c r="C890" s="139" t="s">
        <v>504</v>
      </c>
      <c r="D890" s="202"/>
      <c r="E890" s="154">
        <v>12</v>
      </c>
      <c r="F890" s="313">
        <f>HLOOKUP($C890,$BZ$2:$CM$3,2,0)</f>
        <v>13264.02</v>
      </c>
      <c r="G890" s="115">
        <f>D890*E890*F890</f>
        <v>0</v>
      </c>
      <c r="H890" s="168"/>
      <c r="I890" s="116" t="s">
        <v>508</v>
      </c>
      <c r="J890" s="116" t="str">
        <f>VLOOKUP(I890,Presupuesto!$B$11:$C$565,2,0)</f>
        <v>SUELDOS Y SALARIOS PERMANENTES</v>
      </c>
      <c r="K890" s="100" t="str">
        <f t="shared" si="17"/>
        <v>Posgrado</v>
      </c>
      <c r="L890" s="100" t="s">
        <v>404</v>
      </c>
    </row>
    <row r="891" spans="3:12" x14ac:dyDescent="0.25">
      <c r="C891" s="174" t="s">
        <v>58</v>
      </c>
      <c r="D891" s="165"/>
      <c r="E891" s="156">
        <v>0</v>
      </c>
      <c r="F891" s="102">
        <f>IF(E890=0,"",(G890/E890)/12*E890)</f>
        <v>0</v>
      </c>
      <c r="G891" s="99">
        <f>F891</f>
        <v>0</v>
      </c>
      <c r="H891" s="166"/>
      <c r="I891" s="118" t="s">
        <v>528</v>
      </c>
      <c r="J891" s="118" t="str">
        <f>VLOOKUP(I891,Presupuesto!$B$11:$C$565,2,0)</f>
        <v>AGUINALDO Y DECIMO CUARTO MES</v>
      </c>
      <c r="K891" s="100" t="str">
        <f t="shared" si="17"/>
        <v>Posgrado</v>
      </c>
      <c r="L891" s="100" t="s">
        <v>404</v>
      </c>
    </row>
    <row r="892" spans="3:12" ht="15.75" thickBot="1" x14ac:dyDescent="0.3">
      <c r="C892" s="175" t="s">
        <v>59</v>
      </c>
      <c r="D892" s="165"/>
      <c r="E892" s="156">
        <v>0</v>
      </c>
      <c r="F892" s="119">
        <f>IF(E890&lt;6,"",((E890-6)/12)*(G890/E890))</f>
        <v>0</v>
      </c>
      <c r="G892" s="99">
        <f>F892</f>
        <v>0</v>
      </c>
      <c r="H892" s="166"/>
      <c r="I892" s="103" t="s">
        <v>531</v>
      </c>
      <c r="J892" s="103" t="str">
        <f>VLOOKUP(I892,Presupuesto!$B$11:$C$565,2,0)</f>
        <v>DECIMOCUARTO MES</v>
      </c>
      <c r="K892" s="100" t="str">
        <f t="shared" si="17"/>
        <v>Posgrado</v>
      </c>
      <c r="L892" s="100" t="s">
        <v>404</v>
      </c>
    </row>
    <row r="893" spans="3:12" ht="15.75" thickBot="1" x14ac:dyDescent="0.3">
      <c r="C893" s="139" t="s">
        <v>505</v>
      </c>
      <c r="D893" s="202"/>
      <c r="E893" s="154">
        <v>12</v>
      </c>
      <c r="F893" s="313">
        <f>HLOOKUP($C893,$BZ$2:$CM$3,2,0)</f>
        <v>12379.75</v>
      </c>
      <c r="G893" s="115">
        <f>D893*E893*F893</f>
        <v>0</v>
      </c>
      <c r="H893" s="168"/>
      <c r="I893" s="116" t="s">
        <v>508</v>
      </c>
      <c r="J893" s="116" t="str">
        <f>VLOOKUP(I893,Presupuesto!$B$11:$C$565,2,0)</f>
        <v>SUELDOS Y SALARIOS PERMANENTES</v>
      </c>
      <c r="K893" s="100" t="str">
        <f t="shared" si="17"/>
        <v>Posgrado</v>
      </c>
      <c r="L893" s="100" t="s">
        <v>404</v>
      </c>
    </row>
    <row r="894" spans="3:12" x14ac:dyDescent="0.25">
      <c r="C894" s="174" t="s">
        <v>58</v>
      </c>
      <c r="D894" s="165"/>
      <c r="E894" s="156">
        <v>0</v>
      </c>
      <c r="F894" s="102">
        <f>IF(E893=0,"",(G893/E893)/12*E893)</f>
        <v>0</v>
      </c>
      <c r="G894" s="99">
        <f>F894</f>
        <v>0</v>
      </c>
      <c r="H894" s="166"/>
      <c r="I894" s="118" t="s">
        <v>528</v>
      </c>
      <c r="J894" s="118" t="str">
        <f>VLOOKUP(I894,Presupuesto!$B$11:$C$565,2,0)</f>
        <v>AGUINALDO Y DECIMO CUARTO MES</v>
      </c>
      <c r="K894" s="100" t="str">
        <f t="shared" si="17"/>
        <v>Posgrado</v>
      </c>
      <c r="L894" s="100" t="s">
        <v>404</v>
      </c>
    </row>
    <row r="895" spans="3:12" ht="15.75" thickBot="1" x14ac:dyDescent="0.3">
      <c r="C895" s="175" t="s">
        <v>59</v>
      </c>
      <c r="D895" s="165"/>
      <c r="E895" s="156">
        <v>0</v>
      </c>
      <c r="F895" s="119">
        <f>IF(E893&lt;6,"",((E893-6)/12)*(G893/E893))</f>
        <v>0</v>
      </c>
      <c r="G895" s="99">
        <f>F895</f>
        <v>0</v>
      </c>
      <c r="H895" s="166"/>
      <c r="I895" s="103" t="s">
        <v>531</v>
      </c>
      <c r="J895" s="103" t="str">
        <f>VLOOKUP(I895,Presupuesto!$B$11:$C$565,2,0)</f>
        <v>DECIMOCUARTO MES</v>
      </c>
      <c r="K895" s="100" t="str">
        <f t="shared" si="17"/>
        <v>Posgrado</v>
      </c>
      <c r="L895" s="100" t="s">
        <v>404</v>
      </c>
    </row>
    <row r="896" spans="3:12" ht="15.75" thickBot="1" x14ac:dyDescent="0.3">
      <c r="C896" s="139" t="s">
        <v>506</v>
      </c>
      <c r="D896" s="202"/>
      <c r="E896" s="154">
        <v>12</v>
      </c>
      <c r="F896" s="313">
        <f>HLOOKUP($C896,$BZ$2:$CM$3,2,0)</f>
        <v>439.49</v>
      </c>
      <c r="G896" s="115">
        <f>D896*E896*F896</f>
        <v>0</v>
      </c>
      <c r="H896" s="168"/>
      <c r="I896" s="116" t="s">
        <v>508</v>
      </c>
      <c r="J896" s="116" t="str">
        <f>VLOOKUP(I896,Presupuesto!$B$11:$C$565,2,0)</f>
        <v>SUELDOS Y SALARIOS PERMANENTES</v>
      </c>
      <c r="K896" s="100" t="str">
        <f t="shared" si="17"/>
        <v>Posgrado</v>
      </c>
      <c r="L896" s="100" t="s">
        <v>404</v>
      </c>
    </row>
    <row r="897" spans="3:12" x14ac:dyDescent="0.25">
      <c r="C897" s="174" t="s">
        <v>58</v>
      </c>
      <c r="D897" s="165"/>
      <c r="E897" s="156">
        <v>0</v>
      </c>
      <c r="F897" s="102">
        <f>IF(E896=0,"",(G896/E896)/12*E896)</f>
        <v>0</v>
      </c>
      <c r="G897" s="99">
        <f>F897</f>
        <v>0</v>
      </c>
      <c r="H897" s="166"/>
      <c r="I897" s="118" t="s">
        <v>528</v>
      </c>
      <c r="J897" s="118" t="str">
        <f>VLOOKUP(I897,Presupuesto!$B$11:$C$565,2,0)</f>
        <v>AGUINALDO Y DECIMO CUARTO MES</v>
      </c>
      <c r="K897" s="100" t="str">
        <f t="shared" si="17"/>
        <v>Posgrado</v>
      </c>
      <c r="L897" s="100" t="s">
        <v>404</v>
      </c>
    </row>
    <row r="898" spans="3:12" ht="15.75" thickBot="1" x14ac:dyDescent="0.3">
      <c r="C898" s="175" t="s">
        <v>59</v>
      </c>
      <c r="D898" s="165"/>
      <c r="E898" s="156">
        <v>0</v>
      </c>
      <c r="F898" s="119">
        <f>IF(E896&lt;6,"",((E896-6)/12)*(G896/E896))</f>
        <v>0</v>
      </c>
      <c r="G898" s="99">
        <f>F898</f>
        <v>0</v>
      </c>
      <c r="H898" s="166"/>
      <c r="I898" s="103" t="s">
        <v>531</v>
      </c>
      <c r="J898" s="103" t="str">
        <f>VLOOKUP(I898,Presupuesto!$B$11:$C$565,2,0)</f>
        <v>DECIMOCUARTO MES</v>
      </c>
      <c r="K898" s="100" t="str">
        <f t="shared" si="17"/>
        <v>Posgrado</v>
      </c>
      <c r="L898" s="100" t="s">
        <v>404</v>
      </c>
    </row>
    <row r="899" spans="3:12" ht="15.75" thickBot="1" x14ac:dyDescent="0.3">
      <c r="C899" s="139" t="s">
        <v>507</v>
      </c>
      <c r="D899" s="202"/>
      <c r="E899" s="154">
        <v>12</v>
      </c>
      <c r="F899" s="313">
        <f>HLOOKUP($C899,$BZ$2:$CM$3,2,0)</f>
        <v>1904.46</v>
      </c>
      <c r="G899" s="115">
        <f>D899*E899*F899</f>
        <v>0</v>
      </c>
      <c r="H899" s="168"/>
      <c r="I899" s="116" t="s">
        <v>508</v>
      </c>
      <c r="J899" s="116" t="str">
        <f>VLOOKUP(I899,Presupuesto!$B$11:$C$565,2,0)</f>
        <v>SUELDOS Y SALARIOS PERMANENTES</v>
      </c>
      <c r="K899" s="100" t="str">
        <f t="shared" si="17"/>
        <v>Posgrado</v>
      </c>
      <c r="L899" s="100" t="s">
        <v>404</v>
      </c>
    </row>
    <row r="900" spans="3:12" x14ac:dyDescent="0.25">
      <c r="C900" s="174" t="s">
        <v>58</v>
      </c>
      <c r="D900" s="165"/>
      <c r="E900" s="156">
        <v>0</v>
      </c>
      <c r="F900" s="102">
        <f>IF(E899=0,"",(G899/E899)/12*E899)</f>
        <v>0</v>
      </c>
      <c r="G900" s="99">
        <f>F900</f>
        <v>0</v>
      </c>
      <c r="H900" s="166"/>
      <c r="I900" s="118" t="s">
        <v>528</v>
      </c>
      <c r="J900" s="118" t="str">
        <f>VLOOKUP(I900,Presupuesto!$B$11:$C$565,2,0)</f>
        <v>AGUINALDO Y DECIMO CUARTO MES</v>
      </c>
      <c r="K900" s="100" t="str">
        <f t="shared" si="17"/>
        <v>Posgrado</v>
      </c>
      <c r="L900" s="100" t="s">
        <v>404</v>
      </c>
    </row>
    <row r="901" spans="3:12" ht="15.75" thickBot="1" x14ac:dyDescent="0.3">
      <c r="C901" s="175" t="s">
        <v>59</v>
      </c>
      <c r="D901" s="165"/>
      <c r="E901" s="156">
        <v>0</v>
      </c>
      <c r="F901" s="119">
        <f>IF(E899&lt;6,"",((E899-6)/12)*(G899/E899))</f>
        <v>0</v>
      </c>
      <c r="G901" s="99">
        <f>F901</f>
        <v>0</v>
      </c>
      <c r="H901" s="166"/>
      <c r="I901" s="103" t="s">
        <v>531</v>
      </c>
      <c r="J901" s="103" t="str">
        <f>VLOOKUP(I901,Presupuesto!$B$11:$C$565,2,0)</f>
        <v>DECIMOCUARTO MES</v>
      </c>
      <c r="K901" s="100" t="str">
        <f t="shared" si="17"/>
        <v>Posgrado</v>
      </c>
      <c r="L901" s="100" t="s">
        <v>404</v>
      </c>
    </row>
    <row r="902" spans="3:12" ht="15.75" thickBot="1" x14ac:dyDescent="0.3">
      <c r="C902" s="142" t="s">
        <v>84</v>
      </c>
      <c r="D902" s="202"/>
      <c r="E902" s="154">
        <v>12</v>
      </c>
      <c r="F902" s="141">
        <v>30000</v>
      </c>
      <c r="G902" s="115">
        <f>D902*E902*F902</f>
        <v>0</v>
      </c>
      <c r="H902" s="168"/>
      <c r="I902" s="116" t="s">
        <v>576</v>
      </c>
      <c r="J902" s="116" t="str">
        <f>VLOOKUP(I902,Presupuesto!$B$11:$C$565,2,0)</f>
        <v>CONTRATOS ESPECIALES</v>
      </c>
      <c r="K902" s="100" t="str">
        <f t="shared" si="17"/>
        <v>Posgrado</v>
      </c>
      <c r="L902" s="100" t="s">
        <v>404</v>
      </c>
    </row>
    <row r="903" spans="3:12" x14ac:dyDescent="0.25">
      <c r="C903" s="174" t="s">
        <v>58</v>
      </c>
      <c r="D903" s="165"/>
      <c r="E903" s="156">
        <v>0</v>
      </c>
      <c r="F903" s="119">
        <f>IF(E902=0,"",(G902/E902)/12*E902)</f>
        <v>0</v>
      </c>
      <c r="G903" s="99">
        <f>F903</f>
        <v>0</v>
      </c>
      <c r="H903" s="166"/>
      <c r="I903" s="103" t="s">
        <v>576</v>
      </c>
      <c r="J903" s="103" t="str">
        <f>VLOOKUP(I903,Presupuesto!$B$11:$C$565,2,0)</f>
        <v>CONTRATOS ESPECIALES</v>
      </c>
      <c r="K903" s="100" t="str">
        <f t="shared" si="17"/>
        <v>Posgrado</v>
      </c>
      <c r="L903" s="100" t="s">
        <v>403</v>
      </c>
    </row>
    <row r="904" spans="3:12" ht="15.75" thickBot="1" x14ac:dyDescent="0.3">
      <c r="C904" s="175" t="s">
        <v>59</v>
      </c>
      <c r="D904" s="165"/>
      <c r="E904" s="156">
        <v>0</v>
      </c>
      <c r="F904" s="102">
        <f>IF(E902&lt;6,"",((E902-6)/12)*(G902/E902))</f>
        <v>0</v>
      </c>
      <c r="G904" s="99">
        <f>F904</f>
        <v>0</v>
      </c>
      <c r="H904" s="166"/>
      <c r="I904" s="103" t="s">
        <v>576</v>
      </c>
      <c r="J904" s="103" t="str">
        <f>VLOOKUP(I904,Presupuesto!$B$11:$C$565,2,0)</f>
        <v>CONTRATOS ESPECIALES</v>
      </c>
      <c r="K904" s="100" t="str">
        <f t="shared" si="17"/>
        <v>Posgrado</v>
      </c>
      <c r="L904" s="100" t="s">
        <v>408</v>
      </c>
    </row>
    <row r="905" spans="3:12" ht="15.75" thickBot="1" x14ac:dyDescent="0.3">
      <c r="C905" s="142" t="s">
        <v>60</v>
      </c>
      <c r="D905" s="202"/>
      <c r="E905" s="154">
        <v>12</v>
      </c>
      <c r="F905" s="120">
        <v>30000</v>
      </c>
      <c r="G905" s="115">
        <f>D905*E905*F905</f>
        <v>0</v>
      </c>
      <c r="H905" s="168"/>
      <c r="I905" s="116" t="s">
        <v>717</v>
      </c>
      <c r="J905" s="116" t="str">
        <f>VLOOKUP(I905,Presupuesto!$B$11:$C$565,2,0)</f>
        <v>OTROS SERVICIOS TECNICOS Y PROFESIONALES</v>
      </c>
      <c r="K905" s="100" t="str">
        <f t="shared" si="17"/>
        <v>Posgrado</v>
      </c>
      <c r="L905" s="100" t="s">
        <v>403</v>
      </c>
    </row>
    <row r="906" spans="3:12" x14ac:dyDescent="0.25">
      <c r="C906" s="174" t="s">
        <v>58</v>
      </c>
      <c r="D906" s="165"/>
      <c r="E906" s="156">
        <v>0</v>
      </c>
      <c r="F906" s="102">
        <v>0</v>
      </c>
      <c r="G906" s="99">
        <f>F906</f>
        <v>0</v>
      </c>
      <c r="H906" s="166"/>
      <c r="I906" s="103" t="s">
        <v>717</v>
      </c>
      <c r="J906" s="103" t="str">
        <f>VLOOKUP(I906,Presupuesto!$B$11:$C$565,2,0)</f>
        <v>OTROS SERVICIOS TECNICOS Y PROFESIONALES</v>
      </c>
      <c r="K906" s="100" t="str">
        <f t="shared" si="17"/>
        <v>Posgrado</v>
      </c>
      <c r="L906" s="100" t="s">
        <v>403</v>
      </c>
    </row>
    <row r="907" spans="3:12" ht="15.75" thickBot="1" x14ac:dyDescent="0.3">
      <c r="C907" s="175" t="s">
        <v>59</v>
      </c>
      <c r="D907" s="165"/>
      <c r="E907" s="156">
        <v>0</v>
      </c>
      <c r="F907" s="102">
        <v>0</v>
      </c>
      <c r="G907" s="99">
        <f>F907</f>
        <v>0</v>
      </c>
      <c r="H907" s="166"/>
      <c r="I907" s="103" t="s">
        <v>717</v>
      </c>
      <c r="J907" s="103" t="str">
        <f>VLOOKUP(I907,Presupuesto!$B$11:$C$565,2,0)</f>
        <v>OTROS SERVICIOS TECNICOS Y PROFESIONALES</v>
      </c>
      <c r="K907" s="100" t="str">
        <f t="shared" si="17"/>
        <v>Posgrado</v>
      </c>
      <c r="L907" s="100" t="s">
        <v>403</v>
      </c>
    </row>
    <row r="908" spans="3:12" ht="15.75" thickBot="1" x14ac:dyDescent="0.3">
      <c r="C908" s="142" t="s">
        <v>61</v>
      </c>
      <c r="D908" s="202"/>
      <c r="E908" s="154">
        <v>12</v>
      </c>
      <c r="F908" s="120">
        <v>30000</v>
      </c>
      <c r="G908" s="115">
        <f>D908*E908*F908</f>
        <v>0</v>
      </c>
      <c r="H908" s="168"/>
      <c r="I908" s="116" t="s">
        <v>508</v>
      </c>
      <c r="J908" s="116" t="str">
        <f>VLOOKUP(I908,Presupuesto!$B$11:$C$565,2,0)</f>
        <v>SUELDOS Y SALARIOS PERMANENTES</v>
      </c>
      <c r="K908" s="100" t="str">
        <f t="shared" si="17"/>
        <v>Posgrado</v>
      </c>
      <c r="L908" s="100" t="s">
        <v>403</v>
      </c>
    </row>
    <row r="909" spans="3:12" x14ac:dyDescent="0.25">
      <c r="C909" s="174" t="s">
        <v>58</v>
      </c>
      <c r="D909" s="172"/>
      <c r="E909" s="133">
        <v>0</v>
      </c>
      <c r="F909" s="121">
        <f>IF(E908=0,"",(G908/E908)/12*E908)</f>
        <v>0</v>
      </c>
      <c r="G909" s="122">
        <f>F909</f>
        <v>0</v>
      </c>
      <c r="H909" s="166"/>
      <c r="I909" s="103" t="s">
        <v>528</v>
      </c>
      <c r="J909" s="103" t="str">
        <f>VLOOKUP(I909,Presupuesto!$B$11:$C$565,2,0)</f>
        <v>AGUINALDO Y DECIMO CUARTO MES</v>
      </c>
      <c r="K909" s="100" t="str">
        <f t="shared" si="17"/>
        <v>Posgrado</v>
      </c>
      <c r="L909" s="100" t="s">
        <v>403</v>
      </c>
    </row>
    <row r="910" spans="3:12" ht="15.75" thickBot="1" x14ac:dyDescent="0.3">
      <c r="C910" s="176" t="s">
        <v>59</v>
      </c>
      <c r="D910" s="164"/>
      <c r="E910" s="134">
        <v>0</v>
      </c>
      <c r="F910" s="107">
        <f>IF(E908&lt;6,"",((E908-6)/12)*(G908/E908))</f>
        <v>0</v>
      </c>
      <c r="G910" s="107">
        <f>F910</f>
        <v>0</v>
      </c>
      <c r="H910" s="164"/>
      <c r="I910" s="108" t="s">
        <v>531</v>
      </c>
      <c r="J910" s="126" t="str">
        <f>VLOOKUP(I910,Presupuesto!$B$11:$C$565,2,0)</f>
        <v>DECIMOCUARTO MES</v>
      </c>
      <c r="K910" s="108" t="str">
        <f t="shared" si="17"/>
        <v>Posgrado</v>
      </c>
      <c r="L910" s="126" t="s">
        <v>403</v>
      </c>
    </row>
  </sheetData>
  <mergeCells count="1">
    <mergeCell ref="F191:I191"/>
  </mergeCells>
  <conditionalFormatting sqref="E899">
    <cfRule type="cellIs" dxfId="15" priority="4" operator="greaterThan">
      <formula>12</formula>
    </cfRule>
  </conditionalFormatting>
  <conditionalFormatting sqref="E239">
    <cfRule type="cellIs" dxfId="14" priority="15" operator="greaterThan">
      <formula>12</formula>
    </cfRule>
  </conditionalFormatting>
  <conditionalFormatting sqref="E299">
    <cfRule type="cellIs" dxfId="13" priority="14" operator="greaterThan">
      <formula>12</formula>
    </cfRule>
  </conditionalFormatting>
  <conditionalFormatting sqref="E116">
    <cfRule type="cellIs" dxfId="12" priority="16" operator="greaterThan">
      <formula>12</formula>
    </cfRule>
  </conditionalFormatting>
  <conditionalFormatting sqref="E359">
    <cfRule type="cellIs" dxfId="11" priority="13" operator="greaterThan">
      <formula>12</formula>
    </cfRule>
  </conditionalFormatting>
  <conditionalFormatting sqref="E419">
    <cfRule type="cellIs" dxfId="10" priority="12" operator="greaterThan">
      <formula>12</formula>
    </cfRule>
  </conditionalFormatting>
  <conditionalFormatting sqref="E479">
    <cfRule type="cellIs" dxfId="9" priority="11" operator="greaterThan">
      <formula>12</formula>
    </cfRule>
  </conditionalFormatting>
  <conditionalFormatting sqref="E539">
    <cfRule type="cellIs" dxfId="8" priority="10" operator="greaterThan">
      <formula>12</formula>
    </cfRule>
  </conditionalFormatting>
  <conditionalFormatting sqref="E599">
    <cfRule type="cellIs" dxfId="7" priority="9" operator="greaterThan">
      <formula>12</formula>
    </cfRule>
  </conditionalFormatting>
  <conditionalFormatting sqref="E659">
    <cfRule type="cellIs" dxfId="6" priority="8" operator="greaterThan">
      <formula>12</formula>
    </cfRule>
  </conditionalFormatting>
  <conditionalFormatting sqref="E719">
    <cfRule type="cellIs" dxfId="5" priority="7" operator="greaterThan">
      <formula>12</formula>
    </cfRule>
  </conditionalFormatting>
  <conditionalFormatting sqref="E779">
    <cfRule type="cellIs" dxfId="4" priority="6" operator="greaterThan">
      <formula>12</formula>
    </cfRule>
  </conditionalFormatting>
  <conditionalFormatting sqref="E839">
    <cfRule type="cellIs" dxfId="3" priority="5" operator="greaterThan">
      <formula>12</formula>
    </cfRule>
  </conditionalFormatting>
  <conditionalFormatting sqref="E56">
    <cfRule type="cellIs" dxfId="2" priority="3" operator="greaterThan">
      <formula>12</formula>
    </cfRule>
  </conditionalFormatting>
  <conditionalFormatting sqref="E177">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740:H790 H800:H850 H860:H910 H77:H127 H200:H250 H260:H310 H320:H370 H380:H430 H440:H490 H500:H550 H560:H610 H620:H670 H680:H730 H138:H188 H17:H67">
      <formula1>$R$2:$S$2</formula1>
    </dataValidation>
    <dataValidation type="list" allowBlank="1" showInputMessage="1" showErrorMessage="1" errorTitle="¡Ingreso Inválido!" error="Seleccione una opción de la lista." promptTitle="Dimensión Estratégica" prompt="Seleccione una opción de la lista." sqref="K740:K790 K800:K850 K860:K910 K77:K127 K200:K250 K260:K310 K320:K370 K380:K430 K440:K490 K500:K550 K560:K610 K620:K670 K680:K730 K17:K67 K138:K188">
      <formula1>$A$2:$O$2</formula1>
    </dataValidation>
    <dataValidation type="list" allowBlank="1" showInputMessage="1" showErrorMessage="1" errorTitle="¡Ingreso Inválido!" error="Seleccione una opción de la lista" promptTitle="Mes Requerido" prompt="Seleccione el mes en el que requiere el recurso." sqref="L740:L790 L800:L850 L860:L910 L77:L127 L200:L250 L260:L310 L320:L370 L380:L430 L440:L490 L500:L550 L560:L610 L620:L670 L680:L730 L138:L188 L17:L67">
      <formula1>$U$2:$AF$2</formula1>
    </dataValidation>
    <dataValidation type="list" allowBlank="1" showInputMessage="1" showErrorMessage="1" sqref="C740 C743 C746 C749 C752 C755 C758 C761 C764 C767 C770 C773 C776 C779 C800 C803 C806 C809 C812 C815 C818 C821 C824 C827 C830 C833 C836 C839 C860 C863 C866 C869 C872 C875 C878 C881 C884 C887 C890 C893 C896 C899 C77 C80 C83 C86 C89 C92 C95 C98 C101 C104 C107 C110 C113 C116 C200 C203 C206 C209 C212 C215 C218 C221 C224 C227 C230 C233 C236 C239 C260 C263 C266 C269 C272 C275 C278 C281 C284 C287 C290 C293 C296 C299 C320 C323 C326 C329 C332 C335 C338 C341 C344 C347 C350 C353 C356 C359 C380 C383 C386 C389 C392 C395 C398 C401 C404 C407 C410 C413 C416 C419 C440 C443 C446 C449 C452 C455 C458 C461 C464 C467 C470 C473 C476 C479 C500 C503 C506 C509 C512 C515 C518 C521 C524 C527 C530 C533 C536 C539 C560 C563 C566 C569 C572 C575 C578 C581 C584 C587 C590 C593 C596 C599 C620 C623 C626 C629 C632 C635 C638 C641 C644 C647 C650 C653 C656 C659 C680 C683 C686 C689 C692 C695 C698 C701 C704 C707 C710 C713 C716 C719 C17 C20 C23 C26 C29 C32 C35 C38 C41 C44 C47 C50 C53 C56 C138 C141 C144 C147 C150 C153 C156 C159 C162 C165 C168 C171 C174 C177">
      <formula1>$BZ$2:$CM$2</formula1>
    </dataValidation>
    <dataValidation type="list" allowBlank="1" showInputMessage="1" showErrorMessage="1" errorTitle="¡Ingreso Inválido!" error="Verifique el valor ingresado." sqref="I740:I790 I800:I850 I860:I910 I77:I127 I200:I250 I260:I310 I320:I370 I380:I430 I440:I490 I500:I550 I560:I610 I620:I670 I680:I730 I17:I67 I138:I188">
      <formula1>$A$1:$UI$1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43"/>
  <sheetViews>
    <sheetView showGridLines="0" topLeftCell="A73" zoomScale="84" zoomScaleNormal="84" workbookViewId="0">
      <selection activeCell="G117" sqref="G117"/>
    </sheetView>
  </sheetViews>
  <sheetFormatPr baseColWidth="10" defaultColWidth="11.5703125" defaultRowHeight="15" x14ac:dyDescent="0.2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5" spans="1:555" ht="52.5" x14ac:dyDescent="0.25">
      <c r="C5" s="88" t="s">
        <v>393</v>
      </c>
      <c r="D5" s="89">
        <f>SUMIF($C:$C,$C$10,D:D)</f>
        <v>111200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424" t="s">
        <v>43</v>
      </c>
      <c r="D10" s="425">
        <f>SUM(F17:F26)</f>
        <v>25200</v>
      </c>
      <c r="E10" s="456"/>
      <c r="F10" s="456"/>
      <c r="G10" s="79"/>
      <c r="H10" s="96"/>
      <c r="I10" s="123"/>
    </row>
    <row r="11" spans="1:555" x14ac:dyDescent="0.25">
      <c r="B11" s="95"/>
      <c r="C11" s="427"/>
      <c r="D11" s="428"/>
      <c r="E11" s="426"/>
      <c r="F11" s="426"/>
      <c r="G11" s="95"/>
      <c r="H11" s="76"/>
      <c r="I11" s="76"/>
      <c r="J11" s="76"/>
      <c r="K11" s="114"/>
    </row>
    <row r="12" spans="1:555" x14ac:dyDescent="0.25">
      <c r="B12" s="95"/>
      <c r="C12" s="427"/>
      <c r="D12" s="428"/>
      <c r="E12" s="426"/>
      <c r="F12" s="426"/>
      <c r="G12" s="95"/>
      <c r="H12" s="76"/>
      <c r="I12" s="76"/>
      <c r="J12" s="76"/>
      <c r="K12" s="114"/>
    </row>
    <row r="13" spans="1:555" ht="15.75" x14ac:dyDescent="0.25">
      <c r="B13" s="95"/>
      <c r="C13" s="429" t="s">
        <v>401</v>
      </c>
      <c r="D13" s="457" t="s">
        <v>1854</v>
      </c>
      <c r="E13" s="426"/>
      <c r="F13" s="426"/>
      <c r="G13" s="95"/>
      <c r="H13" s="76"/>
      <c r="I13" s="76"/>
      <c r="J13" s="76"/>
      <c r="K13" s="114"/>
    </row>
    <row r="14" spans="1:555" ht="18.75" x14ac:dyDescent="0.25">
      <c r="B14" s="95"/>
      <c r="C14" s="431"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Acondicionamiento y equipamiento  del  laboratorio de metalurgia</v>
      </c>
      <c r="D14" s="428"/>
      <c r="E14" s="426"/>
      <c r="F14" s="426"/>
      <c r="G14" s="95"/>
      <c r="H14" s="76"/>
      <c r="I14" s="76"/>
      <c r="J14" s="76"/>
      <c r="K14" s="114"/>
    </row>
    <row r="15" spans="1:555" ht="15.75" thickBot="1" x14ac:dyDescent="0.3">
      <c r="B15" s="95"/>
      <c r="C15" s="427"/>
      <c r="D15" s="428"/>
      <c r="E15" s="426"/>
      <c r="F15" s="426"/>
      <c r="G15" s="95"/>
      <c r="H15" s="76"/>
      <c r="I15" s="76"/>
      <c r="J15" s="76"/>
      <c r="K15" s="114"/>
    </row>
    <row r="16" spans="1:555" ht="30.75" thickBot="1" x14ac:dyDescent="0.3">
      <c r="B16" s="95"/>
      <c r="C16" s="432" t="s">
        <v>44</v>
      </c>
      <c r="D16" s="434" t="s">
        <v>55</v>
      </c>
      <c r="E16" s="434" t="s">
        <v>57</v>
      </c>
      <c r="F16" s="435" t="s">
        <v>27</v>
      </c>
      <c r="G16" s="135" t="s">
        <v>140</v>
      </c>
      <c r="H16" s="130" t="s">
        <v>46</v>
      </c>
      <c r="I16" s="130" t="s">
        <v>141</v>
      </c>
      <c r="J16" s="130" t="s">
        <v>419</v>
      </c>
      <c r="K16" s="130" t="s">
        <v>420</v>
      </c>
    </row>
    <row r="17" spans="2:11" x14ac:dyDescent="0.25">
      <c r="B17" s="95"/>
      <c r="C17" s="458" t="s">
        <v>63</v>
      </c>
      <c r="D17" s="459"/>
      <c r="E17" s="460">
        <v>2800</v>
      </c>
      <c r="F17" s="443">
        <f t="shared" ref="F17:F26" si="0">D17*E17</f>
        <v>0</v>
      </c>
      <c r="G17" s="163" t="s">
        <v>1459</v>
      </c>
      <c r="H17" s="100" t="s">
        <v>997</v>
      </c>
      <c r="I17" s="100" t="str">
        <f>VLOOKUP(H17,Presupuesto!$B$11:$C$565,2,0)</f>
        <v>MUEBLES VARIOS DE OFICINA</v>
      </c>
      <c r="J17" s="223" t="s">
        <v>1471</v>
      </c>
      <c r="K17" s="100" t="s">
        <v>413</v>
      </c>
    </row>
    <row r="18" spans="2:11" ht="32.25" customHeight="1" x14ac:dyDescent="0.25">
      <c r="B18" s="95"/>
      <c r="C18" s="440" t="s">
        <v>64</v>
      </c>
      <c r="D18" s="444">
        <v>3</v>
      </c>
      <c r="E18" s="442">
        <v>2400</v>
      </c>
      <c r="F18" s="443">
        <f t="shared" si="0"/>
        <v>7200</v>
      </c>
      <c r="G18" s="163" t="s">
        <v>138</v>
      </c>
      <c r="H18" s="103" t="s">
        <v>997</v>
      </c>
      <c r="I18" s="100" t="str">
        <f>VLOOKUP(H18,Presupuesto!$B$11:$C$565,2,0)</f>
        <v>MUEBLES VARIOS DE OFICINA</v>
      </c>
      <c r="J18" s="100" t="str">
        <f t="shared" ref="J18:J26" si="1">$J$17</f>
        <v>Posgrado</v>
      </c>
      <c r="K18" s="100" t="s">
        <v>421</v>
      </c>
    </row>
    <row r="19" spans="2:11" x14ac:dyDescent="0.25">
      <c r="B19" s="95"/>
      <c r="C19" s="440" t="s">
        <v>65</v>
      </c>
      <c r="D19" s="444"/>
      <c r="E19" s="442">
        <v>1000</v>
      </c>
      <c r="F19" s="443">
        <f t="shared" si="0"/>
        <v>0</v>
      </c>
      <c r="G19" s="163"/>
      <c r="H19" s="103" t="s">
        <v>997</v>
      </c>
      <c r="I19" s="100" t="str">
        <f>VLOOKUP(H19,Presupuesto!$B$11:$C$565,2,0)</f>
        <v>MUEBLES VARIOS DE OFICINA</v>
      </c>
      <c r="J19" s="100" t="str">
        <f t="shared" si="1"/>
        <v>Posgrado</v>
      </c>
      <c r="K19" s="100" t="s">
        <v>404</v>
      </c>
    </row>
    <row r="20" spans="2:11" x14ac:dyDescent="0.25">
      <c r="B20" s="95"/>
      <c r="C20" s="440" t="s">
        <v>66</v>
      </c>
      <c r="D20" s="444">
        <v>3</v>
      </c>
      <c r="E20" s="442">
        <v>6000</v>
      </c>
      <c r="F20" s="443">
        <f t="shared" si="0"/>
        <v>18000</v>
      </c>
      <c r="G20" s="163" t="s">
        <v>138</v>
      </c>
      <c r="H20" s="103" t="s">
        <v>997</v>
      </c>
      <c r="I20" s="100" t="str">
        <f>VLOOKUP(H20,Presupuesto!$B$11:$C$565,2,0)</f>
        <v>MUEBLES VARIOS DE OFICINA</v>
      </c>
      <c r="J20" s="100" t="str">
        <f t="shared" si="1"/>
        <v>Posgrado</v>
      </c>
      <c r="K20" s="100" t="s">
        <v>404</v>
      </c>
    </row>
    <row r="21" spans="2:11" x14ac:dyDescent="0.25">
      <c r="B21" s="95"/>
      <c r="C21" s="440" t="s">
        <v>67</v>
      </c>
      <c r="D21" s="444"/>
      <c r="E21" s="442">
        <v>3000</v>
      </c>
      <c r="F21" s="443">
        <f t="shared" si="0"/>
        <v>0</v>
      </c>
      <c r="G21" s="163"/>
      <c r="H21" s="103" t="s">
        <v>997</v>
      </c>
      <c r="I21" s="100" t="str">
        <f>VLOOKUP(H21,Presupuesto!$B$11:$C$565,2,0)</f>
        <v>MUEBLES VARIOS DE OFICINA</v>
      </c>
      <c r="J21" s="100" t="str">
        <f t="shared" si="1"/>
        <v>Posgrado</v>
      </c>
      <c r="K21" s="100" t="s">
        <v>404</v>
      </c>
    </row>
    <row r="22" spans="2:11" x14ac:dyDescent="0.25">
      <c r="B22" s="95"/>
      <c r="C22" s="440" t="s">
        <v>68</v>
      </c>
      <c r="D22" s="444"/>
      <c r="E22" s="442">
        <v>10000</v>
      </c>
      <c r="F22" s="443">
        <f t="shared" si="0"/>
        <v>0</v>
      </c>
      <c r="G22" s="163"/>
      <c r="H22" s="103" t="s">
        <v>997</v>
      </c>
      <c r="I22" s="100" t="str">
        <f>VLOOKUP(H22,Presupuesto!$B$11:$C$565,2,0)</f>
        <v>MUEBLES VARIOS DE OFICINA</v>
      </c>
      <c r="J22" s="100" t="str">
        <f t="shared" si="1"/>
        <v>Posgrado</v>
      </c>
      <c r="K22" s="100" t="s">
        <v>404</v>
      </c>
    </row>
    <row r="23" spans="2:11" x14ac:dyDescent="0.25">
      <c r="B23" s="95"/>
      <c r="C23" s="440" t="s">
        <v>69</v>
      </c>
      <c r="D23" s="444"/>
      <c r="E23" s="442">
        <v>8000</v>
      </c>
      <c r="F23" s="443">
        <f t="shared" si="0"/>
        <v>0</v>
      </c>
      <c r="G23" s="163"/>
      <c r="H23" s="103" t="s">
        <v>1000</v>
      </c>
      <c r="I23" s="100" t="str">
        <f>VLOOKUP(H23,Presupuesto!$B$11:$C$565,2,0)</f>
        <v>EQUIPOS VARIOS DE OFICINA</v>
      </c>
      <c r="J23" s="100" t="str">
        <f t="shared" si="1"/>
        <v>Posgrado</v>
      </c>
      <c r="K23" s="100" t="s">
        <v>404</v>
      </c>
    </row>
    <row r="24" spans="2:11" x14ac:dyDescent="0.25">
      <c r="B24" s="95"/>
      <c r="C24" s="440" t="s">
        <v>70</v>
      </c>
      <c r="D24" s="444"/>
      <c r="E24" s="442">
        <v>2000</v>
      </c>
      <c r="F24" s="443">
        <f t="shared" si="0"/>
        <v>0</v>
      </c>
      <c r="G24" s="163"/>
      <c r="H24" s="103" t="s">
        <v>1000</v>
      </c>
      <c r="I24" s="100" t="str">
        <f>VLOOKUP(H24,Presupuesto!$B$11:$C$565,2,0)</f>
        <v>EQUIPOS VARIOS DE OFICINA</v>
      </c>
      <c r="J24" s="100" t="str">
        <f t="shared" si="1"/>
        <v>Posgrado</v>
      </c>
      <c r="K24" s="100" t="s">
        <v>412</v>
      </c>
    </row>
    <row r="25" spans="2:11" x14ac:dyDescent="0.25">
      <c r="B25" s="95"/>
      <c r="C25" s="440" t="s">
        <v>71</v>
      </c>
      <c r="D25" s="444"/>
      <c r="E25" s="442">
        <v>5000</v>
      </c>
      <c r="F25" s="443">
        <f t="shared" si="0"/>
        <v>0</v>
      </c>
      <c r="G25" s="163"/>
      <c r="H25" s="103" t="s">
        <v>1000</v>
      </c>
      <c r="I25" s="100" t="str">
        <f>VLOOKUP(H25,Presupuesto!$B$11:$C$565,2,0)</f>
        <v>EQUIPOS VARIOS DE OFICINA</v>
      </c>
      <c r="J25" s="100" t="str">
        <f t="shared" si="1"/>
        <v>Posgrado</v>
      </c>
      <c r="K25" s="100" t="s">
        <v>408</v>
      </c>
    </row>
    <row r="26" spans="2:11" ht="15.75" thickBot="1" x14ac:dyDescent="0.3">
      <c r="B26" s="95"/>
      <c r="C26" s="461" t="s">
        <v>72</v>
      </c>
      <c r="D26" s="462"/>
      <c r="E26" s="452">
        <v>100000</v>
      </c>
      <c r="F26" s="453">
        <f t="shared" si="0"/>
        <v>0</v>
      </c>
      <c r="G26" s="164"/>
      <c r="H26" s="108" t="s">
        <v>1000</v>
      </c>
      <c r="I26" s="108" t="str">
        <f>VLOOKUP(H26,Presupuesto!$B$11:$C$565,2,0)</f>
        <v>EQUIPOS VARIOS DE OFICINA</v>
      </c>
      <c r="J26" s="108" t="str">
        <f t="shared" si="1"/>
        <v>Posgrado</v>
      </c>
      <c r="K26" s="126" t="s">
        <v>403</v>
      </c>
    </row>
    <row r="27" spans="2:11" x14ac:dyDescent="0.25">
      <c r="B27" s="95"/>
    </row>
    <row r="28" spans="2:11" ht="15.75" thickBot="1" x14ac:dyDescent="0.3">
      <c r="B28" s="95"/>
      <c r="C28" s="365"/>
      <c r="D28" s="366"/>
      <c r="E28" s="367"/>
      <c r="F28" s="367"/>
      <c r="G28" s="368"/>
      <c r="H28" s="367"/>
      <c r="I28" s="367"/>
      <c r="J28" s="157"/>
      <c r="K28" s="157"/>
    </row>
    <row r="29" spans="2:11" ht="15.75" thickBot="1" x14ac:dyDescent="0.3">
      <c r="B29" s="95"/>
      <c r="C29" s="424" t="s">
        <v>43</v>
      </c>
      <c r="D29" s="425">
        <f>SUM(F36:F38)</f>
        <v>18000</v>
      </c>
      <c r="E29" s="456"/>
      <c r="F29" s="456"/>
      <c r="G29" s="79"/>
      <c r="H29" s="180"/>
      <c r="I29" s="180"/>
    </row>
    <row r="30" spans="2:11" x14ac:dyDescent="0.25">
      <c r="C30" s="427"/>
      <c r="D30" s="428"/>
      <c r="E30" s="426"/>
      <c r="F30" s="426"/>
      <c r="G30" s="95"/>
      <c r="H30" s="76"/>
      <c r="I30" s="76"/>
      <c r="J30" s="76"/>
      <c r="K30" s="114"/>
    </row>
    <row r="31" spans="2:11" x14ac:dyDescent="0.25">
      <c r="C31" s="427"/>
      <c r="D31" s="428"/>
      <c r="E31" s="426"/>
      <c r="F31" s="426"/>
      <c r="G31" s="95"/>
      <c r="H31" s="76"/>
      <c r="I31" s="76"/>
      <c r="J31" s="76"/>
      <c r="K31" s="114"/>
    </row>
    <row r="32" spans="2:11" ht="15.75" x14ac:dyDescent="0.25">
      <c r="C32" s="429" t="s">
        <v>401</v>
      </c>
      <c r="D32" s="457" t="s">
        <v>1851</v>
      </c>
      <c r="E32" s="426"/>
      <c r="F32" s="426"/>
      <c r="G32" s="95"/>
      <c r="H32" s="76"/>
      <c r="I32" s="76"/>
      <c r="J32" s="76"/>
      <c r="K32" s="114"/>
    </row>
    <row r="33" spans="3:11" ht="18.75" x14ac:dyDescent="0.25">
      <c r="C33" s="431"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Graduados'!$E:$F,2,FALSE),IFERROR(VLOOKUP(D32,'Gestion Administrativa'!$E:$F,2,FALSE),IFERROR(VLOOKUP(D32,'Gestión Académica'!$E:$F,2,FALSE),IFERROR(VLOOKUP(D32,'Aseguramiento de la Calidad y M'!$E:$F,2,FALSE),IFERROR(VLOOKUP(D32,'Gestión del Conocimiento'!$E:$F,2,FALSE),IFERROR(VLOOKUP(D32,'Gobernabilidad y Procesos...'!$E:$F,2,FALSE),IFERROR(VLOOKUP(D32,'Gestión del Talento Humano'!$E:$F,2,FALSE),IFERROR(VLOOKUP(D32,'Internacionalización de la E.S.'!$E:$F,2,FALSE),IFERROR(VLOOKUP(D32,Posgrado!$E:$F,2,FALSE),IFERROR(VLOOKUP(D32,'Cultura de Innovación Insti...'!$E:$F,2,FALSE),VLOOKUP(D32,'Lo Esencial de la Reforma Univ.'!$E:$F,2,0)))))))))))))))</f>
        <v>1) Acondicionamiento de aula multimedia para electricidad y magnetismo</v>
      </c>
      <c r="D33" s="428"/>
      <c r="E33" s="426"/>
      <c r="F33" s="426"/>
      <c r="G33" s="95"/>
      <c r="H33" s="76"/>
      <c r="I33" s="76"/>
      <c r="J33" s="76"/>
      <c r="K33" s="114"/>
    </row>
    <row r="34" spans="3:11" ht="15.75" thickBot="1" x14ac:dyDescent="0.3">
      <c r="C34" s="427"/>
      <c r="D34" s="428"/>
      <c r="E34" s="426"/>
      <c r="F34" s="426"/>
      <c r="G34" s="95"/>
      <c r="H34" s="76"/>
      <c r="I34" s="76"/>
      <c r="J34" s="76"/>
      <c r="K34" s="114"/>
    </row>
    <row r="35" spans="3:11" ht="30.75" thickBot="1" x14ac:dyDescent="0.3">
      <c r="C35" s="432" t="s">
        <v>44</v>
      </c>
      <c r="D35" s="434" t="s">
        <v>55</v>
      </c>
      <c r="E35" s="434" t="s">
        <v>57</v>
      </c>
      <c r="F35" s="435" t="s">
        <v>27</v>
      </c>
      <c r="G35" s="135" t="s">
        <v>140</v>
      </c>
      <c r="H35" s="130" t="s">
        <v>46</v>
      </c>
      <c r="I35" s="130" t="s">
        <v>141</v>
      </c>
      <c r="J35" s="130" t="s">
        <v>419</v>
      </c>
      <c r="K35" s="130" t="s">
        <v>420</v>
      </c>
    </row>
    <row r="36" spans="3:11" x14ac:dyDescent="0.25">
      <c r="C36" s="440" t="s">
        <v>68</v>
      </c>
      <c r="D36" s="444">
        <v>1</v>
      </c>
      <c r="E36" s="442">
        <v>10000</v>
      </c>
      <c r="F36" s="443">
        <f>D36*E36</f>
        <v>10000</v>
      </c>
      <c r="G36" s="163" t="s">
        <v>138</v>
      </c>
      <c r="H36" s="100" t="s">
        <v>997</v>
      </c>
      <c r="I36" s="100" t="str">
        <f>VLOOKUP(H36,Presupuesto!$B$11:$C$565,2,0)</f>
        <v>MUEBLES VARIOS DE OFICINA</v>
      </c>
      <c r="J36" s="223" t="s">
        <v>1471</v>
      </c>
      <c r="K36" s="100" t="s">
        <v>413</v>
      </c>
    </row>
    <row r="37" spans="3:11" x14ac:dyDescent="0.25">
      <c r="C37" s="440" t="s">
        <v>1504</v>
      </c>
      <c r="D37" s="444">
        <v>1</v>
      </c>
      <c r="E37" s="442">
        <v>8000</v>
      </c>
      <c r="F37" s="443">
        <f>D37*E37</f>
        <v>8000</v>
      </c>
      <c r="G37" s="163" t="s">
        <v>138</v>
      </c>
      <c r="H37" s="103" t="s">
        <v>997</v>
      </c>
      <c r="I37" s="100" t="str">
        <f>VLOOKUP(H37,Presupuesto!$B$11:$C$565,2,0)</f>
        <v>MUEBLES VARIOS DE OFICINA</v>
      </c>
      <c r="J37" s="100" t="str">
        <f>$J$36</f>
        <v>Posgrado</v>
      </c>
      <c r="K37" s="100" t="s">
        <v>421</v>
      </c>
    </row>
    <row r="38" spans="3:11" x14ac:dyDescent="0.25">
      <c r="C38" s="440" t="s">
        <v>70</v>
      </c>
      <c r="D38" s="444"/>
      <c r="E38" s="442">
        <v>2000</v>
      </c>
      <c r="F38" s="443">
        <f>D38*E38</f>
        <v>0</v>
      </c>
      <c r="G38" s="163"/>
      <c r="H38" s="103" t="s">
        <v>997</v>
      </c>
      <c r="I38" s="100" t="str">
        <f>VLOOKUP(H38,Presupuesto!$B$11:$C$565,2,0)</f>
        <v>MUEBLES VARIOS DE OFICINA</v>
      </c>
      <c r="J38" s="100" t="str">
        <f t="shared" ref="J38:J45" si="2">$J$36</f>
        <v>Posgrado</v>
      </c>
      <c r="K38" s="100" t="s">
        <v>404</v>
      </c>
    </row>
    <row r="39" spans="3:11" x14ac:dyDescent="0.25">
      <c r="C39" s="101" t="s">
        <v>66</v>
      </c>
      <c r="D39" s="153"/>
      <c r="E39" s="102">
        <v>6000</v>
      </c>
      <c r="F39" s="99">
        <f t="shared" ref="F39:F45" si="3">D39*E39</f>
        <v>0</v>
      </c>
      <c r="G39" s="163"/>
      <c r="H39" s="103" t="s">
        <v>997</v>
      </c>
      <c r="I39" s="100" t="str">
        <f>VLOOKUP(H39,Presupuesto!$B$11:$C$565,2,0)</f>
        <v>MUEBLES VARIOS DE OFICINA</v>
      </c>
      <c r="J39" s="100" t="str">
        <f t="shared" si="2"/>
        <v>Posgrado</v>
      </c>
      <c r="K39" s="100" t="s">
        <v>404</v>
      </c>
    </row>
    <row r="40" spans="3:11" x14ac:dyDescent="0.25">
      <c r="C40" s="101" t="s">
        <v>67</v>
      </c>
      <c r="D40" s="153"/>
      <c r="E40" s="102">
        <v>3000</v>
      </c>
      <c r="F40" s="99">
        <f t="shared" si="3"/>
        <v>0</v>
      </c>
      <c r="G40" s="163"/>
      <c r="H40" s="103" t="s">
        <v>997</v>
      </c>
      <c r="I40" s="100" t="str">
        <f>VLOOKUP(H40,Presupuesto!$B$11:$C$565,2,0)</f>
        <v>MUEBLES VARIOS DE OFICINA</v>
      </c>
      <c r="J40" s="100" t="str">
        <f t="shared" si="2"/>
        <v>Posgrado</v>
      </c>
      <c r="K40" s="100" t="s">
        <v>404</v>
      </c>
    </row>
    <row r="41" spans="3:11" x14ac:dyDescent="0.25">
      <c r="C41" s="101" t="s">
        <v>68</v>
      </c>
      <c r="D41" s="153"/>
      <c r="E41" s="102">
        <v>10000</v>
      </c>
      <c r="F41" s="99">
        <f t="shared" si="3"/>
        <v>0</v>
      </c>
      <c r="G41" s="163"/>
      <c r="H41" s="103" t="s">
        <v>997</v>
      </c>
      <c r="I41" s="100" t="str">
        <f>VLOOKUP(H41,Presupuesto!$B$11:$C$565,2,0)</f>
        <v>MUEBLES VARIOS DE OFICINA</v>
      </c>
      <c r="J41" s="100" t="str">
        <f t="shared" si="2"/>
        <v>Posgrado</v>
      </c>
      <c r="K41" s="100" t="s">
        <v>404</v>
      </c>
    </row>
    <row r="42" spans="3:11" x14ac:dyDescent="0.25">
      <c r="C42" s="101" t="s">
        <v>69</v>
      </c>
      <c r="D42" s="153"/>
      <c r="E42" s="102">
        <v>8000</v>
      </c>
      <c r="F42" s="99">
        <f t="shared" si="3"/>
        <v>0</v>
      </c>
      <c r="G42" s="163"/>
      <c r="H42" s="103" t="s">
        <v>1000</v>
      </c>
      <c r="I42" s="100" t="str">
        <f>VLOOKUP(H42,Presupuesto!$B$11:$C$565,2,0)</f>
        <v>EQUIPOS VARIOS DE OFICINA</v>
      </c>
      <c r="J42" s="100" t="str">
        <f t="shared" si="2"/>
        <v>Posgrado</v>
      </c>
      <c r="K42" s="100" t="s">
        <v>404</v>
      </c>
    </row>
    <row r="43" spans="3:11" x14ac:dyDescent="0.25">
      <c r="C43" s="101" t="s">
        <v>70</v>
      </c>
      <c r="D43" s="153"/>
      <c r="E43" s="102">
        <v>2000</v>
      </c>
      <c r="F43" s="99">
        <f t="shared" si="3"/>
        <v>0</v>
      </c>
      <c r="G43" s="163"/>
      <c r="H43" s="103" t="s">
        <v>1000</v>
      </c>
      <c r="I43" s="100" t="str">
        <f>VLOOKUP(H43,Presupuesto!$B$11:$C$565,2,0)</f>
        <v>EQUIPOS VARIOS DE OFICINA</v>
      </c>
      <c r="J43" s="100" t="str">
        <f t="shared" si="2"/>
        <v>Posgrado</v>
      </c>
      <c r="K43" s="100" t="s">
        <v>412</v>
      </c>
    </row>
    <row r="44" spans="3:11" x14ac:dyDescent="0.25">
      <c r="C44" s="101" t="s">
        <v>71</v>
      </c>
      <c r="D44" s="153"/>
      <c r="E44" s="102">
        <v>5000</v>
      </c>
      <c r="F44" s="99">
        <f t="shared" si="3"/>
        <v>0</v>
      </c>
      <c r="G44" s="163"/>
      <c r="H44" s="103" t="s">
        <v>1000</v>
      </c>
      <c r="I44" s="100" t="str">
        <f>VLOOKUP(H44,Presupuesto!$B$11:$C$565,2,0)</f>
        <v>EQUIPOS VARIOS DE OFICINA</v>
      </c>
      <c r="J44" s="100" t="str">
        <f t="shared" si="2"/>
        <v>Posgrado</v>
      </c>
      <c r="K44" s="100" t="s">
        <v>408</v>
      </c>
    </row>
    <row r="45" spans="3:11" ht="15.75" thickBot="1" x14ac:dyDescent="0.3">
      <c r="C45" s="104" t="s">
        <v>72</v>
      </c>
      <c r="D45" s="161"/>
      <c r="E45" s="106">
        <v>100000</v>
      </c>
      <c r="F45" s="107">
        <f t="shared" si="3"/>
        <v>0</v>
      </c>
      <c r="G45" s="164"/>
      <c r="H45" s="108" t="s">
        <v>1000</v>
      </c>
      <c r="I45" s="108" t="str">
        <f>VLOOKUP(H45,Presupuesto!$B$11:$C$565,2,0)</f>
        <v>EQUIPOS VARIOS DE OFICINA</v>
      </c>
      <c r="J45" s="108" t="str">
        <f t="shared" si="2"/>
        <v>Posgrado</v>
      </c>
      <c r="K45" s="126" t="s">
        <v>403</v>
      </c>
    </row>
    <row r="47" spans="3:11" ht="15.75" thickBot="1" x14ac:dyDescent="0.3"/>
    <row r="48" spans="3:11" ht="15.75" thickBot="1" x14ac:dyDescent="0.3">
      <c r="C48" s="424" t="s">
        <v>43</v>
      </c>
      <c r="D48" s="425">
        <f>SUM(F55:F57)</f>
        <v>18000</v>
      </c>
      <c r="E48" s="456"/>
      <c r="F48" s="456"/>
      <c r="G48" s="79"/>
      <c r="H48" s="180"/>
      <c r="I48" s="180"/>
    </row>
    <row r="49" spans="3:11" x14ac:dyDescent="0.25">
      <c r="C49" s="427"/>
      <c r="D49" s="428"/>
      <c r="E49" s="426"/>
      <c r="F49" s="426"/>
      <c r="G49" s="95"/>
      <c r="H49" s="76"/>
      <c r="I49" s="76"/>
      <c r="J49" s="76"/>
      <c r="K49" s="114"/>
    </row>
    <row r="50" spans="3:11" x14ac:dyDescent="0.25">
      <c r="C50" s="427"/>
      <c r="D50" s="428"/>
      <c r="E50" s="426"/>
      <c r="F50" s="426"/>
      <c r="G50" s="95"/>
      <c r="H50" s="76"/>
      <c r="I50" s="76"/>
      <c r="J50" s="76"/>
      <c r="K50" s="114"/>
    </row>
    <row r="51" spans="3:11" ht="15.75" x14ac:dyDescent="0.25">
      <c r="C51" s="429" t="s">
        <v>401</v>
      </c>
      <c r="D51" s="457" t="s">
        <v>1852</v>
      </c>
      <c r="E51" s="426"/>
      <c r="F51" s="426"/>
      <c r="G51" s="95"/>
      <c r="H51" s="76"/>
      <c r="I51" s="76"/>
      <c r="J51" s="76"/>
      <c r="K51" s="114"/>
    </row>
    <row r="52" spans="3:11" ht="18.75" x14ac:dyDescent="0.25">
      <c r="C52" s="431" t="str">
        <f>IFERROR(VLOOKUP(D51,'Desarrollo e Innov. Curricular'!$E:$F,2,FALSE),IFERROR(VLOOKUP(D51,'Investigación Científica'!$E:$F,2,FALSE),IFERROR(VLOOKUP(D51,'Vinculación Univ. Sociedad'!$E:$F,2,FALSE),IFERROR(VLOOKUP(D51,'Docencia y Profesorado Universi'!$E:$F,2,FALSE),IFERROR(VLOOKUP(D51,'Estudiantes y Graduados'!$E:$F,2,FALSE),IFERROR(VLOOKUP(D51,'Gestion Administrativa'!$E:$F,2,FALSE),IFERROR(VLOOKUP(D51,'Gestión Académica'!$E:$F,2,FALSE),IFERROR(VLOOKUP(D51,'Aseguramiento de la Calidad y M'!$E:$F,2,FALSE),IFERROR(VLOOKUP(D51,'Gestión del Conocimiento'!$E:$F,2,FALSE),IFERROR(VLOOKUP(D51,'Gobernabilidad y Procesos...'!$E:$F,2,FALSE),IFERROR(VLOOKUP(D51,'Gestión del Talento Humano'!$E:$F,2,FALSE),IFERROR(VLOOKUP(D51,'Internacionalización de la E.S.'!$E:$F,2,FALSE),IFERROR(VLOOKUP(D51,Posgrado!$E:$F,2,FALSE),IFERROR(VLOOKUP(D51,'Cultura de Innovación Insti...'!$E:$F,2,FALSE),VLOOKUP(D51,'Lo Esencial de la Reforma Univ.'!$E:$F,2,0)))))))))))))))</f>
        <v>1) Acondicionamiento de aula multimedia para FS-100</v>
      </c>
      <c r="D52" s="428"/>
      <c r="E52" s="426"/>
      <c r="F52" s="426"/>
      <c r="G52" s="95"/>
      <c r="H52" s="76"/>
      <c r="I52" s="76"/>
      <c r="J52" s="76"/>
      <c r="K52" s="114"/>
    </row>
    <row r="53" spans="3:11" ht="15.75" thickBot="1" x14ac:dyDescent="0.3">
      <c r="C53" s="427"/>
      <c r="D53" s="428"/>
      <c r="E53" s="426"/>
      <c r="F53" s="426"/>
      <c r="G53" s="95"/>
      <c r="H53" s="76"/>
      <c r="I53" s="76"/>
      <c r="J53" s="76"/>
      <c r="K53" s="114"/>
    </row>
    <row r="54" spans="3:11" ht="30.75" thickBot="1" x14ac:dyDescent="0.3">
      <c r="C54" s="432" t="s">
        <v>44</v>
      </c>
      <c r="D54" s="434" t="s">
        <v>55</v>
      </c>
      <c r="E54" s="434" t="s">
        <v>57</v>
      </c>
      <c r="F54" s="435" t="s">
        <v>27</v>
      </c>
      <c r="G54" s="135" t="s">
        <v>140</v>
      </c>
      <c r="H54" s="130" t="s">
        <v>46</v>
      </c>
      <c r="I54" s="130" t="s">
        <v>141</v>
      </c>
      <c r="J54" s="130" t="s">
        <v>419</v>
      </c>
      <c r="K54" s="130" t="s">
        <v>420</v>
      </c>
    </row>
    <row r="55" spans="3:11" x14ac:dyDescent="0.25">
      <c r="C55" s="440" t="s">
        <v>68</v>
      </c>
      <c r="D55" s="444">
        <v>1</v>
      </c>
      <c r="E55" s="442">
        <v>10000</v>
      </c>
      <c r="F55" s="443">
        <f>D55*E55</f>
        <v>10000</v>
      </c>
      <c r="G55" s="163" t="s">
        <v>138</v>
      </c>
      <c r="H55" s="100" t="s">
        <v>997</v>
      </c>
      <c r="I55" s="100" t="str">
        <f>VLOOKUP(H55,Presupuesto!$B$11:$C$565,2,0)</f>
        <v>MUEBLES VARIOS DE OFICINA</v>
      </c>
      <c r="J55" s="223" t="s">
        <v>1471</v>
      </c>
      <c r="K55" s="100" t="s">
        <v>413</v>
      </c>
    </row>
    <row r="56" spans="3:11" x14ac:dyDescent="0.25">
      <c r="C56" s="440" t="s">
        <v>1504</v>
      </c>
      <c r="D56" s="444">
        <v>1</v>
      </c>
      <c r="E56" s="442">
        <v>8000</v>
      </c>
      <c r="F56" s="443">
        <f>D56*E56</f>
        <v>8000</v>
      </c>
      <c r="G56" s="163" t="s">
        <v>138</v>
      </c>
      <c r="H56" s="103" t="s">
        <v>997</v>
      </c>
      <c r="I56" s="100" t="str">
        <f>VLOOKUP(H56,Presupuesto!$B$11:$C$565,2,0)</f>
        <v>MUEBLES VARIOS DE OFICINA</v>
      </c>
      <c r="J56" s="100" t="str">
        <f>$J$55</f>
        <v>Posgrado</v>
      </c>
      <c r="K56" s="100" t="s">
        <v>421</v>
      </c>
    </row>
    <row r="57" spans="3:11" x14ac:dyDescent="0.25">
      <c r="C57" s="440" t="s">
        <v>70</v>
      </c>
      <c r="D57" s="444"/>
      <c r="E57" s="442">
        <v>2000</v>
      </c>
      <c r="F57" s="443">
        <f>D57*E57</f>
        <v>0</v>
      </c>
      <c r="G57" s="163"/>
      <c r="H57" s="103" t="s">
        <v>997</v>
      </c>
      <c r="I57" s="100" t="str">
        <f>VLOOKUP(H57,Presupuesto!$B$11:$C$565,2,0)</f>
        <v>MUEBLES VARIOS DE OFICINA</v>
      </c>
      <c r="J57" s="100" t="str">
        <f t="shared" ref="J57:J64" si="4">$J$17</f>
        <v>Posgrado</v>
      </c>
      <c r="K57" s="100" t="s">
        <v>404</v>
      </c>
    </row>
    <row r="58" spans="3:11" x14ac:dyDescent="0.25">
      <c r="C58" s="101" t="s">
        <v>66</v>
      </c>
      <c r="D58" s="153"/>
      <c r="E58" s="102">
        <v>6000</v>
      </c>
      <c r="F58" s="99">
        <f t="shared" ref="F58:F64" si="5">D58*E58</f>
        <v>0</v>
      </c>
      <c r="G58" s="163"/>
      <c r="H58" s="103" t="s">
        <v>997</v>
      </c>
      <c r="I58" s="100" t="str">
        <f>VLOOKUP(H58,Presupuesto!$B$11:$C$565,2,0)</f>
        <v>MUEBLES VARIOS DE OFICINA</v>
      </c>
      <c r="J58" s="100" t="str">
        <f t="shared" si="4"/>
        <v>Posgrado</v>
      </c>
      <c r="K58" s="100" t="s">
        <v>404</v>
      </c>
    </row>
    <row r="59" spans="3:11" x14ac:dyDescent="0.25">
      <c r="C59" s="101" t="s">
        <v>67</v>
      </c>
      <c r="D59" s="153"/>
      <c r="E59" s="102">
        <v>3000</v>
      </c>
      <c r="F59" s="99">
        <f t="shared" si="5"/>
        <v>0</v>
      </c>
      <c r="G59" s="163"/>
      <c r="H59" s="103" t="s">
        <v>997</v>
      </c>
      <c r="I59" s="100" t="str">
        <f>VLOOKUP(H59,Presupuesto!$B$11:$C$565,2,0)</f>
        <v>MUEBLES VARIOS DE OFICINA</v>
      </c>
      <c r="J59" s="100" t="str">
        <f t="shared" si="4"/>
        <v>Posgrado</v>
      </c>
      <c r="K59" s="100" t="s">
        <v>404</v>
      </c>
    </row>
    <row r="60" spans="3:11" x14ac:dyDescent="0.25">
      <c r="C60" s="101" t="s">
        <v>68</v>
      </c>
      <c r="D60" s="153"/>
      <c r="E60" s="102">
        <v>10000</v>
      </c>
      <c r="F60" s="99">
        <f t="shared" si="5"/>
        <v>0</v>
      </c>
      <c r="G60" s="163"/>
      <c r="H60" s="103" t="s">
        <v>997</v>
      </c>
      <c r="I60" s="100" t="str">
        <f>VLOOKUP(H60,Presupuesto!$B$11:$C$565,2,0)</f>
        <v>MUEBLES VARIOS DE OFICINA</v>
      </c>
      <c r="J60" s="100" t="str">
        <f t="shared" si="4"/>
        <v>Posgrado</v>
      </c>
      <c r="K60" s="100" t="s">
        <v>404</v>
      </c>
    </row>
    <row r="61" spans="3:11" x14ac:dyDescent="0.25">
      <c r="C61" s="101" t="s">
        <v>69</v>
      </c>
      <c r="D61" s="153"/>
      <c r="E61" s="102">
        <v>8000</v>
      </c>
      <c r="F61" s="99">
        <f t="shared" si="5"/>
        <v>0</v>
      </c>
      <c r="G61" s="163"/>
      <c r="H61" s="103" t="s">
        <v>1000</v>
      </c>
      <c r="I61" s="100" t="str">
        <f>VLOOKUP(H61,Presupuesto!$B$11:$C$565,2,0)</f>
        <v>EQUIPOS VARIOS DE OFICINA</v>
      </c>
      <c r="J61" s="100" t="str">
        <f t="shared" si="4"/>
        <v>Posgrado</v>
      </c>
      <c r="K61" s="100" t="s">
        <v>404</v>
      </c>
    </row>
    <row r="62" spans="3:11" x14ac:dyDescent="0.25">
      <c r="C62" s="101" t="s">
        <v>70</v>
      </c>
      <c r="D62" s="153"/>
      <c r="E62" s="102">
        <v>2000</v>
      </c>
      <c r="F62" s="99">
        <f t="shared" si="5"/>
        <v>0</v>
      </c>
      <c r="G62" s="163"/>
      <c r="H62" s="103" t="s">
        <v>1000</v>
      </c>
      <c r="I62" s="100" t="str">
        <f>VLOOKUP(H62,Presupuesto!$B$11:$C$565,2,0)</f>
        <v>EQUIPOS VARIOS DE OFICINA</v>
      </c>
      <c r="J62" s="100" t="str">
        <f t="shared" si="4"/>
        <v>Posgrado</v>
      </c>
      <c r="K62" s="100" t="s">
        <v>412</v>
      </c>
    </row>
    <row r="63" spans="3:11" x14ac:dyDescent="0.25">
      <c r="C63" s="101" t="s">
        <v>71</v>
      </c>
      <c r="D63" s="153"/>
      <c r="E63" s="102">
        <v>5000</v>
      </c>
      <c r="F63" s="99">
        <f t="shared" si="5"/>
        <v>0</v>
      </c>
      <c r="G63" s="163"/>
      <c r="H63" s="103" t="s">
        <v>1000</v>
      </c>
      <c r="I63" s="100" t="str">
        <f>VLOOKUP(H63,Presupuesto!$B$11:$C$565,2,0)</f>
        <v>EQUIPOS VARIOS DE OFICINA</v>
      </c>
      <c r="J63" s="100" t="str">
        <f t="shared" si="4"/>
        <v>Posgrado</v>
      </c>
      <c r="K63" s="100" t="s">
        <v>408</v>
      </c>
    </row>
    <row r="64" spans="3:11" ht="15.75" thickBot="1" x14ac:dyDescent="0.3">
      <c r="C64" s="104" t="s">
        <v>72</v>
      </c>
      <c r="D64" s="161"/>
      <c r="E64" s="106">
        <v>100000</v>
      </c>
      <c r="F64" s="107">
        <f t="shared" si="5"/>
        <v>0</v>
      </c>
      <c r="G64" s="164"/>
      <c r="H64" s="108" t="s">
        <v>1000</v>
      </c>
      <c r="I64" s="108" t="str">
        <f>VLOOKUP(H64,Presupuesto!$B$11:$C$565,2,0)</f>
        <v>EQUIPOS VARIOS DE OFICINA</v>
      </c>
      <c r="J64" s="108" t="str">
        <f t="shared" si="4"/>
        <v>Posgrado</v>
      </c>
      <c r="K64" s="126" t="s">
        <v>403</v>
      </c>
    </row>
    <row r="66" spans="3:11" ht="15.75" thickBot="1" x14ac:dyDescent="0.3">
      <c r="C66" s="365"/>
      <c r="D66" s="366"/>
      <c r="E66" s="367"/>
      <c r="F66" s="367"/>
      <c r="G66" s="368"/>
      <c r="H66" s="367"/>
      <c r="I66" s="367"/>
      <c r="J66" s="157"/>
      <c r="K66" s="157"/>
    </row>
    <row r="67" spans="3:11" ht="15.75" thickBot="1" x14ac:dyDescent="0.3">
      <c r="C67" s="424" t="s">
        <v>43</v>
      </c>
      <c r="D67" s="425">
        <f>SUM(F74:F76)</f>
        <v>18000</v>
      </c>
      <c r="E67" s="456"/>
      <c r="F67" s="456"/>
      <c r="G67" s="79"/>
      <c r="H67" s="180"/>
      <c r="I67" s="180"/>
    </row>
    <row r="68" spans="3:11" x14ac:dyDescent="0.25">
      <c r="C68" s="427"/>
      <c r="D68" s="428"/>
      <c r="E68" s="426"/>
      <c r="F68" s="426"/>
      <c r="G68" s="95"/>
      <c r="H68" s="76"/>
      <c r="I68" s="76"/>
      <c r="J68" s="76"/>
      <c r="K68" s="114"/>
    </row>
    <row r="69" spans="3:11" x14ac:dyDescent="0.25">
      <c r="C69" s="427"/>
      <c r="D69" s="428"/>
      <c r="E69" s="426"/>
      <c r="F69" s="426"/>
      <c r="G69" s="95"/>
      <c r="H69" s="76"/>
      <c r="I69" s="76"/>
      <c r="J69" s="76"/>
      <c r="K69" s="114"/>
    </row>
    <row r="70" spans="3:11" ht="15.75" x14ac:dyDescent="0.25">
      <c r="C70" s="429" t="s">
        <v>401</v>
      </c>
      <c r="D70" s="457" t="s">
        <v>1853</v>
      </c>
      <c r="E70" s="426"/>
      <c r="F70" s="426"/>
      <c r="G70" s="95"/>
      <c r="H70" s="76"/>
      <c r="I70" s="76"/>
      <c r="J70" s="76"/>
      <c r="K70" s="114"/>
    </row>
    <row r="71" spans="3:11" ht="18.75" x14ac:dyDescent="0.25">
      <c r="C71" s="431" t="str">
        <f>IFERROR(VLOOKUP(D70,'Desarrollo e Innov. Curricular'!$E:$F,2,FALSE),IFERROR(VLOOKUP(D70,'Investigación Científica'!$E:$F,2,FALSE),IFERROR(VLOOKUP(D70,'Vinculación Univ. Sociedad'!$E:$F,2,FALSE),IFERROR(VLOOKUP(D70,'Docencia y Profesorado Universi'!$E:$F,2,FALSE),IFERROR(VLOOKUP(D70,'Estudiantes y Graduados'!$E:$F,2,FALSE),IFERROR(VLOOKUP(D70,'Gestion Administrativa'!$E:$F,2,FALSE),IFERROR(VLOOKUP(D70,'Gestión Académica'!$E:$F,2,FALSE),IFERROR(VLOOKUP(D70,'Aseguramiento de la Calidad y M'!$E:$F,2,FALSE),IFERROR(VLOOKUP(D70,'Gestión del Conocimiento'!$E:$F,2,FALSE),IFERROR(VLOOKUP(D70,'Gobernabilidad y Procesos...'!$E:$F,2,FALSE),IFERROR(VLOOKUP(D70,'Gestión del Talento Humano'!$E:$F,2,FALSE),IFERROR(VLOOKUP(D70,'Internacionalización de la E.S.'!$E:$F,2,FALSE),IFERROR(VLOOKUP(D70,Posgrado!$E:$F,2,FALSE),IFERROR(VLOOKUP(D70,'Cultura de Innovación Insti...'!$E:$F,2,FALSE),VLOOKUP(D70,'Lo Esencial de la Reforma Univ.'!$E:$F,2,0)))))))))))))))</f>
        <v>1) Acondicionamiento de aula multimedia para FS-200</v>
      </c>
      <c r="D71" s="428"/>
      <c r="E71" s="426"/>
      <c r="F71" s="426"/>
      <c r="G71" s="95"/>
      <c r="H71" s="76"/>
      <c r="I71" s="76"/>
      <c r="J71" s="76"/>
      <c r="K71" s="114"/>
    </row>
    <row r="72" spans="3:11" ht="15.75" thickBot="1" x14ac:dyDescent="0.3">
      <c r="C72" s="427"/>
      <c r="D72" s="428"/>
      <c r="E72" s="426"/>
      <c r="F72" s="426"/>
      <c r="G72" s="95"/>
      <c r="H72" s="76"/>
      <c r="I72" s="76"/>
      <c r="J72" s="76"/>
      <c r="K72" s="114"/>
    </row>
    <row r="73" spans="3:11" ht="30.75" thickBot="1" x14ac:dyDescent="0.3">
      <c r="C73" s="432" t="s">
        <v>44</v>
      </c>
      <c r="D73" s="434" t="s">
        <v>55</v>
      </c>
      <c r="E73" s="434" t="s">
        <v>57</v>
      </c>
      <c r="F73" s="435" t="s">
        <v>27</v>
      </c>
      <c r="G73" s="135" t="s">
        <v>140</v>
      </c>
      <c r="H73" s="130" t="s">
        <v>46</v>
      </c>
      <c r="I73" s="130" t="s">
        <v>141</v>
      </c>
      <c r="J73" s="130" t="s">
        <v>419</v>
      </c>
      <c r="K73" s="130" t="s">
        <v>420</v>
      </c>
    </row>
    <row r="74" spans="3:11" x14ac:dyDescent="0.25">
      <c r="C74" s="440" t="s">
        <v>68</v>
      </c>
      <c r="D74" s="444">
        <v>1</v>
      </c>
      <c r="E74" s="442">
        <v>10000</v>
      </c>
      <c r="F74" s="443">
        <f>D74*E74</f>
        <v>10000</v>
      </c>
      <c r="G74" s="163" t="s">
        <v>138</v>
      </c>
      <c r="H74" s="100" t="s">
        <v>997</v>
      </c>
      <c r="I74" s="100" t="str">
        <f>VLOOKUP(H74,Presupuesto!$B$11:$C$565,2,0)</f>
        <v>MUEBLES VARIOS DE OFICINA</v>
      </c>
      <c r="J74" s="223" t="s">
        <v>1471</v>
      </c>
      <c r="K74" s="100" t="s">
        <v>413</v>
      </c>
    </row>
    <row r="75" spans="3:11" x14ac:dyDescent="0.25">
      <c r="C75" s="440" t="s">
        <v>1504</v>
      </c>
      <c r="D75" s="444">
        <v>1</v>
      </c>
      <c r="E75" s="442">
        <v>8000</v>
      </c>
      <c r="F75" s="443">
        <f>D75*E75</f>
        <v>8000</v>
      </c>
      <c r="G75" s="163" t="s">
        <v>138</v>
      </c>
      <c r="H75" s="103" t="s">
        <v>997</v>
      </c>
      <c r="I75" s="100" t="str">
        <f>VLOOKUP(H75,Presupuesto!$B$11:$C$565,2,0)</f>
        <v>MUEBLES VARIOS DE OFICINA</v>
      </c>
      <c r="J75" s="100" t="str">
        <f>$J$74</f>
        <v>Posgrado</v>
      </c>
      <c r="K75" s="100" t="s">
        <v>421</v>
      </c>
    </row>
    <row r="76" spans="3:11" x14ac:dyDescent="0.25">
      <c r="C76" s="440" t="s">
        <v>70</v>
      </c>
      <c r="D76" s="444"/>
      <c r="E76" s="442">
        <v>2000</v>
      </c>
      <c r="F76" s="443">
        <f>D76*E76</f>
        <v>0</v>
      </c>
      <c r="G76" s="163"/>
      <c r="H76" s="103" t="s">
        <v>997</v>
      </c>
      <c r="I76" s="100" t="str">
        <f>VLOOKUP(H76,Presupuesto!$B$11:$C$565,2,0)</f>
        <v>MUEBLES VARIOS DE OFICINA</v>
      </c>
      <c r="J76" s="100" t="str">
        <f t="shared" ref="J76:J83" si="6">$J$74</f>
        <v>Posgrado</v>
      </c>
      <c r="K76" s="100" t="s">
        <v>404</v>
      </c>
    </row>
    <row r="77" spans="3:11" x14ac:dyDescent="0.25">
      <c r="C77" s="101" t="s">
        <v>66</v>
      </c>
      <c r="D77" s="153"/>
      <c r="E77" s="102">
        <v>6000</v>
      </c>
      <c r="F77" s="99">
        <f t="shared" ref="F77:F83" si="7">D77*E77</f>
        <v>0</v>
      </c>
      <c r="G77" s="163"/>
      <c r="H77" s="103" t="s">
        <v>997</v>
      </c>
      <c r="I77" s="100" t="str">
        <f>VLOOKUP(H77,Presupuesto!$B$11:$C$565,2,0)</f>
        <v>MUEBLES VARIOS DE OFICINA</v>
      </c>
      <c r="J77" s="100" t="str">
        <f t="shared" si="6"/>
        <v>Posgrado</v>
      </c>
      <c r="K77" s="100" t="s">
        <v>404</v>
      </c>
    </row>
    <row r="78" spans="3:11" x14ac:dyDescent="0.25">
      <c r="C78" s="101" t="s">
        <v>67</v>
      </c>
      <c r="D78" s="153"/>
      <c r="E78" s="102">
        <v>3000</v>
      </c>
      <c r="F78" s="99">
        <f t="shared" si="7"/>
        <v>0</v>
      </c>
      <c r="G78" s="163"/>
      <c r="H78" s="103" t="s">
        <v>997</v>
      </c>
      <c r="I78" s="100" t="str">
        <f>VLOOKUP(H78,Presupuesto!$B$11:$C$565,2,0)</f>
        <v>MUEBLES VARIOS DE OFICINA</v>
      </c>
      <c r="J78" s="100" t="str">
        <f t="shared" si="6"/>
        <v>Posgrado</v>
      </c>
      <c r="K78" s="100" t="s">
        <v>404</v>
      </c>
    </row>
    <row r="79" spans="3:11" x14ac:dyDescent="0.25">
      <c r="C79" s="101" t="s">
        <v>68</v>
      </c>
      <c r="D79" s="153"/>
      <c r="E79" s="102">
        <v>10000</v>
      </c>
      <c r="F79" s="99">
        <f t="shared" si="7"/>
        <v>0</v>
      </c>
      <c r="G79" s="163"/>
      <c r="H79" s="103" t="s">
        <v>997</v>
      </c>
      <c r="I79" s="100" t="str">
        <f>VLOOKUP(H79,Presupuesto!$B$11:$C$565,2,0)</f>
        <v>MUEBLES VARIOS DE OFICINA</v>
      </c>
      <c r="J79" s="100" t="str">
        <f t="shared" si="6"/>
        <v>Posgrado</v>
      </c>
      <c r="K79" s="100" t="s">
        <v>404</v>
      </c>
    </row>
    <row r="80" spans="3:11" x14ac:dyDescent="0.25">
      <c r="C80" s="101" t="s">
        <v>69</v>
      </c>
      <c r="D80" s="153"/>
      <c r="E80" s="102">
        <v>8000</v>
      </c>
      <c r="F80" s="99">
        <f t="shared" si="7"/>
        <v>0</v>
      </c>
      <c r="G80" s="163"/>
      <c r="H80" s="103" t="s">
        <v>1000</v>
      </c>
      <c r="I80" s="100" t="str">
        <f>VLOOKUP(H80,Presupuesto!$B$11:$C$565,2,0)</f>
        <v>EQUIPOS VARIOS DE OFICINA</v>
      </c>
      <c r="J80" s="100" t="str">
        <f t="shared" si="6"/>
        <v>Posgrado</v>
      </c>
      <c r="K80" s="100" t="s">
        <v>404</v>
      </c>
    </row>
    <row r="81" spans="3:11" x14ac:dyDescent="0.25">
      <c r="C81" s="101" t="s">
        <v>70</v>
      </c>
      <c r="D81" s="153"/>
      <c r="E81" s="102">
        <v>2000</v>
      </c>
      <c r="F81" s="99">
        <f t="shared" si="7"/>
        <v>0</v>
      </c>
      <c r="G81" s="163"/>
      <c r="H81" s="103" t="s">
        <v>1000</v>
      </c>
      <c r="I81" s="100" t="str">
        <f>VLOOKUP(H81,Presupuesto!$B$11:$C$565,2,0)</f>
        <v>EQUIPOS VARIOS DE OFICINA</v>
      </c>
      <c r="J81" s="100" t="str">
        <f t="shared" si="6"/>
        <v>Posgrado</v>
      </c>
      <c r="K81" s="100" t="s">
        <v>412</v>
      </c>
    </row>
    <row r="82" spans="3:11" x14ac:dyDescent="0.25">
      <c r="C82" s="101" t="s">
        <v>71</v>
      </c>
      <c r="D82" s="153"/>
      <c r="E82" s="102">
        <v>5000</v>
      </c>
      <c r="F82" s="99">
        <f t="shared" si="7"/>
        <v>0</v>
      </c>
      <c r="G82" s="163"/>
      <c r="H82" s="103" t="s">
        <v>1000</v>
      </c>
      <c r="I82" s="100" t="str">
        <f>VLOOKUP(H82,Presupuesto!$B$11:$C$565,2,0)</f>
        <v>EQUIPOS VARIOS DE OFICINA</v>
      </c>
      <c r="J82" s="100" t="str">
        <f t="shared" si="6"/>
        <v>Posgrado</v>
      </c>
      <c r="K82" s="100" t="s">
        <v>408</v>
      </c>
    </row>
    <row r="83" spans="3:11" ht="15.75" thickBot="1" x14ac:dyDescent="0.3">
      <c r="C83" s="104" t="s">
        <v>72</v>
      </c>
      <c r="D83" s="161"/>
      <c r="E83" s="106">
        <v>100000</v>
      </c>
      <c r="F83" s="107">
        <f t="shared" si="7"/>
        <v>0</v>
      </c>
      <c r="G83" s="164"/>
      <c r="H83" s="108" t="s">
        <v>1000</v>
      </c>
      <c r="I83" s="108" t="str">
        <f>VLOOKUP(H83,Presupuesto!$B$11:$C$565,2,0)</f>
        <v>EQUIPOS VARIOS DE OFICINA</v>
      </c>
      <c r="J83" s="108" t="str">
        <f t="shared" si="6"/>
        <v>Posgrado</v>
      </c>
      <c r="K83" s="126" t="s">
        <v>403</v>
      </c>
    </row>
    <row r="87" spans="3:11" s="515" customFormat="1" x14ac:dyDescent="0.25">
      <c r="F87" s="655" t="s">
        <v>1905</v>
      </c>
      <c r="G87" s="655"/>
      <c r="H87" s="655"/>
    </row>
    <row r="89" spans="3:11" ht="15.75" thickBot="1" x14ac:dyDescent="0.3"/>
    <row r="90" spans="3:11" ht="15.75" thickBot="1" x14ac:dyDescent="0.3">
      <c r="C90" s="575" t="s">
        <v>43</v>
      </c>
      <c r="D90" s="576">
        <f>SUM(F97:F106)</f>
        <v>32000</v>
      </c>
      <c r="E90" s="180"/>
      <c r="F90" s="180"/>
      <c r="G90" s="79"/>
      <c r="H90" s="180"/>
      <c r="I90" s="180"/>
    </row>
    <row r="91" spans="3:11" x14ac:dyDescent="0.25">
      <c r="C91" s="70"/>
      <c r="D91" s="31"/>
      <c r="E91" s="95"/>
      <c r="F91" s="95"/>
      <c r="G91" s="95"/>
      <c r="H91" s="76"/>
      <c r="I91" s="76"/>
      <c r="J91" s="76"/>
      <c r="K91" s="114"/>
    </row>
    <row r="92" spans="3:11" x14ac:dyDescent="0.25">
      <c r="C92" s="70"/>
      <c r="D92" s="31"/>
      <c r="E92" s="95"/>
      <c r="F92" s="95"/>
      <c r="G92" s="95"/>
      <c r="H92" s="76"/>
      <c r="I92" s="76"/>
      <c r="J92" s="76"/>
      <c r="K92" s="114"/>
    </row>
    <row r="93" spans="3:11" ht="15.75" x14ac:dyDescent="0.25">
      <c r="C93" s="207" t="s">
        <v>401</v>
      </c>
      <c r="D93" s="208" t="s">
        <v>1986</v>
      </c>
      <c r="E93" s="95"/>
      <c r="F93" s="95"/>
      <c r="G93" s="95"/>
      <c r="H93" s="76"/>
      <c r="I93" s="76"/>
      <c r="J93" s="76"/>
      <c r="K93" s="114"/>
    </row>
    <row r="94" spans="3:11" ht="18.75" x14ac:dyDescent="0.25">
      <c r="C94" s="431" t="str">
        <f>IFERROR(VLOOKUP(D93,'Desarrollo e Innov. Curricular'!$E:$F,2,FALSE),IFERROR(VLOOKUP(D93,'Investigación Científica'!$E:$F,2,FALSE),IFERROR(VLOOKUP(D93,'Vinculación Univ. Sociedad'!$E:$F,2,FALSE),IFERROR(VLOOKUP(D93,'Docencia y Profesorado Universi'!$E:$F,2,FALSE),IFERROR(VLOOKUP(D93,'Estudiantes y Graduados'!$E:$F,2,FALSE),IFERROR(VLOOKUP(D93,'Gestion Administrativa'!$E:$F,2,FALSE),IFERROR(VLOOKUP(D93,'Gestión Académica'!$E:$F,2,FALSE),IFERROR(VLOOKUP(D93,'Aseguramiento de la Calidad y M'!$E:$F,2,FALSE),IFERROR(VLOOKUP(D93,'Gestión del Conocimiento'!$E:$F,2,FALSE),IFERROR(VLOOKUP(D93,'Gobernabilidad y Procesos...'!$E:$F,2,FALSE),IFERROR(VLOOKUP(D93,'Gestión del Talento Humano'!$E:$F,2,FALSE),IFERROR(VLOOKUP(D93,'Internacionalización de la E.S.'!$E:$F,2,FALSE),IFERROR(VLOOKUP(D93,Posgrado!$E:$F,2,FALSE),IFERROR(VLOOKUP(D93,'Cultura de Innovación Insti...'!$E:$F,2,FALSE),VLOOKUP(D93,'Lo Esencial de la Reforma Univ.'!$E:$F,2,0)))))))))))))))</f>
        <v>c.1 Mejorar los servicios de tecnología educativa con dos aulas recurso y un laboratorio con 50 computadoras                                                                                                                                                                                      c.2 Ejecución de plan de capacitación en uso adecuado de equipo.                                                                                                                                                                                                     c.3 Indicadores de desempeño positivos</v>
      </c>
      <c r="D94" s="31"/>
      <c r="E94" s="95"/>
      <c r="F94" s="95"/>
      <c r="G94" s="95"/>
      <c r="H94" s="76"/>
      <c r="I94" s="76"/>
      <c r="J94" s="76"/>
      <c r="K94" s="114"/>
    </row>
    <row r="95" spans="3:11" ht="15.75" thickBot="1" x14ac:dyDescent="0.3">
      <c r="C95" s="70"/>
      <c r="D95" s="31"/>
      <c r="E95" s="95"/>
      <c r="F95" s="95"/>
      <c r="G95" s="95"/>
      <c r="H95" s="76"/>
      <c r="I95" s="76"/>
      <c r="J95" s="76"/>
      <c r="K95" s="114"/>
    </row>
    <row r="96" spans="3:11" ht="30.75" thickBot="1" x14ac:dyDescent="0.3">
      <c r="C96" s="569" t="s">
        <v>44</v>
      </c>
      <c r="D96" s="567" t="s">
        <v>55</v>
      </c>
      <c r="E96" s="567" t="s">
        <v>57</v>
      </c>
      <c r="F96" s="568" t="s">
        <v>27</v>
      </c>
      <c r="G96" s="135" t="s">
        <v>140</v>
      </c>
      <c r="H96" s="130" t="s">
        <v>46</v>
      </c>
      <c r="I96" s="130" t="s">
        <v>141</v>
      </c>
      <c r="J96" s="130" t="s">
        <v>419</v>
      </c>
      <c r="K96" s="130" t="s">
        <v>420</v>
      </c>
    </row>
    <row r="97" spans="3:11" x14ac:dyDescent="0.25">
      <c r="C97" s="578" t="s">
        <v>63</v>
      </c>
      <c r="D97" s="570"/>
      <c r="E97" s="592">
        <v>2800</v>
      </c>
      <c r="F97" s="572">
        <f>D97*E97</f>
        <v>0</v>
      </c>
      <c r="G97" s="163" t="s">
        <v>1459</v>
      </c>
      <c r="H97" s="100" t="s">
        <v>997</v>
      </c>
      <c r="I97" s="100" t="str">
        <f>VLOOKUP(H97,Presupuesto!$B$11:$C$565,2,0)</f>
        <v>MUEBLES VARIOS DE OFICINA</v>
      </c>
      <c r="J97" s="223" t="s">
        <v>1471</v>
      </c>
      <c r="K97" s="100" t="s">
        <v>413</v>
      </c>
    </row>
    <row r="98" spans="3:11" x14ac:dyDescent="0.25">
      <c r="C98" s="101" t="s">
        <v>64</v>
      </c>
      <c r="D98" s="153"/>
      <c r="E98" s="102">
        <v>2400</v>
      </c>
      <c r="F98" s="572">
        <f>D98*E98</f>
        <v>0</v>
      </c>
      <c r="G98" s="163"/>
      <c r="H98" s="103" t="s">
        <v>997</v>
      </c>
      <c r="I98" s="100" t="str">
        <f>VLOOKUP(H98,Presupuesto!$B$11:$C$565,2,0)</f>
        <v>MUEBLES VARIOS DE OFICINA</v>
      </c>
      <c r="J98" s="100" t="str">
        <f>$J$97</f>
        <v>Posgrado</v>
      </c>
      <c r="K98" s="100" t="s">
        <v>421</v>
      </c>
    </row>
    <row r="99" spans="3:11" x14ac:dyDescent="0.25">
      <c r="C99" s="101" t="s">
        <v>65</v>
      </c>
      <c r="D99" s="153"/>
      <c r="E99" s="102">
        <v>1000</v>
      </c>
      <c r="F99" s="572">
        <f t="shared" ref="F99:F106" si="8">D99*E99</f>
        <v>0</v>
      </c>
      <c r="G99" s="163"/>
      <c r="H99" s="103" t="s">
        <v>997</v>
      </c>
      <c r="I99" s="100" t="str">
        <f>VLOOKUP(H99,Presupuesto!$B$11:$C$565,2,0)</f>
        <v>MUEBLES VARIOS DE OFICINA</v>
      </c>
      <c r="J99" s="100" t="str">
        <f t="shared" ref="J99:J106" si="9">$J$97</f>
        <v>Posgrado</v>
      </c>
      <c r="K99" s="100" t="s">
        <v>404</v>
      </c>
    </row>
    <row r="100" spans="3:11" x14ac:dyDescent="0.25">
      <c r="C100" s="101" t="s">
        <v>66</v>
      </c>
      <c r="D100" s="153"/>
      <c r="E100" s="102">
        <v>6000</v>
      </c>
      <c r="F100" s="572">
        <f t="shared" si="8"/>
        <v>0</v>
      </c>
      <c r="G100" s="163"/>
      <c r="H100" s="103" t="s">
        <v>997</v>
      </c>
      <c r="I100" s="100" t="str">
        <f>VLOOKUP(H100,Presupuesto!$B$11:$C$565,2,0)</f>
        <v>MUEBLES VARIOS DE OFICINA</v>
      </c>
      <c r="J100" s="100" t="str">
        <f t="shared" si="9"/>
        <v>Posgrado</v>
      </c>
      <c r="K100" s="100" t="s">
        <v>404</v>
      </c>
    </row>
    <row r="101" spans="3:11" x14ac:dyDescent="0.25">
      <c r="C101" s="101" t="s">
        <v>67</v>
      </c>
      <c r="D101" s="153"/>
      <c r="E101" s="102">
        <v>3000</v>
      </c>
      <c r="F101" s="572">
        <f t="shared" si="8"/>
        <v>0</v>
      </c>
      <c r="G101" s="163"/>
      <c r="H101" s="103" t="s">
        <v>997</v>
      </c>
      <c r="I101" s="100" t="str">
        <f>VLOOKUP(H101,Presupuesto!$B$11:$C$565,2,0)</f>
        <v>MUEBLES VARIOS DE OFICINA</v>
      </c>
      <c r="J101" s="100" t="str">
        <f t="shared" si="9"/>
        <v>Posgrado</v>
      </c>
      <c r="K101" s="100" t="s">
        <v>404</v>
      </c>
    </row>
    <row r="102" spans="3:11" x14ac:dyDescent="0.25">
      <c r="C102" s="101" t="s">
        <v>68</v>
      </c>
      <c r="D102" s="153"/>
      <c r="E102" s="102">
        <v>10000</v>
      </c>
      <c r="F102" s="572">
        <f t="shared" si="8"/>
        <v>0</v>
      </c>
      <c r="G102" s="163"/>
      <c r="H102" s="103" t="s">
        <v>997</v>
      </c>
      <c r="I102" s="100" t="str">
        <f>VLOOKUP(H102,Presupuesto!$B$11:$C$565,2,0)</f>
        <v>MUEBLES VARIOS DE OFICINA</v>
      </c>
      <c r="J102" s="100" t="str">
        <f t="shared" si="9"/>
        <v>Posgrado</v>
      </c>
      <c r="K102" s="100" t="s">
        <v>404</v>
      </c>
    </row>
    <row r="103" spans="3:11" x14ac:dyDescent="0.25">
      <c r="C103" s="101" t="s">
        <v>69</v>
      </c>
      <c r="D103" s="153">
        <v>4</v>
      </c>
      <c r="E103" s="102">
        <v>8000</v>
      </c>
      <c r="F103" s="572">
        <f t="shared" si="8"/>
        <v>32000</v>
      </c>
      <c r="G103" s="163" t="s">
        <v>1459</v>
      </c>
      <c r="H103" s="103" t="s">
        <v>1000</v>
      </c>
      <c r="I103" s="100" t="str">
        <f>VLOOKUP(H103,Presupuesto!$B$11:$C$565,2,0)</f>
        <v>EQUIPOS VARIOS DE OFICINA</v>
      </c>
      <c r="J103" s="100" t="str">
        <f t="shared" si="9"/>
        <v>Posgrado</v>
      </c>
      <c r="K103" s="100" t="s">
        <v>404</v>
      </c>
    </row>
    <row r="104" spans="3:11" x14ac:dyDescent="0.25">
      <c r="C104" s="101" t="s">
        <v>70</v>
      </c>
      <c r="D104" s="153"/>
      <c r="E104" s="102">
        <v>2000</v>
      </c>
      <c r="F104" s="572">
        <f t="shared" si="8"/>
        <v>0</v>
      </c>
      <c r="G104" s="163"/>
      <c r="H104" s="103" t="s">
        <v>1000</v>
      </c>
      <c r="I104" s="100" t="str">
        <f>VLOOKUP(H104,Presupuesto!$B$11:$C$565,2,0)</f>
        <v>EQUIPOS VARIOS DE OFICINA</v>
      </c>
      <c r="J104" s="100" t="str">
        <f t="shared" si="9"/>
        <v>Posgrado</v>
      </c>
      <c r="K104" s="100" t="s">
        <v>412</v>
      </c>
    </row>
    <row r="105" spans="3:11" x14ac:dyDescent="0.25">
      <c r="C105" s="101" t="s">
        <v>71</v>
      </c>
      <c r="D105" s="153"/>
      <c r="E105" s="102">
        <v>5000</v>
      </c>
      <c r="F105" s="572">
        <f t="shared" si="8"/>
        <v>0</v>
      </c>
      <c r="G105" s="163"/>
      <c r="H105" s="103" t="s">
        <v>1000</v>
      </c>
      <c r="I105" s="100" t="str">
        <f>VLOOKUP(H105,Presupuesto!$B$11:$C$565,2,0)</f>
        <v>EQUIPOS VARIOS DE OFICINA</v>
      </c>
      <c r="J105" s="100" t="str">
        <f t="shared" si="9"/>
        <v>Posgrado</v>
      </c>
      <c r="K105" s="100" t="s">
        <v>408</v>
      </c>
    </row>
    <row r="106" spans="3:11" ht="15.75" thickBot="1" x14ac:dyDescent="0.3">
      <c r="C106" s="104" t="s">
        <v>72</v>
      </c>
      <c r="D106" s="161"/>
      <c r="E106" s="106">
        <v>100000</v>
      </c>
      <c r="F106" s="107">
        <f t="shared" si="8"/>
        <v>0</v>
      </c>
      <c r="G106" s="164"/>
      <c r="H106" s="108" t="s">
        <v>1000</v>
      </c>
      <c r="I106" s="108" t="str">
        <f>VLOOKUP(H106,Presupuesto!$B$11:$C$565,2,0)</f>
        <v>EQUIPOS VARIOS DE OFICINA</v>
      </c>
      <c r="J106" s="108" t="str">
        <f t="shared" si="9"/>
        <v>Posgrado</v>
      </c>
      <c r="K106" s="126" t="s">
        <v>403</v>
      </c>
    </row>
    <row r="110" spans="3:11" s="579" customFormat="1" x14ac:dyDescent="0.25">
      <c r="F110" s="654" t="s">
        <v>1908</v>
      </c>
      <c r="G110" s="654"/>
      <c r="H110" s="654"/>
    </row>
    <row r="111" spans="3:11" x14ac:dyDescent="0.25">
      <c r="G111" s="604"/>
    </row>
    <row r="112" spans="3:11" ht="15.75" thickBot="1" x14ac:dyDescent="0.3">
      <c r="C112" s="365"/>
      <c r="D112" s="366"/>
      <c r="E112" s="367"/>
      <c r="F112" s="367"/>
      <c r="G112" s="368"/>
      <c r="H112" s="367"/>
      <c r="I112" s="367"/>
      <c r="J112" s="157"/>
      <c r="K112" s="157"/>
    </row>
    <row r="113" spans="3:11" ht="15.75" thickBot="1" x14ac:dyDescent="0.3">
      <c r="C113" s="29" t="s">
        <v>43</v>
      </c>
      <c r="D113" s="30">
        <f>SUM(F120:F129)</f>
        <v>0</v>
      </c>
      <c r="E113" s="180"/>
      <c r="F113" s="180"/>
      <c r="G113" s="79"/>
      <c r="H113" s="180"/>
      <c r="I113" s="180"/>
    </row>
    <row r="114" spans="3:11" x14ac:dyDescent="0.25">
      <c r="C114" s="70"/>
      <c r="D114" s="31"/>
      <c r="E114" s="95"/>
      <c r="F114" s="95"/>
      <c r="G114" s="95"/>
      <c r="H114" s="76"/>
      <c r="I114" s="76"/>
      <c r="J114" s="76"/>
      <c r="K114" s="114"/>
    </row>
    <row r="115" spans="3:11" x14ac:dyDescent="0.25">
      <c r="C115" s="70"/>
      <c r="D115" s="31"/>
      <c r="E115" s="95"/>
      <c r="F115" s="95"/>
      <c r="G115" s="95"/>
      <c r="H115" s="76"/>
      <c r="I115" s="76"/>
      <c r="J115" s="76"/>
      <c r="K115" s="114"/>
    </row>
    <row r="116" spans="3:11" ht="15.75" x14ac:dyDescent="0.25">
      <c r="C116" s="207" t="s">
        <v>401</v>
      </c>
      <c r="D116" s="208"/>
      <c r="E116" s="95"/>
      <c r="F116" s="95"/>
      <c r="G116" s="95"/>
      <c r="H116" s="76"/>
      <c r="I116" s="76"/>
      <c r="J116" s="76"/>
      <c r="K116" s="114"/>
    </row>
    <row r="117" spans="3:11" ht="18.75" x14ac:dyDescent="0.25">
      <c r="C117" s="213" t="e">
        <f>IFERROR(VLOOKUP(D116,'Desarrollo e Innov. Curricular'!$E:$F,2,FALSE),IFERROR(VLOOKUP(D116,'Investigación Científica'!$E:$F,2,FALSE),IFERROR(VLOOKUP(D116,'Vinculación Univ. Sociedad'!$E:$F,2,FALSE),IFERROR(VLOOKUP(D116,'Docencia y Profesorado Universi'!$E:$F,2,FALSE),IFERROR(VLOOKUP(D116,'Estudiantes y Graduados'!$E:$F,2,FALSE),IFERROR(VLOOKUP(D116,'Gestion Administrativa'!$E:$F,2,FALSE),IFERROR(VLOOKUP(D116,'Gestión Académica'!$E:$F,2,FALSE),IFERROR(VLOOKUP(D116,'Aseguramiento de la Calidad y M'!$E:$F,2,FALSE),IFERROR(VLOOKUP(D116,'Gestión del Conocimiento'!$E:$F,2,FALSE),IFERROR(VLOOKUP(D116,'Gobernabilidad y Procesos...'!$E:$F,2,FALSE),IFERROR(VLOOKUP(D116,'Gestión del Talento Humano'!$E:$F,2,FALSE),IFERROR(VLOOKUP(D116,'Internacionalización de la E.S.'!$E:$F,2,FALSE),IFERROR(VLOOKUP(D116,Posgrado!$E:$F,2,FALSE),IFERROR(VLOOKUP(D116,'Cultura de Innovación Insti...'!$E:$F,2,FALSE),VLOOKUP(D116,'Lo Esencial de la Reforma Univ.'!$E:$F,2,0)))))))))))))))</f>
        <v>#N/A</v>
      </c>
      <c r="D117" s="31"/>
      <c r="E117" s="95"/>
      <c r="F117" s="95"/>
      <c r="G117" s="95"/>
      <c r="H117" s="76"/>
      <c r="I117" s="76"/>
      <c r="J117" s="76"/>
      <c r="K117" s="114"/>
    </row>
    <row r="118" spans="3:11" ht="15.75" thickBot="1" x14ac:dyDescent="0.3">
      <c r="C118" s="70"/>
      <c r="D118" s="31"/>
      <c r="E118" s="95"/>
      <c r="F118" s="95"/>
      <c r="G118" s="95"/>
      <c r="H118" s="76"/>
      <c r="I118" s="76"/>
      <c r="J118" s="76"/>
      <c r="K118" s="114"/>
    </row>
    <row r="119" spans="3:11" ht="30.75" thickBot="1" x14ac:dyDescent="0.3">
      <c r="C119" s="128" t="s">
        <v>44</v>
      </c>
      <c r="D119" s="130" t="s">
        <v>55</v>
      </c>
      <c r="E119" s="130" t="s">
        <v>57</v>
      </c>
      <c r="F119" s="129" t="s">
        <v>27</v>
      </c>
      <c r="G119" s="135" t="s">
        <v>140</v>
      </c>
      <c r="H119" s="130" t="s">
        <v>46</v>
      </c>
      <c r="I119" s="130" t="s">
        <v>141</v>
      </c>
      <c r="J119" s="130" t="s">
        <v>419</v>
      </c>
      <c r="K119" s="130" t="s">
        <v>420</v>
      </c>
    </row>
    <row r="120" spans="3:11" x14ac:dyDescent="0.25">
      <c r="C120" s="97" t="s">
        <v>63</v>
      </c>
      <c r="D120" s="160"/>
      <c r="E120" s="98">
        <v>2800</v>
      </c>
      <c r="F120" s="99">
        <f>D120*E120</f>
        <v>0</v>
      </c>
      <c r="G120" s="163" t="s">
        <v>1459</v>
      </c>
      <c r="H120" s="100" t="s">
        <v>997</v>
      </c>
      <c r="I120" s="100" t="str">
        <f>VLOOKUP(H120,Presupuesto!$B$11:$C$565,2,0)</f>
        <v>MUEBLES VARIOS DE OFICINA</v>
      </c>
      <c r="J120" s="223" t="s">
        <v>1471</v>
      </c>
      <c r="K120" s="100" t="s">
        <v>413</v>
      </c>
    </row>
    <row r="121" spans="3:11" x14ac:dyDescent="0.25">
      <c r="C121" s="101" t="s">
        <v>64</v>
      </c>
      <c r="D121" s="153"/>
      <c r="E121" s="102">
        <v>2400</v>
      </c>
      <c r="F121" s="99">
        <f>D121*E121</f>
        <v>0</v>
      </c>
      <c r="G121" s="163"/>
      <c r="H121" s="103" t="s">
        <v>997</v>
      </c>
      <c r="I121" s="100" t="str">
        <f>VLOOKUP(H121,Presupuesto!$B$11:$C$565,2,0)</f>
        <v>MUEBLES VARIOS DE OFICINA</v>
      </c>
      <c r="J121" s="100" t="str">
        <f>$J$120</f>
        <v>Posgrado</v>
      </c>
      <c r="K121" s="100" t="s">
        <v>421</v>
      </c>
    </row>
    <row r="122" spans="3:11" x14ac:dyDescent="0.25">
      <c r="C122" s="101" t="s">
        <v>65</v>
      </c>
      <c r="D122" s="153"/>
      <c r="E122" s="102">
        <v>1000</v>
      </c>
      <c r="F122" s="99">
        <f t="shared" ref="F122:F129" si="10">D122*E122</f>
        <v>0</v>
      </c>
      <c r="G122" s="163"/>
      <c r="H122" s="103" t="s">
        <v>997</v>
      </c>
      <c r="I122" s="100" t="str">
        <f>VLOOKUP(H122,Presupuesto!$B$11:$C$565,2,0)</f>
        <v>MUEBLES VARIOS DE OFICINA</v>
      </c>
      <c r="J122" s="100" t="str">
        <f t="shared" ref="J122:J129" si="11">$J$120</f>
        <v>Posgrado</v>
      </c>
      <c r="K122" s="100" t="s">
        <v>404</v>
      </c>
    </row>
    <row r="123" spans="3:11" x14ac:dyDescent="0.25">
      <c r="C123" s="101" t="s">
        <v>66</v>
      </c>
      <c r="D123" s="153"/>
      <c r="E123" s="102">
        <v>6000</v>
      </c>
      <c r="F123" s="99">
        <f t="shared" si="10"/>
        <v>0</v>
      </c>
      <c r="G123" s="163"/>
      <c r="H123" s="103" t="s">
        <v>997</v>
      </c>
      <c r="I123" s="100" t="str">
        <f>VLOOKUP(H123,Presupuesto!$B$11:$C$565,2,0)</f>
        <v>MUEBLES VARIOS DE OFICINA</v>
      </c>
      <c r="J123" s="100" t="str">
        <f t="shared" si="11"/>
        <v>Posgrado</v>
      </c>
      <c r="K123" s="100" t="s">
        <v>404</v>
      </c>
    </row>
    <row r="124" spans="3:11" x14ac:dyDescent="0.25">
      <c r="C124" s="101" t="s">
        <v>67</v>
      </c>
      <c r="D124" s="153"/>
      <c r="E124" s="102">
        <v>3000</v>
      </c>
      <c r="F124" s="99">
        <f t="shared" si="10"/>
        <v>0</v>
      </c>
      <c r="G124" s="163"/>
      <c r="H124" s="103" t="s">
        <v>997</v>
      </c>
      <c r="I124" s="100" t="str">
        <f>VLOOKUP(H124,Presupuesto!$B$11:$C$565,2,0)</f>
        <v>MUEBLES VARIOS DE OFICINA</v>
      </c>
      <c r="J124" s="100" t="str">
        <f t="shared" si="11"/>
        <v>Posgrado</v>
      </c>
      <c r="K124" s="100" t="s">
        <v>404</v>
      </c>
    </row>
    <row r="125" spans="3:11" x14ac:dyDescent="0.25">
      <c r="C125" s="101" t="s">
        <v>68</v>
      </c>
      <c r="D125" s="153"/>
      <c r="E125" s="102">
        <v>10000</v>
      </c>
      <c r="F125" s="99">
        <f t="shared" si="10"/>
        <v>0</v>
      </c>
      <c r="G125" s="163"/>
      <c r="H125" s="103" t="s">
        <v>997</v>
      </c>
      <c r="I125" s="100" t="str">
        <f>VLOOKUP(H125,Presupuesto!$B$11:$C$565,2,0)</f>
        <v>MUEBLES VARIOS DE OFICINA</v>
      </c>
      <c r="J125" s="100" t="str">
        <f t="shared" si="11"/>
        <v>Posgrado</v>
      </c>
      <c r="K125" s="100" t="s">
        <v>404</v>
      </c>
    </row>
    <row r="126" spans="3:11" x14ac:dyDescent="0.25">
      <c r="C126" s="101" t="s">
        <v>69</v>
      </c>
      <c r="D126" s="153"/>
      <c r="E126" s="102">
        <v>8000</v>
      </c>
      <c r="F126" s="99">
        <f t="shared" si="10"/>
        <v>0</v>
      </c>
      <c r="G126" s="163"/>
      <c r="H126" s="103" t="s">
        <v>1000</v>
      </c>
      <c r="I126" s="100" t="str">
        <f>VLOOKUP(H126,Presupuesto!$B$11:$C$565,2,0)</f>
        <v>EQUIPOS VARIOS DE OFICINA</v>
      </c>
      <c r="J126" s="100" t="str">
        <f t="shared" si="11"/>
        <v>Posgrado</v>
      </c>
      <c r="K126" s="100" t="s">
        <v>404</v>
      </c>
    </row>
    <row r="127" spans="3:11" x14ac:dyDescent="0.25">
      <c r="C127" s="101" t="s">
        <v>70</v>
      </c>
      <c r="D127" s="153"/>
      <c r="E127" s="102">
        <v>2000</v>
      </c>
      <c r="F127" s="99">
        <f t="shared" si="10"/>
        <v>0</v>
      </c>
      <c r="G127" s="163"/>
      <c r="H127" s="103" t="s">
        <v>1000</v>
      </c>
      <c r="I127" s="100" t="str">
        <f>VLOOKUP(H127,Presupuesto!$B$11:$C$565,2,0)</f>
        <v>EQUIPOS VARIOS DE OFICINA</v>
      </c>
      <c r="J127" s="100" t="str">
        <f t="shared" si="11"/>
        <v>Posgrado</v>
      </c>
      <c r="K127" s="100" t="s">
        <v>412</v>
      </c>
    </row>
    <row r="128" spans="3:11" x14ac:dyDescent="0.25">
      <c r="C128" s="101" t="s">
        <v>71</v>
      </c>
      <c r="D128" s="153"/>
      <c r="E128" s="102">
        <v>5000</v>
      </c>
      <c r="F128" s="99">
        <f t="shared" si="10"/>
        <v>0</v>
      </c>
      <c r="G128" s="163"/>
      <c r="H128" s="103" t="s">
        <v>1000</v>
      </c>
      <c r="I128" s="100" t="str">
        <f>VLOOKUP(H128,Presupuesto!$B$11:$C$565,2,0)</f>
        <v>EQUIPOS VARIOS DE OFICINA</v>
      </c>
      <c r="J128" s="100" t="str">
        <f t="shared" si="11"/>
        <v>Posgrado</v>
      </c>
      <c r="K128" s="100" t="s">
        <v>408</v>
      </c>
    </row>
    <row r="129" spans="3:11" ht="15.75" thickBot="1" x14ac:dyDescent="0.3">
      <c r="C129" s="104" t="s">
        <v>72</v>
      </c>
      <c r="D129" s="161"/>
      <c r="E129" s="106">
        <v>100000</v>
      </c>
      <c r="F129" s="107">
        <f t="shared" si="10"/>
        <v>0</v>
      </c>
      <c r="G129" s="164"/>
      <c r="H129" s="108" t="s">
        <v>1000</v>
      </c>
      <c r="I129" s="108" t="str">
        <f>VLOOKUP(H129,Presupuesto!$B$11:$C$565,2,0)</f>
        <v>EQUIPOS VARIOS DE OFICINA</v>
      </c>
      <c r="J129" s="108" t="str">
        <f t="shared" si="11"/>
        <v>Posgrado</v>
      </c>
      <c r="K129" s="126" t="s">
        <v>403</v>
      </c>
    </row>
    <row r="131" spans="3:11" ht="15.75" thickBot="1" x14ac:dyDescent="0.3"/>
    <row r="132" spans="3:11" ht="15.75" thickBot="1" x14ac:dyDescent="0.3">
      <c r="C132" s="29" t="s">
        <v>43</v>
      </c>
      <c r="D132" s="30">
        <f>SUM(F139:F148)</f>
        <v>0</v>
      </c>
      <c r="E132" s="180"/>
      <c r="F132" s="180"/>
      <c r="G132" s="79"/>
      <c r="H132" s="180"/>
      <c r="I132" s="180"/>
    </row>
    <row r="133" spans="3:11" x14ac:dyDescent="0.25">
      <c r="C133" s="70"/>
      <c r="D133" s="31"/>
      <c r="E133" s="95"/>
      <c r="F133" s="95"/>
      <c r="G133" s="95"/>
      <c r="H133" s="76"/>
      <c r="I133" s="76"/>
      <c r="J133" s="76"/>
      <c r="K133" s="114"/>
    </row>
    <row r="134" spans="3:11" x14ac:dyDescent="0.25">
      <c r="C134" s="70"/>
      <c r="D134" s="31"/>
      <c r="E134" s="95"/>
      <c r="F134" s="95"/>
      <c r="G134" s="95"/>
      <c r="H134" s="76"/>
      <c r="I134" s="76"/>
      <c r="J134" s="76"/>
      <c r="K134" s="114"/>
    </row>
    <row r="135" spans="3:11" ht="15.75" x14ac:dyDescent="0.25">
      <c r="C135" s="207" t="s">
        <v>401</v>
      </c>
      <c r="D135" s="208"/>
      <c r="E135" s="95"/>
      <c r="F135" s="95"/>
      <c r="G135" s="95"/>
      <c r="H135" s="76"/>
      <c r="I135" s="76"/>
      <c r="J135" s="76"/>
      <c r="K135" s="114"/>
    </row>
    <row r="136" spans="3:11" ht="18.75" x14ac:dyDescent="0.25">
      <c r="C136" s="213" t="e">
        <f>IFERROR(VLOOKUP(D135,'Desarrollo e Innov. Curricular'!$E:$F,2,FALSE),IFERROR(VLOOKUP(D135,'Investigación Científica'!$E:$F,2,FALSE),IFERROR(VLOOKUP(D135,'Vinculación Univ. Sociedad'!$E:$F,2,FALSE),IFERROR(VLOOKUP(D135,'Docencia y Profesorado Universi'!$E:$F,2,FALSE),IFERROR(VLOOKUP(D135,'Estudiantes y Graduados'!$E:$F,2,FALSE),IFERROR(VLOOKUP(D135,'Gestion Administrativa'!$E:$F,2,FALSE),IFERROR(VLOOKUP(D135,'Gestión Académica'!$E:$F,2,FALSE),IFERROR(VLOOKUP(D135,'Aseguramiento de la Calidad y M'!$E:$F,2,FALSE),IFERROR(VLOOKUP(D135,'Gestión del Conocimiento'!$E:$F,2,FALSE),IFERROR(VLOOKUP(D135,'Gobernabilidad y Procesos...'!$E:$F,2,FALSE),IFERROR(VLOOKUP(D135,'Gestión del Talento Humano'!$E:$F,2,FALSE),IFERROR(VLOOKUP(D135,'Internacionalización de la E.S.'!$E:$F,2,FALSE),IFERROR(VLOOKUP(D135,Posgrado!$E:$F,2,FALSE),IFERROR(VLOOKUP(D135,'Cultura de Innovación Insti...'!$E:$F,2,FALSE),VLOOKUP(D135,'Lo Esencial de la Reforma Univ.'!$E:$F,2,0)))))))))))))))</f>
        <v>#N/A</v>
      </c>
      <c r="D136" s="31"/>
      <c r="E136" s="95"/>
      <c r="F136" s="95"/>
      <c r="G136" s="95"/>
      <c r="H136" s="76"/>
      <c r="I136" s="76"/>
      <c r="J136" s="76"/>
      <c r="K136" s="114"/>
    </row>
    <row r="137" spans="3:11" ht="15.75" thickBot="1" x14ac:dyDescent="0.3">
      <c r="C137" s="70"/>
      <c r="D137" s="31"/>
      <c r="E137" s="95"/>
      <c r="F137" s="95"/>
      <c r="G137" s="95"/>
      <c r="H137" s="76"/>
      <c r="I137" s="76"/>
      <c r="J137" s="76"/>
      <c r="K137" s="114"/>
    </row>
    <row r="138" spans="3:11" ht="30.75" thickBot="1" x14ac:dyDescent="0.3">
      <c r="C138" s="128" t="s">
        <v>44</v>
      </c>
      <c r="D138" s="130" t="s">
        <v>55</v>
      </c>
      <c r="E138" s="130" t="s">
        <v>57</v>
      </c>
      <c r="F138" s="129" t="s">
        <v>27</v>
      </c>
      <c r="G138" s="135" t="s">
        <v>140</v>
      </c>
      <c r="H138" s="130" t="s">
        <v>46</v>
      </c>
      <c r="I138" s="130" t="s">
        <v>141</v>
      </c>
      <c r="J138" s="130" t="s">
        <v>419</v>
      </c>
      <c r="K138" s="130" t="s">
        <v>420</v>
      </c>
    </row>
    <row r="139" spans="3:11" x14ac:dyDescent="0.25">
      <c r="C139" s="97" t="s">
        <v>63</v>
      </c>
      <c r="D139" s="160"/>
      <c r="E139" s="98">
        <v>2800</v>
      </c>
      <c r="F139" s="99">
        <f>D139*E139</f>
        <v>0</v>
      </c>
      <c r="G139" s="163" t="s">
        <v>1459</v>
      </c>
      <c r="H139" s="100" t="s">
        <v>997</v>
      </c>
      <c r="I139" s="100" t="str">
        <f>VLOOKUP(H139,Presupuesto!$B$11:$C$565,2,0)</f>
        <v>MUEBLES VARIOS DE OFICINA</v>
      </c>
      <c r="J139" s="223" t="s">
        <v>1471</v>
      </c>
      <c r="K139" s="100" t="s">
        <v>413</v>
      </c>
    </row>
    <row r="140" spans="3:11" x14ac:dyDescent="0.25">
      <c r="C140" s="101" t="s">
        <v>64</v>
      </c>
      <c r="D140" s="153"/>
      <c r="E140" s="102">
        <v>2400</v>
      </c>
      <c r="F140" s="99">
        <f>D140*E140</f>
        <v>0</v>
      </c>
      <c r="G140" s="163"/>
      <c r="H140" s="103" t="s">
        <v>997</v>
      </c>
      <c r="I140" s="100" t="str">
        <f>VLOOKUP(H140,Presupuesto!$B$11:$C$565,2,0)</f>
        <v>MUEBLES VARIOS DE OFICINA</v>
      </c>
      <c r="J140" s="100" t="str">
        <f>$J$139</f>
        <v>Posgrado</v>
      </c>
      <c r="K140" s="100" t="s">
        <v>421</v>
      </c>
    </row>
    <row r="141" spans="3:11" x14ac:dyDescent="0.25">
      <c r="C141" s="101" t="s">
        <v>65</v>
      </c>
      <c r="D141" s="153"/>
      <c r="E141" s="102">
        <v>1000</v>
      </c>
      <c r="F141" s="99">
        <f t="shared" ref="F141:F148" si="12">D141*E141</f>
        <v>0</v>
      </c>
      <c r="G141" s="163"/>
      <c r="H141" s="103" t="s">
        <v>997</v>
      </c>
      <c r="I141" s="100" t="str">
        <f>VLOOKUP(H141,Presupuesto!$B$11:$C$565,2,0)</f>
        <v>MUEBLES VARIOS DE OFICINA</v>
      </c>
      <c r="J141" s="100" t="str">
        <f t="shared" ref="J141:J148" si="13">$J$139</f>
        <v>Posgrado</v>
      </c>
      <c r="K141" s="100" t="s">
        <v>404</v>
      </c>
    </row>
    <row r="142" spans="3:11" x14ac:dyDescent="0.25">
      <c r="C142" s="101" t="s">
        <v>66</v>
      </c>
      <c r="D142" s="153"/>
      <c r="E142" s="102">
        <v>6000</v>
      </c>
      <c r="F142" s="99">
        <f t="shared" si="12"/>
        <v>0</v>
      </c>
      <c r="G142" s="163"/>
      <c r="H142" s="103" t="s">
        <v>997</v>
      </c>
      <c r="I142" s="100" t="str">
        <f>VLOOKUP(H142,Presupuesto!$B$11:$C$565,2,0)</f>
        <v>MUEBLES VARIOS DE OFICINA</v>
      </c>
      <c r="J142" s="100" t="str">
        <f t="shared" si="13"/>
        <v>Posgrado</v>
      </c>
      <c r="K142" s="100" t="s">
        <v>404</v>
      </c>
    </row>
    <row r="143" spans="3:11" x14ac:dyDescent="0.25">
      <c r="C143" s="101" t="s">
        <v>67</v>
      </c>
      <c r="D143" s="153"/>
      <c r="E143" s="102">
        <v>3000</v>
      </c>
      <c r="F143" s="99">
        <f t="shared" si="12"/>
        <v>0</v>
      </c>
      <c r="G143" s="163"/>
      <c r="H143" s="103" t="s">
        <v>997</v>
      </c>
      <c r="I143" s="100" t="str">
        <f>VLOOKUP(H143,Presupuesto!$B$11:$C$565,2,0)</f>
        <v>MUEBLES VARIOS DE OFICINA</v>
      </c>
      <c r="J143" s="100" t="str">
        <f t="shared" si="13"/>
        <v>Posgrado</v>
      </c>
      <c r="K143" s="100" t="s">
        <v>404</v>
      </c>
    </row>
    <row r="144" spans="3:11" x14ac:dyDescent="0.25">
      <c r="C144" s="101" t="s">
        <v>68</v>
      </c>
      <c r="D144" s="153"/>
      <c r="E144" s="102">
        <v>10000</v>
      </c>
      <c r="F144" s="99">
        <f t="shared" si="12"/>
        <v>0</v>
      </c>
      <c r="G144" s="163"/>
      <c r="H144" s="103" t="s">
        <v>997</v>
      </c>
      <c r="I144" s="100" t="str">
        <f>VLOOKUP(H144,Presupuesto!$B$11:$C$565,2,0)</f>
        <v>MUEBLES VARIOS DE OFICINA</v>
      </c>
      <c r="J144" s="100" t="str">
        <f t="shared" si="13"/>
        <v>Posgrado</v>
      </c>
      <c r="K144" s="100" t="s">
        <v>404</v>
      </c>
    </row>
    <row r="145" spans="3:11" x14ac:dyDescent="0.25">
      <c r="C145" s="101" t="s">
        <v>69</v>
      </c>
      <c r="D145" s="153"/>
      <c r="E145" s="102">
        <v>8000</v>
      </c>
      <c r="F145" s="99">
        <f t="shared" si="12"/>
        <v>0</v>
      </c>
      <c r="G145" s="163"/>
      <c r="H145" s="103" t="s">
        <v>1000</v>
      </c>
      <c r="I145" s="100" t="str">
        <f>VLOOKUP(H145,Presupuesto!$B$11:$C$565,2,0)</f>
        <v>EQUIPOS VARIOS DE OFICINA</v>
      </c>
      <c r="J145" s="100" t="str">
        <f t="shared" si="13"/>
        <v>Posgrado</v>
      </c>
      <c r="K145" s="100" t="s">
        <v>404</v>
      </c>
    </row>
    <row r="146" spans="3:11" x14ac:dyDescent="0.25">
      <c r="C146" s="101" t="s">
        <v>70</v>
      </c>
      <c r="D146" s="153"/>
      <c r="E146" s="102">
        <v>2000</v>
      </c>
      <c r="F146" s="99">
        <f t="shared" si="12"/>
        <v>0</v>
      </c>
      <c r="G146" s="163"/>
      <c r="H146" s="103" t="s">
        <v>1000</v>
      </c>
      <c r="I146" s="100" t="str">
        <f>VLOOKUP(H146,Presupuesto!$B$11:$C$565,2,0)</f>
        <v>EQUIPOS VARIOS DE OFICINA</v>
      </c>
      <c r="J146" s="100" t="str">
        <f t="shared" si="13"/>
        <v>Posgrado</v>
      </c>
      <c r="K146" s="100" t="s">
        <v>412</v>
      </c>
    </row>
    <row r="147" spans="3:11" x14ac:dyDescent="0.25">
      <c r="C147" s="101" t="s">
        <v>71</v>
      </c>
      <c r="D147" s="153"/>
      <c r="E147" s="102">
        <v>5000</v>
      </c>
      <c r="F147" s="99">
        <f t="shared" si="12"/>
        <v>0</v>
      </c>
      <c r="G147" s="163"/>
      <c r="H147" s="103" t="s">
        <v>1000</v>
      </c>
      <c r="I147" s="100" t="str">
        <f>VLOOKUP(H147,Presupuesto!$B$11:$C$565,2,0)</f>
        <v>EQUIPOS VARIOS DE OFICINA</v>
      </c>
      <c r="J147" s="100" t="str">
        <f t="shared" si="13"/>
        <v>Posgrado</v>
      </c>
      <c r="K147" s="100" t="s">
        <v>408</v>
      </c>
    </row>
    <row r="148" spans="3:11" ht="15.75" thickBot="1" x14ac:dyDescent="0.3">
      <c r="C148" s="104" t="s">
        <v>72</v>
      </c>
      <c r="D148" s="161"/>
      <c r="E148" s="106">
        <v>100000</v>
      </c>
      <c r="F148" s="107">
        <f t="shared" si="12"/>
        <v>0</v>
      </c>
      <c r="G148" s="164"/>
      <c r="H148" s="108" t="s">
        <v>1000</v>
      </c>
      <c r="I148" s="108" t="str">
        <f>VLOOKUP(H148,Presupuesto!$B$11:$C$565,2,0)</f>
        <v>EQUIPOS VARIOS DE OFICINA</v>
      </c>
      <c r="J148" s="108" t="str">
        <f t="shared" si="13"/>
        <v>Posgrado</v>
      </c>
      <c r="K148" s="126" t="s">
        <v>403</v>
      </c>
    </row>
    <row r="150" spans="3:11" ht="15.75" thickBot="1" x14ac:dyDescent="0.3">
      <c r="C150" s="365"/>
      <c r="D150" s="366"/>
      <c r="E150" s="367"/>
      <c r="F150" s="367"/>
      <c r="G150" s="368"/>
      <c r="H150" s="367"/>
      <c r="I150" s="367"/>
      <c r="J150" s="157"/>
      <c r="K150" s="157"/>
    </row>
    <row r="151" spans="3:11" ht="15.75" thickBot="1" x14ac:dyDescent="0.3">
      <c r="C151" s="29" t="s">
        <v>43</v>
      </c>
      <c r="D151" s="30">
        <f>SUM(F158:F167)</f>
        <v>0</v>
      </c>
      <c r="E151" s="180"/>
      <c r="F151" s="180"/>
      <c r="G151" s="79"/>
      <c r="H151" s="180"/>
      <c r="I151" s="180"/>
    </row>
    <row r="152" spans="3:11" x14ac:dyDescent="0.25">
      <c r="C152" s="70"/>
      <c r="D152" s="31"/>
      <c r="E152" s="95"/>
      <c r="F152" s="95"/>
      <c r="G152" s="95"/>
      <c r="H152" s="76"/>
      <c r="I152" s="76"/>
      <c r="J152" s="76"/>
      <c r="K152" s="114"/>
    </row>
    <row r="153" spans="3:11" x14ac:dyDescent="0.25">
      <c r="C153" s="70"/>
      <c r="D153" s="31"/>
      <c r="E153" s="95"/>
      <c r="F153" s="95"/>
      <c r="G153" s="95"/>
      <c r="H153" s="76"/>
      <c r="I153" s="76"/>
      <c r="J153" s="76"/>
      <c r="K153" s="114"/>
    </row>
    <row r="154" spans="3:11" ht="15.75" x14ac:dyDescent="0.25">
      <c r="C154" s="207" t="s">
        <v>401</v>
      </c>
      <c r="D154" s="208"/>
      <c r="E154" s="95"/>
      <c r="F154" s="95"/>
      <c r="G154" s="95"/>
      <c r="H154" s="76"/>
      <c r="I154" s="76"/>
      <c r="J154" s="76"/>
      <c r="K154" s="114"/>
    </row>
    <row r="155" spans="3:11" ht="18.75" x14ac:dyDescent="0.25">
      <c r="C155" s="213" t="e">
        <f>IFERROR(VLOOKUP(D154,'Desarrollo e Innov. Curricular'!$E:$F,2,FALSE),IFERROR(VLOOKUP(D154,'Investigación Científica'!$E:$F,2,FALSE),IFERROR(VLOOKUP(D154,'Vinculación Univ. Sociedad'!$E:$F,2,FALSE),IFERROR(VLOOKUP(D154,'Docencia y Profesorado Universi'!$E:$F,2,FALSE),IFERROR(VLOOKUP(D154,'Estudiantes y Graduados'!$E:$F,2,FALSE),IFERROR(VLOOKUP(D154,'Gestion Administrativa'!$E:$F,2,FALSE),IFERROR(VLOOKUP(D154,'Gestión Académica'!$E:$F,2,FALSE),IFERROR(VLOOKUP(D154,'Aseguramiento de la Calidad y M'!$E:$F,2,FALSE),IFERROR(VLOOKUP(D154,'Gestión del Conocimiento'!$E:$F,2,FALSE),IFERROR(VLOOKUP(D154,'Gobernabilidad y Procesos...'!$E:$F,2,FALSE),IFERROR(VLOOKUP(D154,'Gestión del Talento Humano'!$E:$F,2,FALSE),IFERROR(VLOOKUP(D154,'Internacionalización de la E.S.'!$E:$F,2,FALSE),IFERROR(VLOOKUP(D154,Posgrado!$E:$F,2,FALSE),IFERROR(VLOOKUP(D154,'Cultura de Innovación Insti...'!$E:$F,2,FALSE),VLOOKUP(D154,'Lo Esencial de la Reforma Univ.'!$E:$F,2,0)))))))))))))))</f>
        <v>#N/A</v>
      </c>
      <c r="D155" s="31"/>
      <c r="E155" s="95"/>
      <c r="F155" s="95"/>
      <c r="G155" s="95"/>
      <c r="H155" s="76"/>
      <c r="I155" s="76"/>
      <c r="J155" s="76"/>
      <c r="K155" s="114"/>
    </row>
    <row r="156" spans="3:11" ht="15.75" thickBot="1" x14ac:dyDescent="0.3">
      <c r="C156" s="70"/>
      <c r="D156" s="31"/>
      <c r="E156" s="95"/>
      <c r="F156" s="95"/>
      <c r="G156" s="95"/>
      <c r="H156" s="76"/>
      <c r="I156" s="76"/>
      <c r="J156" s="76"/>
      <c r="K156" s="114"/>
    </row>
    <row r="157" spans="3:11" ht="30.75" thickBot="1" x14ac:dyDescent="0.3">
      <c r="C157" s="128" t="s">
        <v>44</v>
      </c>
      <c r="D157" s="130" t="s">
        <v>55</v>
      </c>
      <c r="E157" s="130" t="s">
        <v>57</v>
      </c>
      <c r="F157" s="129" t="s">
        <v>27</v>
      </c>
      <c r="G157" s="135" t="s">
        <v>140</v>
      </c>
      <c r="H157" s="130" t="s">
        <v>46</v>
      </c>
      <c r="I157" s="130" t="s">
        <v>141</v>
      </c>
      <c r="J157" s="130" t="s">
        <v>419</v>
      </c>
      <c r="K157" s="130" t="s">
        <v>420</v>
      </c>
    </row>
    <row r="158" spans="3:11" x14ac:dyDescent="0.25">
      <c r="C158" s="97" t="s">
        <v>63</v>
      </c>
      <c r="D158" s="160"/>
      <c r="E158" s="98">
        <v>2800</v>
      </c>
      <c r="F158" s="99">
        <f>D158*E158</f>
        <v>0</v>
      </c>
      <c r="G158" s="163" t="s">
        <v>1459</v>
      </c>
      <c r="H158" s="100" t="s">
        <v>997</v>
      </c>
      <c r="I158" s="100" t="str">
        <f>VLOOKUP(H158,Presupuesto!$B$11:$C$565,2,0)</f>
        <v>MUEBLES VARIOS DE OFICINA</v>
      </c>
      <c r="J158" s="223" t="s">
        <v>1471</v>
      </c>
      <c r="K158" s="100" t="s">
        <v>413</v>
      </c>
    </row>
    <row r="159" spans="3:11" x14ac:dyDescent="0.25">
      <c r="C159" s="101" t="s">
        <v>64</v>
      </c>
      <c r="D159" s="153"/>
      <c r="E159" s="102">
        <v>2400</v>
      </c>
      <c r="F159" s="99">
        <f>D159*E159</f>
        <v>0</v>
      </c>
      <c r="G159" s="163"/>
      <c r="H159" s="103" t="s">
        <v>997</v>
      </c>
      <c r="I159" s="100" t="str">
        <f>VLOOKUP(H159,Presupuesto!$B$11:$C$565,2,0)</f>
        <v>MUEBLES VARIOS DE OFICINA</v>
      </c>
      <c r="J159" s="100" t="str">
        <f>$J$158</f>
        <v>Posgrado</v>
      </c>
      <c r="K159" s="100" t="s">
        <v>421</v>
      </c>
    </row>
    <row r="160" spans="3:11" x14ac:dyDescent="0.25">
      <c r="C160" s="101" t="s">
        <v>65</v>
      </c>
      <c r="D160" s="153"/>
      <c r="E160" s="102">
        <v>1000</v>
      </c>
      <c r="F160" s="99">
        <f t="shared" ref="F160:F167" si="14">D160*E160</f>
        <v>0</v>
      </c>
      <c r="G160" s="163"/>
      <c r="H160" s="103" t="s">
        <v>997</v>
      </c>
      <c r="I160" s="100" t="str">
        <f>VLOOKUP(H160,Presupuesto!$B$11:$C$565,2,0)</f>
        <v>MUEBLES VARIOS DE OFICINA</v>
      </c>
      <c r="J160" s="100" t="str">
        <f t="shared" ref="J160:J167" si="15">$J$158</f>
        <v>Posgrado</v>
      </c>
      <c r="K160" s="100" t="s">
        <v>404</v>
      </c>
    </row>
    <row r="161" spans="3:11" x14ac:dyDescent="0.25">
      <c r="C161" s="101" t="s">
        <v>66</v>
      </c>
      <c r="D161" s="153"/>
      <c r="E161" s="102">
        <v>6000</v>
      </c>
      <c r="F161" s="99">
        <f t="shared" si="14"/>
        <v>0</v>
      </c>
      <c r="G161" s="163"/>
      <c r="H161" s="103" t="s">
        <v>997</v>
      </c>
      <c r="I161" s="100" t="str">
        <f>VLOOKUP(H161,Presupuesto!$B$11:$C$565,2,0)</f>
        <v>MUEBLES VARIOS DE OFICINA</v>
      </c>
      <c r="J161" s="100" t="str">
        <f t="shared" si="15"/>
        <v>Posgrado</v>
      </c>
      <c r="K161" s="100" t="s">
        <v>404</v>
      </c>
    </row>
    <row r="162" spans="3:11" x14ac:dyDescent="0.25">
      <c r="C162" s="101" t="s">
        <v>67</v>
      </c>
      <c r="D162" s="153"/>
      <c r="E162" s="102">
        <v>3000</v>
      </c>
      <c r="F162" s="99">
        <f t="shared" si="14"/>
        <v>0</v>
      </c>
      <c r="G162" s="163"/>
      <c r="H162" s="103" t="s">
        <v>997</v>
      </c>
      <c r="I162" s="100" t="str">
        <f>VLOOKUP(H162,Presupuesto!$B$11:$C$565,2,0)</f>
        <v>MUEBLES VARIOS DE OFICINA</v>
      </c>
      <c r="J162" s="100" t="str">
        <f t="shared" si="15"/>
        <v>Posgrado</v>
      </c>
      <c r="K162" s="100" t="s">
        <v>404</v>
      </c>
    </row>
    <row r="163" spans="3:11" x14ac:dyDescent="0.25">
      <c r="C163" s="101" t="s">
        <v>68</v>
      </c>
      <c r="D163" s="153"/>
      <c r="E163" s="102">
        <v>10000</v>
      </c>
      <c r="F163" s="99">
        <f t="shared" si="14"/>
        <v>0</v>
      </c>
      <c r="G163" s="163"/>
      <c r="H163" s="103" t="s">
        <v>997</v>
      </c>
      <c r="I163" s="100" t="str">
        <f>VLOOKUP(H163,Presupuesto!$B$11:$C$565,2,0)</f>
        <v>MUEBLES VARIOS DE OFICINA</v>
      </c>
      <c r="J163" s="100" t="str">
        <f t="shared" si="15"/>
        <v>Posgrado</v>
      </c>
      <c r="K163" s="100" t="s">
        <v>404</v>
      </c>
    </row>
    <row r="164" spans="3:11" x14ac:dyDescent="0.25">
      <c r="C164" s="101" t="s">
        <v>69</v>
      </c>
      <c r="D164" s="153"/>
      <c r="E164" s="102">
        <v>8000</v>
      </c>
      <c r="F164" s="99">
        <f t="shared" si="14"/>
        <v>0</v>
      </c>
      <c r="G164" s="163"/>
      <c r="H164" s="103" t="s">
        <v>1000</v>
      </c>
      <c r="I164" s="100" t="str">
        <f>VLOOKUP(H164,Presupuesto!$B$11:$C$565,2,0)</f>
        <v>EQUIPOS VARIOS DE OFICINA</v>
      </c>
      <c r="J164" s="100" t="str">
        <f t="shared" si="15"/>
        <v>Posgrado</v>
      </c>
      <c r="K164" s="100" t="s">
        <v>404</v>
      </c>
    </row>
    <row r="165" spans="3:11" x14ac:dyDescent="0.25">
      <c r="C165" s="101" t="s">
        <v>70</v>
      </c>
      <c r="D165" s="153"/>
      <c r="E165" s="102">
        <v>2000</v>
      </c>
      <c r="F165" s="99">
        <f t="shared" si="14"/>
        <v>0</v>
      </c>
      <c r="G165" s="163"/>
      <c r="H165" s="103" t="s">
        <v>1000</v>
      </c>
      <c r="I165" s="100" t="str">
        <f>VLOOKUP(H165,Presupuesto!$B$11:$C$565,2,0)</f>
        <v>EQUIPOS VARIOS DE OFICINA</v>
      </c>
      <c r="J165" s="100" t="str">
        <f t="shared" si="15"/>
        <v>Posgrado</v>
      </c>
      <c r="K165" s="100" t="s">
        <v>412</v>
      </c>
    </row>
    <row r="166" spans="3:11" x14ac:dyDescent="0.25">
      <c r="C166" s="101" t="s">
        <v>71</v>
      </c>
      <c r="D166" s="153"/>
      <c r="E166" s="102">
        <v>5000</v>
      </c>
      <c r="F166" s="99">
        <f t="shared" si="14"/>
        <v>0</v>
      </c>
      <c r="G166" s="163"/>
      <c r="H166" s="103" t="s">
        <v>1000</v>
      </c>
      <c r="I166" s="100" t="str">
        <f>VLOOKUP(H166,Presupuesto!$B$11:$C$565,2,0)</f>
        <v>EQUIPOS VARIOS DE OFICINA</v>
      </c>
      <c r="J166" s="100" t="str">
        <f t="shared" si="15"/>
        <v>Posgrado</v>
      </c>
      <c r="K166" s="100" t="s">
        <v>408</v>
      </c>
    </row>
    <row r="167" spans="3:11" ht="15.75" thickBot="1" x14ac:dyDescent="0.3">
      <c r="C167" s="104" t="s">
        <v>72</v>
      </c>
      <c r="D167" s="161"/>
      <c r="E167" s="106">
        <v>100000</v>
      </c>
      <c r="F167" s="107">
        <f t="shared" si="14"/>
        <v>0</v>
      </c>
      <c r="G167" s="164"/>
      <c r="H167" s="108" t="s">
        <v>1000</v>
      </c>
      <c r="I167" s="108" t="str">
        <f>VLOOKUP(H167,Presupuesto!$B$11:$C$565,2,0)</f>
        <v>EQUIPOS VARIOS DE OFICINA</v>
      </c>
      <c r="J167" s="108" t="str">
        <f t="shared" si="15"/>
        <v>Posgrado</v>
      </c>
      <c r="K167" s="126" t="s">
        <v>403</v>
      </c>
    </row>
    <row r="169" spans="3:11" ht="15.75" thickBot="1" x14ac:dyDescent="0.3"/>
    <row r="170" spans="3:11" ht="15.75" thickBot="1" x14ac:dyDescent="0.3">
      <c r="C170" s="29" t="s">
        <v>43</v>
      </c>
      <c r="D170" s="30">
        <f>SUM(F177:F186)</f>
        <v>0</v>
      </c>
      <c r="E170" s="180"/>
      <c r="F170" s="180"/>
      <c r="G170" s="79"/>
      <c r="H170" s="180"/>
      <c r="I170" s="180"/>
    </row>
    <row r="171" spans="3:11" x14ac:dyDescent="0.25">
      <c r="C171" s="70"/>
      <c r="D171" s="31"/>
      <c r="E171" s="95"/>
      <c r="F171" s="95"/>
      <c r="G171" s="95"/>
      <c r="H171" s="76"/>
      <c r="I171" s="76"/>
      <c r="J171" s="76"/>
      <c r="K171" s="114"/>
    </row>
    <row r="172" spans="3:11" x14ac:dyDescent="0.25">
      <c r="C172" s="70"/>
      <c r="D172" s="31"/>
      <c r="E172" s="95"/>
      <c r="F172" s="95"/>
      <c r="G172" s="95"/>
      <c r="H172" s="76"/>
      <c r="I172" s="76"/>
      <c r="J172" s="76"/>
      <c r="K172" s="114"/>
    </row>
    <row r="173" spans="3:11" ht="15.75" x14ac:dyDescent="0.25">
      <c r="C173" s="207" t="s">
        <v>401</v>
      </c>
      <c r="D173" s="208"/>
      <c r="E173" s="95"/>
      <c r="F173" s="95"/>
      <c r="G173" s="95"/>
      <c r="H173" s="76"/>
      <c r="I173" s="76"/>
      <c r="J173" s="76"/>
      <c r="K173" s="114"/>
    </row>
    <row r="174" spans="3:11" ht="18.75" x14ac:dyDescent="0.25">
      <c r="C174" s="213" t="e">
        <f>IFERROR(VLOOKUP(D173,'Desarrollo e Innov. Curricular'!$E:$F,2,FALSE),IFERROR(VLOOKUP(D173,'Investigación Científica'!$E:$F,2,FALSE),IFERROR(VLOOKUP(D173,'Vinculación Univ. Sociedad'!$E:$F,2,FALSE),IFERROR(VLOOKUP(D173,'Docencia y Profesorado Universi'!$E:$F,2,FALSE),IFERROR(VLOOKUP(D173,'Estudiantes y Graduados'!$E:$F,2,FALSE),IFERROR(VLOOKUP(D173,'Gestion Administrativa'!$E:$F,2,FALSE),IFERROR(VLOOKUP(D173,'Gestión Académica'!$E:$F,2,FALSE),IFERROR(VLOOKUP(D173,'Aseguramiento de la Calidad y M'!$E:$F,2,FALSE),IFERROR(VLOOKUP(D173,'Gestión del Conocimiento'!$E:$F,2,FALSE),IFERROR(VLOOKUP(D173,'Gobernabilidad y Procesos...'!$E:$F,2,FALSE),IFERROR(VLOOKUP(D173,'Gestión del Talento Humano'!$E:$F,2,FALSE),IFERROR(VLOOKUP(D173,'Internacionalización de la E.S.'!$E:$F,2,FALSE),IFERROR(VLOOKUP(D173,Posgrado!$E:$F,2,FALSE),IFERROR(VLOOKUP(D173,'Cultura de Innovación Insti...'!$E:$F,2,FALSE),VLOOKUP(D173,'Lo Esencial de la Reforma Univ.'!$E:$F,2,0)))))))))))))))</f>
        <v>#N/A</v>
      </c>
      <c r="D174" s="31"/>
      <c r="E174" s="95"/>
      <c r="F174" s="95"/>
      <c r="G174" s="95"/>
      <c r="H174" s="76"/>
      <c r="I174" s="76"/>
      <c r="J174" s="76"/>
      <c r="K174" s="114"/>
    </row>
    <row r="175" spans="3:11" ht="15.75" thickBot="1" x14ac:dyDescent="0.3">
      <c r="C175" s="70"/>
      <c r="D175" s="31"/>
      <c r="E175" s="95"/>
      <c r="F175" s="95"/>
      <c r="G175" s="95"/>
      <c r="H175" s="76"/>
      <c r="I175" s="76"/>
      <c r="J175" s="76"/>
      <c r="K175" s="114"/>
    </row>
    <row r="176" spans="3:11" ht="30.75" thickBot="1" x14ac:dyDescent="0.3">
      <c r="C176" s="128" t="s">
        <v>44</v>
      </c>
      <c r="D176" s="130" t="s">
        <v>55</v>
      </c>
      <c r="E176" s="130" t="s">
        <v>57</v>
      </c>
      <c r="F176" s="129" t="s">
        <v>27</v>
      </c>
      <c r="G176" s="135" t="s">
        <v>140</v>
      </c>
      <c r="H176" s="130" t="s">
        <v>46</v>
      </c>
      <c r="I176" s="130" t="s">
        <v>141</v>
      </c>
      <c r="J176" s="130" t="s">
        <v>419</v>
      </c>
      <c r="K176" s="130" t="s">
        <v>420</v>
      </c>
    </row>
    <row r="177" spans="3:11" x14ac:dyDescent="0.25">
      <c r="C177" s="97" t="s">
        <v>63</v>
      </c>
      <c r="D177" s="160"/>
      <c r="E177" s="98">
        <v>2800</v>
      </c>
      <c r="F177" s="99">
        <f>D177*E177</f>
        <v>0</v>
      </c>
      <c r="G177" s="163" t="s">
        <v>1459</v>
      </c>
      <c r="H177" s="100" t="s">
        <v>997</v>
      </c>
      <c r="I177" s="100" t="str">
        <f>VLOOKUP(H177,Presupuesto!$B$11:$C$565,2,0)</f>
        <v>MUEBLES VARIOS DE OFICINA</v>
      </c>
      <c r="J177" s="223" t="s">
        <v>1471</v>
      </c>
      <c r="K177" s="100" t="s">
        <v>413</v>
      </c>
    </row>
    <row r="178" spans="3:11" x14ac:dyDescent="0.25">
      <c r="C178" s="101" t="s">
        <v>64</v>
      </c>
      <c r="D178" s="153"/>
      <c r="E178" s="102">
        <v>2400</v>
      </c>
      <c r="F178" s="99">
        <f>D178*E178</f>
        <v>0</v>
      </c>
      <c r="G178" s="163"/>
      <c r="H178" s="103" t="s">
        <v>997</v>
      </c>
      <c r="I178" s="100" t="str">
        <f>VLOOKUP(H178,Presupuesto!$B$11:$C$565,2,0)</f>
        <v>MUEBLES VARIOS DE OFICINA</v>
      </c>
      <c r="J178" s="100" t="str">
        <f>$J$177</f>
        <v>Posgrado</v>
      </c>
      <c r="K178" s="100" t="s">
        <v>421</v>
      </c>
    </row>
    <row r="179" spans="3:11" x14ac:dyDescent="0.25">
      <c r="C179" s="101" t="s">
        <v>65</v>
      </c>
      <c r="D179" s="153"/>
      <c r="E179" s="102">
        <v>1000</v>
      </c>
      <c r="F179" s="99">
        <f t="shared" ref="F179:F186" si="16">D179*E179</f>
        <v>0</v>
      </c>
      <c r="G179" s="163"/>
      <c r="H179" s="103" t="s">
        <v>997</v>
      </c>
      <c r="I179" s="100" t="str">
        <f>VLOOKUP(H179,Presupuesto!$B$11:$C$565,2,0)</f>
        <v>MUEBLES VARIOS DE OFICINA</v>
      </c>
      <c r="J179" s="100" t="str">
        <f t="shared" ref="J179:J186" si="17">$J$177</f>
        <v>Posgrado</v>
      </c>
      <c r="K179" s="100" t="s">
        <v>404</v>
      </c>
    </row>
    <row r="180" spans="3:11" x14ac:dyDescent="0.25">
      <c r="C180" s="101" t="s">
        <v>66</v>
      </c>
      <c r="D180" s="153"/>
      <c r="E180" s="102">
        <v>6000</v>
      </c>
      <c r="F180" s="99">
        <f t="shared" si="16"/>
        <v>0</v>
      </c>
      <c r="G180" s="163"/>
      <c r="H180" s="103" t="s">
        <v>997</v>
      </c>
      <c r="I180" s="100" t="str">
        <f>VLOOKUP(H180,Presupuesto!$B$11:$C$565,2,0)</f>
        <v>MUEBLES VARIOS DE OFICINA</v>
      </c>
      <c r="J180" s="100" t="str">
        <f t="shared" si="17"/>
        <v>Posgrado</v>
      </c>
      <c r="K180" s="100" t="s">
        <v>404</v>
      </c>
    </row>
    <row r="181" spans="3:11" x14ac:dyDescent="0.25">
      <c r="C181" s="101" t="s">
        <v>67</v>
      </c>
      <c r="D181" s="153"/>
      <c r="E181" s="102">
        <v>3000</v>
      </c>
      <c r="F181" s="99">
        <f t="shared" si="16"/>
        <v>0</v>
      </c>
      <c r="G181" s="163"/>
      <c r="H181" s="103" t="s">
        <v>997</v>
      </c>
      <c r="I181" s="100" t="str">
        <f>VLOOKUP(H181,Presupuesto!$B$11:$C$565,2,0)</f>
        <v>MUEBLES VARIOS DE OFICINA</v>
      </c>
      <c r="J181" s="100" t="str">
        <f t="shared" si="17"/>
        <v>Posgrado</v>
      </c>
      <c r="K181" s="100" t="s">
        <v>404</v>
      </c>
    </row>
    <row r="182" spans="3:11" x14ac:dyDescent="0.25">
      <c r="C182" s="101" t="s">
        <v>68</v>
      </c>
      <c r="D182" s="153"/>
      <c r="E182" s="102">
        <v>10000</v>
      </c>
      <c r="F182" s="99">
        <f t="shared" si="16"/>
        <v>0</v>
      </c>
      <c r="G182" s="163"/>
      <c r="H182" s="103" t="s">
        <v>997</v>
      </c>
      <c r="I182" s="100" t="str">
        <f>VLOOKUP(H182,Presupuesto!$B$11:$C$565,2,0)</f>
        <v>MUEBLES VARIOS DE OFICINA</v>
      </c>
      <c r="J182" s="100" t="str">
        <f t="shared" si="17"/>
        <v>Posgrado</v>
      </c>
      <c r="K182" s="100" t="s">
        <v>404</v>
      </c>
    </row>
    <row r="183" spans="3:11" x14ac:dyDescent="0.25">
      <c r="C183" s="101" t="s">
        <v>69</v>
      </c>
      <c r="D183" s="153"/>
      <c r="E183" s="102">
        <v>8000</v>
      </c>
      <c r="F183" s="99">
        <f t="shared" si="16"/>
        <v>0</v>
      </c>
      <c r="G183" s="163"/>
      <c r="H183" s="103" t="s">
        <v>1000</v>
      </c>
      <c r="I183" s="100" t="str">
        <f>VLOOKUP(H183,Presupuesto!$B$11:$C$565,2,0)</f>
        <v>EQUIPOS VARIOS DE OFICINA</v>
      </c>
      <c r="J183" s="100" t="str">
        <f t="shared" si="17"/>
        <v>Posgrado</v>
      </c>
      <c r="K183" s="100" t="s">
        <v>404</v>
      </c>
    </row>
    <row r="184" spans="3:11" x14ac:dyDescent="0.25">
      <c r="C184" s="101" t="s">
        <v>70</v>
      </c>
      <c r="D184" s="153"/>
      <c r="E184" s="102">
        <v>2000</v>
      </c>
      <c r="F184" s="99">
        <f t="shared" si="16"/>
        <v>0</v>
      </c>
      <c r="G184" s="163"/>
      <c r="H184" s="103" t="s">
        <v>1000</v>
      </c>
      <c r="I184" s="100" t="str">
        <f>VLOOKUP(H184,Presupuesto!$B$11:$C$565,2,0)</f>
        <v>EQUIPOS VARIOS DE OFICINA</v>
      </c>
      <c r="J184" s="100" t="str">
        <f t="shared" si="17"/>
        <v>Posgrado</v>
      </c>
      <c r="K184" s="100" t="s">
        <v>412</v>
      </c>
    </row>
    <row r="185" spans="3:11" x14ac:dyDescent="0.25">
      <c r="C185" s="101" t="s">
        <v>71</v>
      </c>
      <c r="D185" s="153"/>
      <c r="E185" s="102">
        <v>5000</v>
      </c>
      <c r="F185" s="99">
        <f t="shared" si="16"/>
        <v>0</v>
      </c>
      <c r="G185" s="163"/>
      <c r="H185" s="103" t="s">
        <v>1000</v>
      </c>
      <c r="I185" s="100" t="str">
        <f>VLOOKUP(H185,Presupuesto!$B$11:$C$565,2,0)</f>
        <v>EQUIPOS VARIOS DE OFICINA</v>
      </c>
      <c r="J185" s="100" t="str">
        <f t="shared" si="17"/>
        <v>Posgrado</v>
      </c>
      <c r="K185" s="100" t="s">
        <v>408</v>
      </c>
    </row>
    <row r="186" spans="3:11" ht="15.75" thickBot="1" x14ac:dyDescent="0.3">
      <c r="C186" s="104" t="s">
        <v>72</v>
      </c>
      <c r="D186" s="161"/>
      <c r="E186" s="106">
        <v>100000</v>
      </c>
      <c r="F186" s="107">
        <f t="shared" si="16"/>
        <v>0</v>
      </c>
      <c r="G186" s="164"/>
      <c r="H186" s="108" t="s">
        <v>1000</v>
      </c>
      <c r="I186" s="108" t="str">
        <f>VLOOKUP(H186,Presupuesto!$B$11:$C$565,2,0)</f>
        <v>EQUIPOS VARIOS DE OFICINA</v>
      </c>
      <c r="J186" s="108" t="str">
        <f t="shared" si="17"/>
        <v>Posgrado</v>
      </c>
      <c r="K186" s="126" t="s">
        <v>403</v>
      </c>
    </row>
    <row r="188" spans="3:11" ht="15.75" thickBot="1" x14ac:dyDescent="0.3">
      <c r="C188" s="365"/>
      <c r="D188" s="366"/>
      <c r="E188" s="367"/>
      <c r="F188" s="367"/>
      <c r="G188" s="368"/>
      <c r="H188" s="367"/>
      <c r="I188" s="367"/>
      <c r="J188" s="157"/>
      <c r="K188" s="157"/>
    </row>
    <row r="189" spans="3:11" ht="15.75" thickBot="1" x14ac:dyDescent="0.3">
      <c r="C189" s="29" t="s">
        <v>43</v>
      </c>
      <c r="D189" s="30">
        <f>SUM(F196:F205)</f>
        <v>0</v>
      </c>
      <c r="E189" s="180"/>
      <c r="F189" s="180"/>
      <c r="G189" s="79"/>
      <c r="H189" s="180"/>
      <c r="I189" s="180"/>
    </row>
    <row r="190" spans="3:11" x14ac:dyDescent="0.25">
      <c r="C190" s="70"/>
      <c r="D190" s="31"/>
      <c r="E190" s="95"/>
      <c r="F190" s="95"/>
      <c r="G190" s="95"/>
      <c r="H190" s="76"/>
      <c r="I190" s="76"/>
      <c r="J190" s="76"/>
      <c r="K190" s="114"/>
    </row>
    <row r="191" spans="3:11" x14ac:dyDescent="0.25">
      <c r="C191" s="70"/>
      <c r="D191" s="31"/>
      <c r="E191" s="95"/>
      <c r="F191" s="95"/>
      <c r="G191" s="95"/>
      <c r="H191" s="76"/>
      <c r="I191" s="76"/>
      <c r="J191" s="76"/>
      <c r="K191" s="114"/>
    </row>
    <row r="192" spans="3:11" ht="15.75" x14ac:dyDescent="0.25">
      <c r="C192" s="207" t="s">
        <v>401</v>
      </c>
      <c r="D192" s="208"/>
      <c r="E192" s="95"/>
      <c r="F192" s="95"/>
      <c r="G192" s="95"/>
      <c r="H192" s="76"/>
      <c r="I192" s="76"/>
      <c r="J192" s="76"/>
      <c r="K192" s="114"/>
    </row>
    <row r="193" spans="3:11" ht="18.75" x14ac:dyDescent="0.25">
      <c r="C193" s="213" t="e">
        <f>IFERROR(VLOOKUP(D192,'Desarrollo e Innov. Curricular'!$E:$F,2,FALSE),IFERROR(VLOOKUP(D192,'Investigación Científica'!$E:$F,2,FALSE),IFERROR(VLOOKUP(D192,'Vinculación Univ. Sociedad'!$E:$F,2,FALSE),IFERROR(VLOOKUP(D192,'Docencia y Profesorado Universi'!$E:$F,2,FALSE),IFERROR(VLOOKUP(D192,'Estudiantes y Graduados'!$E:$F,2,FALSE),IFERROR(VLOOKUP(D192,'Gestion Administrativa'!$E:$F,2,FALSE),IFERROR(VLOOKUP(D192,'Gestión Académica'!$E:$F,2,FALSE),IFERROR(VLOOKUP(D192,'Aseguramiento de la Calidad y M'!$E:$F,2,FALSE),IFERROR(VLOOKUP(D192,'Gestión del Conocimiento'!$E:$F,2,FALSE),IFERROR(VLOOKUP(D192,'Gobernabilidad y Procesos...'!$E:$F,2,FALSE),IFERROR(VLOOKUP(D192,'Gestión del Talento Humano'!$E:$F,2,FALSE),IFERROR(VLOOKUP(D192,'Internacionalización de la E.S.'!$E:$F,2,FALSE),IFERROR(VLOOKUP(D192,Posgrado!$E:$F,2,FALSE),IFERROR(VLOOKUP(D192,'Cultura de Innovación Insti...'!$E:$F,2,FALSE),VLOOKUP(D192,'Lo Esencial de la Reforma Univ.'!$E:$F,2,0)))))))))))))))</f>
        <v>#N/A</v>
      </c>
      <c r="D193" s="31"/>
      <c r="E193" s="95"/>
      <c r="F193" s="95"/>
      <c r="G193" s="95"/>
      <c r="H193" s="76"/>
      <c r="I193" s="76"/>
      <c r="J193" s="76"/>
      <c r="K193" s="114"/>
    </row>
    <row r="194" spans="3:11" ht="15.75" thickBot="1" x14ac:dyDescent="0.3">
      <c r="C194" s="70"/>
      <c r="D194" s="31"/>
      <c r="E194" s="95"/>
      <c r="F194" s="95"/>
      <c r="G194" s="95"/>
      <c r="H194" s="76"/>
      <c r="I194" s="76"/>
      <c r="J194" s="76"/>
      <c r="K194" s="114"/>
    </row>
    <row r="195" spans="3:11" ht="30.75" thickBot="1" x14ac:dyDescent="0.3">
      <c r="C195" s="128" t="s">
        <v>44</v>
      </c>
      <c r="D195" s="130" t="s">
        <v>55</v>
      </c>
      <c r="E195" s="130" t="s">
        <v>57</v>
      </c>
      <c r="F195" s="129" t="s">
        <v>27</v>
      </c>
      <c r="G195" s="135" t="s">
        <v>140</v>
      </c>
      <c r="H195" s="130" t="s">
        <v>46</v>
      </c>
      <c r="I195" s="130" t="s">
        <v>141</v>
      </c>
      <c r="J195" s="130" t="s">
        <v>419</v>
      </c>
      <c r="K195" s="130" t="s">
        <v>420</v>
      </c>
    </row>
    <row r="196" spans="3:11" x14ac:dyDescent="0.25">
      <c r="C196" s="97" t="s">
        <v>63</v>
      </c>
      <c r="D196" s="160"/>
      <c r="E196" s="98">
        <v>2800</v>
      </c>
      <c r="F196" s="99">
        <f>D196*E196</f>
        <v>0</v>
      </c>
      <c r="G196" s="163" t="s">
        <v>1459</v>
      </c>
      <c r="H196" s="100" t="s">
        <v>997</v>
      </c>
      <c r="I196" s="100" t="str">
        <f>VLOOKUP(H196,Presupuesto!$B$11:$C$565,2,0)</f>
        <v>MUEBLES VARIOS DE OFICINA</v>
      </c>
      <c r="J196" s="223" t="s">
        <v>1471</v>
      </c>
      <c r="K196" s="100" t="s">
        <v>413</v>
      </c>
    </row>
    <row r="197" spans="3:11" x14ac:dyDescent="0.25">
      <c r="C197" s="101" t="s">
        <v>64</v>
      </c>
      <c r="D197" s="153"/>
      <c r="E197" s="102">
        <v>2400</v>
      </c>
      <c r="F197" s="99">
        <f>D197*E197</f>
        <v>0</v>
      </c>
      <c r="G197" s="163"/>
      <c r="H197" s="103" t="s">
        <v>997</v>
      </c>
      <c r="I197" s="100" t="str">
        <f>VLOOKUP(H197,Presupuesto!$B$11:$C$565,2,0)</f>
        <v>MUEBLES VARIOS DE OFICINA</v>
      </c>
      <c r="J197" s="100" t="str">
        <f>$J$196</f>
        <v>Posgrado</v>
      </c>
      <c r="K197" s="100" t="s">
        <v>421</v>
      </c>
    </row>
    <row r="198" spans="3:11" x14ac:dyDescent="0.25">
      <c r="C198" s="101" t="s">
        <v>65</v>
      </c>
      <c r="D198" s="153"/>
      <c r="E198" s="102">
        <v>1000</v>
      </c>
      <c r="F198" s="99">
        <f t="shared" ref="F198:F205" si="18">D198*E198</f>
        <v>0</v>
      </c>
      <c r="G198" s="163"/>
      <c r="H198" s="103" t="s">
        <v>997</v>
      </c>
      <c r="I198" s="100" t="str">
        <f>VLOOKUP(H198,Presupuesto!$B$11:$C$565,2,0)</f>
        <v>MUEBLES VARIOS DE OFICINA</v>
      </c>
      <c r="J198" s="100" t="str">
        <f t="shared" ref="J198:J205" si="19">$J$196</f>
        <v>Posgrado</v>
      </c>
      <c r="K198" s="100" t="s">
        <v>404</v>
      </c>
    </row>
    <row r="199" spans="3:11" x14ac:dyDescent="0.25">
      <c r="C199" s="101" t="s">
        <v>66</v>
      </c>
      <c r="D199" s="153"/>
      <c r="E199" s="102">
        <v>6000</v>
      </c>
      <c r="F199" s="99">
        <f t="shared" si="18"/>
        <v>0</v>
      </c>
      <c r="G199" s="163"/>
      <c r="H199" s="103" t="s">
        <v>997</v>
      </c>
      <c r="I199" s="100" t="str">
        <f>VLOOKUP(H199,Presupuesto!$B$11:$C$565,2,0)</f>
        <v>MUEBLES VARIOS DE OFICINA</v>
      </c>
      <c r="J199" s="100" t="str">
        <f t="shared" si="19"/>
        <v>Posgrado</v>
      </c>
      <c r="K199" s="100" t="s">
        <v>404</v>
      </c>
    </row>
    <row r="200" spans="3:11" x14ac:dyDescent="0.25">
      <c r="C200" s="101" t="s">
        <v>67</v>
      </c>
      <c r="D200" s="153"/>
      <c r="E200" s="102">
        <v>3000</v>
      </c>
      <c r="F200" s="99">
        <f t="shared" si="18"/>
        <v>0</v>
      </c>
      <c r="G200" s="163"/>
      <c r="H200" s="103" t="s">
        <v>997</v>
      </c>
      <c r="I200" s="100" t="str">
        <f>VLOOKUP(H200,Presupuesto!$B$11:$C$565,2,0)</f>
        <v>MUEBLES VARIOS DE OFICINA</v>
      </c>
      <c r="J200" s="100" t="str">
        <f t="shared" si="19"/>
        <v>Posgrado</v>
      </c>
      <c r="K200" s="100" t="s">
        <v>404</v>
      </c>
    </row>
    <row r="201" spans="3:11" x14ac:dyDescent="0.25">
      <c r="C201" s="101" t="s">
        <v>68</v>
      </c>
      <c r="D201" s="153"/>
      <c r="E201" s="102">
        <v>10000</v>
      </c>
      <c r="F201" s="99">
        <f t="shared" si="18"/>
        <v>0</v>
      </c>
      <c r="G201" s="163"/>
      <c r="H201" s="103" t="s">
        <v>997</v>
      </c>
      <c r="I201" s="100" t="str">
        <f>VLOOKUP(H201,Presupuesto!$B$11:$C$565,2,0)</f>
        <v>MUEBLES VARIOS DE OFICINA</v>
      </c>
      <c r="J201" s="100" t="str">
        <f t="shared" si="19"/>
        <v>Posgrado</v>
      </c>
      <c r="K201" s="100" t="s">
        <v>404</v>
      </c>
    </row>
    <row r="202" spans="3:11" x14ac:dyDescent="0.25">
      <c r="C202" s="101" t="s">
        <v>69</v>
      </c>
      <c r="D202" s="153"/>
      <c r="E202" s="102">
        <v>8000</v>
      </c>
      <c r="F202" s="99">
        <f t="shared" si="18"/>
        <v>0</v>
      </c>
      <c r="G202" s="163"/>
      <c r="H202" s="103" t="s">
        <v>1000</v>
      </c>
      <c r="I202" s="100" t="str">
        <f>VLOOKUP(H202,Presupuesto!$B$11:$C$565,2,0)</f>
        <v>EQUIPOS VARIOS DE OFICINA</v>
      </c>
      <c r="J202" s="100" t="str">
        <f t="shared" si="19"/>
        <v>Posgrado</v>
      </c>
      <c r="K202" s="100" t="s">
        <v>404</v>
      </c>
    </row>
    <row r="203" spans="3:11" x14ac:dyDescent="0.25">
      <c r="C203" s="101" t="s">
        <v>70</v>
      </c>
      <c r="D203" s="153"/>
      <c r="E203" s="102">
        <v>2000</v>
      </c>
      <c r="F203" s="99">
        <f t="shared" si="18"/>
        <v>0</v>
      </c>
      <c r="G203" s="163"/>
      <c r="H203" s="103" t="s">
        <v>1000</v>
      </c>
      <c r="I203" s="100" t="str">
        <f>VLOOKUP(H203,Presupuesto!$B$11:$C$565,2,0)</f>
        <v>EQUIPOS VARIOS DE OFICINA</v>
      </c>
      <c r="J203" s="100" t="str">
        <f t="shared" si="19"/>
        <v>Posgrado</v>
      </c>
      <c r="K203" s="100" t="s">
        <v>412</v>
      </c>
    </row>
    <row r="204" spans="3:11" x14ac:dyDescent="0.25">
      <c r="C204" s="101" t="s">
        <v>71</v>
      </c>
      <c r="D204" s="153"/>
      <c r="E204" s="102">
        <v>5000</v>
      </c>
      <c r="F204" s="99">
        <f t="shared" si="18"/>
        <v>0</v>
      </c>
      <c r="G204" s="163"/>
      <c r="H204" s="103" t="s">
        <v>1000</v>
      </c>
      <c r="I204" s="100" t="str">
        <f>VLOOKUP(H204,Presupuesto!$B$11:$C$565,2,0)</f>
        <v>EQUIPOS VARIOS DE OFICINA</v>
      </c>
      <c r="J204" s="100" t="str">
        <f t="shared" si="19"/>
        <v>Posgrado</v>
      </c>
      <c r="K204" s="100" t="s">
        <v>408</v>
      </c>
    </row>
    <row r="205" spans="3:11" ht="15.75" thickBot="1" x14ac:dyDescent="0.3">
      <c r="C205" s="104" t="s">
        <v>72</v>
      </c>
      <c r="D205" s="161"/>
      <c r="E205" s="106">
        <v>100000</v>
      </c>
      <c r="F205" s="107">
        <f t="shared" si="18"/>
        <v>0</v>
      </c>
      <c r="G205" s="164"/>
      <c r="H205" s="108" t="s">
        <v>1000</v>
      </c>
      <c r="I205" s="108" t="str">
        <f>VLOOKUP(H205,Presupuesto!$B$11:$C$565,2,0)</f>
        <v>EQUIPOS VARIOS DE OFICINA</v>
      </c>
      <c r="J205" s="108" t="str">
        <f t="shared" si="19"/>
        <v>Posgrado</v>
      </c>
      <c r="K205" s="126" t="s">
        <v>403</v>
      </c>
    </row>
    <row r="207" spans="3:11" ht="15.75" thickBot="1" x14ac:dyDescent="0.3"/>
    <row r="208" spans="3:11" ht="15.75" thickBot="1" x14ac:dyDescent="0.3">
      <c r="C208" s="29" t="s">
        <v>43</v>
      </c>
      <c r="D208" s="30">
        <f>SUM(F215:F224)</f>
        <v>0</v>
      </c>
      <c r="E208" s="180"/>
      <c r="F208" s="180"/>
      <c r="G208" s="79"/>
      <c r="H208" s="180"/>
      <c r="I208" s="180"/>
    </row>
    <row r="209" spans="3:11" x14ac:dyDescent="0.25">
      <c r="C209" s="70"/>
      <c r="D209" s="31"/>
      <c r="E209" s="95"/>
      <c r="F209" s="95"/>
      <c r="G209" s="95"/>
      <c r="H209" s="76"/>
      <c r="I209" s="76"/>
      <c r="J209" s="76"/>
      <c r="K209" s="114"/>
    </row>
    <row r="210" spans="3:11" x14ac:dyDescent="0.25">
      <c r="C210" s="70"/>
      <c r="D210" s="31"/>
      <c r="E210" s="95"/>
      <c r="F210" s="95"/>
      <c r="G210" s="95"/>
      <c r="H210" s="76"/>
      <c r="I210" s="76"/>
      <c r="J210" s="76"/>
      <c r="K210" s="114"/>
    </row>
    <row r="211" spans="3:11" ht="15.75" x14ac:dyDescent="0.25">
      <c r="C211" s="207" t="s">
        <v>401</v>
      </c>
      <c r="D211" s="208"/>
      <c r="E211" s="95"/>
      <c r="F211" s="95"/>
      <c r="G211" s="95"/>
      <c r="H211" s="76"/>
      <c r="I211" s="76"/>
      <c r="J211" s="76"/>
      <c r="K211" s="114"/>
    </row>
    <row r="212" spans="3:11" ht="18.75" x14ac:dyDescent="0.25">
      <c r="C212" s="213" t="e">
        <f>IFERROR(VLOOKUP(D211,'Desarrollo e Innov. Curricular'!$E:$F,2,FALSE),IFERROR(VLOOKUP(D211,'Investigación Científica'!$E:$F,2,FALSE),IFERROR(VLOOKUP(D211,'Vinculación Univ. Sociedad'!$E:$F,2,FALSE),IFERROR(VLOOKUP(D211,'Docencia y Profesorado Universi'!$E:$F,2,FALSE),IFERROR(VLOOKUP(D211,'Estudiantes y Graduados'!$E:$F,2,FALSE),IFERROR(VLOOKUP(D211,'Gestion Administrativa'!$E:$F,2,FALSE),IFERROR(VLOOKUP(D211,'Gestión Académica'!$E:$F,2,FALSE),IFERROR(VLOOKUP(D211,'Aseguramiento de la Calidad y M'!$E:$F,2,FALSE),IFERROR(VLOOKUP(D211,'Gestión del Conocimiento'!$E:$F,2,FALSE),IFERROR(VLOOKUP(D211,'Gobernabilidad y Procesos...'!$E:$F,2,FALSE),IFERROR(VLOOKUP(D211,'Gestión del Talento Humano'!$E:$F,2,FALSE),IFERROR(VLOOKUP(D211,'Internacionalización de la E.S.'!$E:$F,2,FALSE),IFERROR(VLOOKUP(D211,Posgrado!$E:$F,2,FALSE),IFERROR(VLOOKUP(D211,'Cultura de Innovación Insti...'!$E:$F,2,FALSE),VLOOKUP(D211,'Lo Esencial de la Reforma Univ.'!$E:$F,2,0)))))))))))))))</f>
        <v>#N/A</v>
      </c>
      <c r="D212" s="31"/>
      <c r="E212" s="95"/>
      <c r="F212" s="95"/>
      <c r="G212" s="95"/>
      <c r="H212" s="76"/>
      <c r="I212" s="76"/>
      <c r="J212" s="76"/>
      <c r="K212" s="114"/>
    </row>
    <row r="213" spans="3:11" ht="15.75" thickBot="1" x14ac:dyDescent="0.3">
      <c r="C213" s="70"/>
      <c r="D213" s="31"/>
      <c r="E213" s="95"/>
      <c r="F213" s="95"/>
      <c r="G213" s="95"/>
      <c r="H213" s="76"/>
      <c r="I213" s="76"/>
      <c r="J213" s="76"/>
      <c r="K213" s="114"/>
    </row>
    <row r="214" spans="3:11" ht="30.75" thickBot="1" x14ac:dyDescent="0.3">
      <c r="C214" s="128" t="s">
        <v>44</v>
      </c>
      <c r="D214" s="130" t="s">
        <v>55</v>
      </c>
      <c r="E214" s="130" t="s">
        <v>57</v>
      </c>
      <c r="F214" s="129" t="s">
        <v>27</v>
      </c>
      <c r="G214" s="135" t="s">
        <v>140</v>
      </c>
      <c r="H214" s="130" t="s">
        <v>46</v>
      </c>
      <c r="I214" s="130" t="s">
        <v>141</v>
      </c>
      <c r="J214" s="130" t="s">
        <v>419</v>
      </c>
      <c r="K214" s="130" t="s">
        <v>420</v>
      </c>
    </row>
    <row r="215" spans="3:11" x14ac:dyDescent="0.25">
      <c r="C215" s="97" t="s">
        <v>63</v>
      </c>
      <c r="D215" s="160"/>
      <c r="E215" s="98">
        <v>2800</v>
      </c>
      <c r="F215" s="99">
        <f>D215*E215</f>
        <v>0</v>
      </c>
      <c r="G215" s="163" t="s">
        <v>1459</v>
      </c>
      <c r="H215" s="100" t="s">
        <v>997</v>
      </c>
      <c r="I215" s="100" t="str">
        <f>VLOOKUP(H215,Presupuesto!$B$11:$C$565,2,0)</f>
        <v>MUEBLES VARIOS DE OFICINA</v>
      </c>
      <c r="J215" s="223" t="s">
        <v>1471</v>
      </c>
      <c r="K215" s="100" t="s">
        <v>413</v>
      </c>
    </row>
    <row r="216" spans="3:11" x14ac:dyDescent="0.25">
      <c r="C216" s="101" t="s">
        <v>64</v>
      </c>
      <c r="D216" s="153"/>
      <c r="E216" s="102">
        <v>2400</v>
      </c>
      <c r="F216" s="99">
        <f>D216*E216</f>
        <v>0</v>
      </c>
      <c r="G216" s="163"/>
      <c r="H216" s="103" t="s">
        <v>997</v>
      </c>
      <c r="I216" s="100" t="str">
        <f>VLOOKUP(H216,Presupuesto!$B$11:$C$565,2,0)</f>
        <v>MUEBLES VARIOS DE OFICINA</v>
      </c>
      <c r="J216" s="100" t="str">
        <f>$J$215</f>
        <v>Posgrado</v>
      </c>
      <c r="K216" s="100" t="s">
        <v>421</v>
      </c>
    </row>
    <row r="217" spans="3:11" x14ac:dyDescent="0.25">
      <c r="C217" s="101" t="s">
        <v>65</v>
      </c>
      <c r="D217" s="153"/>
      <c r="E217" s="102">
        <v>1000</v>
      </c>
      <c r="F217" s="99">
        <f t="shared" ref="F217:F224" si="20">D217*E217</f>
        <v>0</v>
      </c>
      <c r="G217" s="163"/>
      <c r="H217" s="103" t="s">
        <v>997</v>
      </c>
      <c r="I217" s="100" t="str">
        <f>VLOOKUP(H217,Presupuesto!$B$11:$C$565,2,0)</f>
        <v>MUEBLES VARIOS DE OFICINA</v>
      </c>
      <c r="J217" s="100" t="str">
        <f t="shared" ref="J217:J224" si="21">$J$215</f>
        <v>Posgrado</v>
      </c>
      <c r="K217" s="100" t="s">
        <v>404</v>
      </c>
    </row>
    <row r="218" spans="3:11" x14ac:dyDescent="0.25">
      <c r="C218" s="101" t="s">
        <v>66</v>
      </c>
      <c r="D218" s="153"/>
      <c r="E218" s="102">
        <v>6000</v>
      </c>
      <c r="F218" s="99">
        <f t="shared" si="20"/>
        <v>0</v>
      </c>
      <c r="G218" s="163"/>
      <c r="H218" s="103" t="s">
        <v>997</v>
      </c>
      <c r="I218" s="100" t="str">
        <f>VLOOKUP(H218,Presupuesto!$B$11:$C$565,2,0)</f>
        <v>MUEBLES VARIOS DE OFICINA</v>
      </c>
      <c r="J218" s="100" t="str">
        <f t="shared" si="21"/>
        <v>Posgrado</v>
      </c>
      <c r="K218" s="100" t="s">
        <v>404</v>
      </c>
    </row>
    <row r="219" spans="3:11" x14ac:dyDescent="0.25">
      <c r="C219" s="101" t="s">
        <v>67</v>
      </c>
      <c r="D219" s="153"/>
      <c r="E219" s="102">
        <v>3000</v>
      </c>
      <c r="F219" s="99">
        <f t="shared" si="20"/>
        <v>0</v>
      </c>
      <c r="G219" s="163"/>
      <c r="H219" s="103" t="s">
        <v>997</v>
      </c>
      <c r="I219" s="100" t="str">
        <f>VLOOKUP(H219,Presupuesto!$B$11:$C$565,2,0)</f>
        <v>MUEBLES VARIOS DE OFICINA</v>
      </c>
      <c r="J219" s="100" t="str">
        <f t="shared" si="21"/>
        <v>Posgrado</v>
      </c>
      <c r="K219" s="100" t="s">
        <v>404</v>
      </c>
    </row>
    <row r="220" spans="3:11" x14ac:dyDescent="0.25">
      <c r="C220" s="101" t="s">
        <v>68</v>
      </c>
      <c r="D220" s="153"/>
      <c r="E220" s="102">
        <v>10000</v>
      </c>
      <c r="F220" s="99">
        <f t="shared" si="20"/>
        <v>0</v>
      </c>
      <c r="G220" s="163"/>
      <c r="H220" s="103" t="s">
        <v>997</v>
      </c>
      <c r="I220" s="100" t="str">
        <f>VLOOKUP(H220,Presupuesto!$B$11:$C$565,2,0)</f>
        <v>MUEBLES VARIOS DE OFICINA</v>
      </c>
      <c r="J220" s="100" t="str">
        <f t="shared" si="21"/>
        <v>Posgrado</v>
      </c>
      <c r="K220" s="100" t="s">
        <v>404</v>
      </c>
    </row>
    <row r="221" spans="3:11" x14ac:dyDescent="0.25">
      <c r="C221" s="101" t="s">
        <v>69</v>
      </c>
      <c r="D221" s="153"/>
      <c r="E221" s="102">
        <v>8000</v>
      </c>
      <c r="F221" s="99">
        <f t="shared" si="20"/>
        <v>0</v>
      </c>
      <c r="G221" s="163"/>
      <c r="H221" s="103" t="s">
        <v>1000</v>
      </c>
      <c r="I221" s="100" t="str">
        <f>VLOOKUP(H221,Presupuesto!$B$11:$C$565,2,0)</f>
        <v>EQUIPOS VARIOS DE OFICINA</v>
      </c>
      <c r="J221" s="100" t="str">
        <f t="shared" si="21"/>
        <v>Posgrado</v>
      </c>
      <c r="K221" s="100" t="s">
        <v>404</v>
      </c>
    </row>
    <row r="222" spans="3:11" x14ac:dyDescent="0.25">
      <c r="C222" s="101" t="s">
        <v>70</v>
      </c>
      <c r="D222" s="153"/>
      <c r="E222" s="102">
        <v>2000</v>
      </c>
      <c r="F222" s="99">
        <f t="shared" si="20"/>
        <v>0</v>
      </c>
      <c r="G222" s="163"/>
      <c r="H222" s="103" t="s">
        <v>1000</v>
      </c>
      <c r="I222" s="100" t="str">
        <f>VLOOKUP(H222,Presupuesto!$B$11:$C$565,2,0)</f>
        <v>EQUIPOS VARIOS DE OFICINA</v>
      </c>
      <c r="J222" s="100" t="str">
        <f t="shared" si="21"/>
        <v>Posgrado</v>
      </c>
      <c r="K222" s="100" t="s">
        <v>412</v>
      </c>
    </row>
    <row r="223" spans="3:11" x14ac:dyDescent="0.25">
      <c r="C223" s="101" t="s">
        <v>71</v>
      </c>
      <c r="D223" s="153"/>
      <c r="E223" s="102">
        <v>5000</v>
      </c>
      <c r="F223" s="99">
        <f t="shared" si="20"/>
        <v>0</v>
      </c>
      <c r="G223" s="163"/>
      <c r="H223" s="103" t="s">
        <v>1000</v>
      </c>
      <c r="I223" s="100" t="str">
        <f>VLOOKUP(H223,Presupuesto!$B$11:$C$565,2,0)</f>
        <v>EQUIPOS VARIOS DE OFICINA</v>
      </c>
      <c r="J223" s="100" t="str">
        <f t="shared" si="21"/>
        <v>Posgrado</v>
      </c>
      <c r="K223" s="100" t="s">
        <v>408</v>
      </c>
    </row>
    <row r="224" spans="3:11" ht="15.75" thickBot="1" x14ac:dyDescent="0.3">
      <c r="C224" s="104" t="s">
        <v>72</v>
      </c>
      <c r="D224" s="161"/>
      <c r="E224" s="106">
        <v>100000</v>
      </c>
      <c r="F224" s="107">
        <f t="shared" si="20"/>
        <v>0</v>
      </c>
      <c r="G224" s="164"/>
      <c r="H224" s="108" t="s">
        <v>1000</v>
      </c>
      <c r="I224" s="108" t="str">
        <f>VLOOKUP(H224,Presupuesto!$B$11:$C$565,2,0)</f>
        <v>EQUIPOS VARIOS DE OFICINA</v>
      </c>
      <c r="J224" s="108" t="str">
        <f t="shared" si="21"/>
        <v>Posgrado</v>
      </c>
      <c r="K224" s="126" t="s">
        <v>403</v>
      </c>
    </row>
    <row r="226" spans="3:11" ht="15.75" thickBot="1" x14ac:dyDescent="0.3">
      <c r="C226" s="365"/>
      <c r="D226" s="366"/>
      <c r="E226" s="367"/>
      <c r="F226" s="367"/>
      <c r="G226" s="368"/>
      <c r="H226" s="367"/>
      <c r="I226" s="367"/>
      <c r="J226" s="157"/>
      <c r="K226" s="157"/>
    </row>
    <row r="227" spans="3:11" ht="15.75" thickBot="1" x14ac:dyDescent="0.3">
      <c r="C227" s="29" t="s">
        <v>43</v>
      </c>
      <c r="D227" s="30">
        <f>SUM(F234:F243)</f>
        <v>0</v>
      </c>
      <c r="E227" s="180"/>
      <c r="F227" s="180"/>
      <c r="G227" s="79"/>
      <c r="H227" s="180"/>
      <c r="I227" s="180"/>
    </row>
    <row r="228" spans="3:11" x14ac:dyDescent="0.25">
      <c r="C228" s="70"/>
      <c r="D228" s="31"/>
      <c r="E228" s="95"/>
      <c r="F228" s="95"/>
      <c r="G228" s="95"/>
      <c r="H228" s="76"/>
      <c r="I228" s="76"/>
      <c r="J228" s="76"/>
      <c r="K228" s="114"/>
    </row>
    <row r="229" spans="3:11" x14ac:dyDescent="0.25">
      <c r="C229" s="70"/>
      <c r="D229" s="31"/>
      <c r="E229" s="95"/>
      <c r="F229" s="95"/>
      <c r="G229" s="95"/>
      <c r="H229" s="76"/>
      <c r="I229" s="76"/>
      <c r="J229" s="76"/>
      <c r="K229" s="114"/>
    </row>
    <row r="230" spans="3:11" ht="15.75" x14ac:dyDescent="0.25">
      <c r="C230" s="207" t="s">
        <v>401</v>
      </c>
      <c r="D230" s="208"/>
      <c r="E230" s="95"/>
      <c r="F230" s="95"/>
      <c r="G230" s="95"/>
      <c r="H230" s="76"/>
      <c r="I230" s="76"/>
      <c r="J230" s="76"/>
      <c r="K230" s="114"/>
    </row>
    <row r="231" spans="3:11" ht="18.75" x14ac:dyDescent="0.25">
      <c r="C231" s="213" t="e">
        <f>IFERROR(VLOOKUP(D230,'Desarrollo e Innov. Curricular'!$E:$F,2,FALSE),IFERROR(VLOOKUP(D230,'Investigación Científica'!$E:$F,2,FALSE),IFERROR(VLOOKUP(D230,'Vinculación Univ. Sociedad'!$E:$F,2,FALSE),IFERROR(VLOOKUP(D230,'Docencia y Profesorado Universi'!$E:$F,2,FALSE),IFERROR(VLOOKUP(D230,'Estudiantes y Graduados'!$E:$F,2,FALSE),IFERROR(VLOOKUP(D230,'Gestion Administrativa'!$E:$F,2,FALSE),IFERROR(VLOOKUP(D230,'Gestión Académica'!$E:$F,2,FALSE),IFERROR(VLOOKUP(D230,'Aseguramiento de la Calidad y M'!$E:$F,2,FALSE),IFERROR(VLOOKUP(D230,'Gestión del Conocimiento'!$E:$F,2,FALSE),IFERROR(VLOOKUP(D230,'Gobernabilidad y Procesos...'!$E:$F,2,FALSE),IFERROR(VLOOKUP(D230,'Gestión del Talento Humano'!$E:$F,2,FALSE),IFERROR(VLOOKUP(D230,'Internacionalización de la E.S.'!$E:$F,2,FALSE),IFERROR(VLOOKUP(D230,Posgrado!$E:$F,2,FALSE),IFERROR(VLOOKUP(D230,'Cultura de Innovación Insti...'!$E:$F,2,FALSE),VLOOKUP(D230,'Lo Esencial de la Reforma Univ.'!$E:$F,2,0)))))))))))))))</f>
        <v>#N/A</v>
      </c>
      <c r="D231" s="31"/>
      <c r="E231" s="95"/>
      <c r="F231" s="95"/>
      <c r="G231" s="95"/>
      <c r="H231" s="76"/>
      <c r="I231" s="76"/>
      <c r="J231" s="76"/>
      <c r="K231" s="114"/>
    </row>
    <row r="232" spans="3:11" ht="15.75" thickBot="1" x14ac:dyDescent="0.3">
      <c r="C232" s="70"/>
      <c r="D232" s="31"/>
      <c r="E232" s="95"/>
      <c r="F232" s="95"/>
      <c r="G232" s="95"/>
      <c r="H232" s="76"/>
      <c r="I232" s="76"/>
      <c r="J232" s="76"/>
      <c r="K232" s="114"/>
    </row>
    <row r="233" spans="3:11" ht="30.75" thickBot="1" x14ac:dyDescent="0.3">
      <c r="C233" s="128" t="s">
        <v>44</v>
      </c>
      <c r="D233" s="130" t="s">
        <v>55</v>
      </c>
      <c r="E233" s="130" t="s">
        <v>57</v>
      </c>
      <c r="F233" s="129" t="s">
        <v>27</v>
      </c>
      <c r="G233" s="135" t="s">
        <v>140</v>
      </c>
      <c r="H233" s="130" t="s">
        <v>46</v>
      </c>
      <c r="I233" s="130" t="s">
        <v>141</v>
      </c>
      <c r="J233" s="130" t="s">
        <v>419</v>
      </c>
      <c r="K233" s="130" t="s">
        <v>420</v>
      </c>
    </row>
    <row r="234" spans="3:11" x14ac:dyDescent="0.25">
      <c r="C234" s="97" t="s">
        <v>63</v>
      </c>
      <c r="D234" s="160"/>
      <c r="E234" s="98">
        <v>2800</v>
      </c>
      <c r="F234" s="99">
        <f>D234*E234</f>
        <v>0</v>
      </c>
      <c r="G234" s="163" t="s">
        <v>1459</v>
      </c>
      <c r="H234" s="100" t="s">
        <v>997</v>
      </c>
      <c r="I234" s="100" t="str">
        <f>VLOOKUP(H234,Presupuesto!$B$11:$C$565,2,0)</f>
        <v>MUEBLES VARIOS DE OFICINA</v>
      </c>
      <c r="J234" s="223" t="s">
        <v>1471</v>
      </c>
      <c r="K234" s="100" t="s">
        <v>413</v>
      </c>
    </row>
    <row r="235" spans="3:11" x14ac:dyDescent="0.25">
      <c r="C235" s="101" t="s">
        <v>64</v>
      </c>
      <c r="D235" s="153"/>
      <c r="E235" s="102">
        <v>2400</v>
      </c>
      <c r="F235" s="99">
        <f>D235*E235</f>
        <v>0</v>
      </c>
      <c r="G235" s="163"/>
      <c r="H235" s="103" t="s">
        <v>997</v>
      </c>
      <c r="I235" s="100" t="str">
        <f>VLOOKUP(H235,Presupuesto!$B$11:$C$565,2,0)</f>
        <v>MUEBLES VARIOS DE OFICINA</v>
      </c>
      <c r="J235" s="100" t="str">
        <f>$J$234</f>
        <v>Posgrado</v>
      </c>
      <c r="K235" s="100" t="s">
        <v>421</v>
      </c>
    </row>
    <row r="236" spans="3:11" x14ac:dyDescent="0.25">
      <c r="C236" s="101" t="s">
        <v>65</v>
      </c>
      <c r="D236" s="153"/>
      <c r="E236" s="102">
        <v>1000</v>
      </c>
      <c r="F236" s="99">
        <f t="shared" ref="F236:F243" si="22">D236*E236</f>
        <v>0</v>
      </c>
      <c r="G236" s="163"/>
      <c r="H236" s="103" t="s">
        <v>997</v>
      </c>
      <c r="I236" s="100" t="str">
        <f>VLOOKUP(H236,Presupuesto!$B$11:$C$565,2,0)</f>
        <v>MUEBLES VARIOS DE OFICINA</v>
      </c>
      <c r="J236" s="100" t="str">
        <f t="shared" ref="J236:J243" si="23">$J$234</f>
        <v>Posgrado</v>
      </c>
      <c r="K236" s="100" t="s">
        <v>404</v>
      </c>
    </row>
    <row r="237" spans="3:11" x14ac:dyDescent="0.25">
      <c r="C237" s="101" t="s">
        <v>66</v>
      </c>
      <c r="D237" s="153"/>
      <c r="E237" s="102">
        <v>6000</v>
      </c>
      <c r="F237" s="99">
        <f t="shared" si="22"/>
        <v>0</v>
      </c>
      <c r="G237" s="163"/>
      <c r="H237" s="103" t="s">
        <v>997</v>
      </c>
      <c r="I237" s="100" t="str">
        <f>VLOOKUP(H237,Presupuesto!$B$11:$C$565,2,0)</f>
        <v>MUEBLES VARIOS DE OFICINA</v>
      </c>
      <c r="J237" s="100" t="str">
        <f t="shared" si="23"/>
        <v>Posgrado</v>
      </c>
      <c r="K237" s="100" t="s">
        <v>404</v>
      </c>
    </row>
    <row r="238" spans="3:11" x14ac:dyDescent="0.25">
      <c r="C238" s="101" t="s">
        <v>67</v>
      </c>
      <c r="D238" s="153"/>
      <c r="E238" s="102">
        <v>3000</v>
      </c>
      <c r="F238" s="99">
        <f t="shared" si="22"/>
        <v>0</v>
      </c>
      <c r="G238" s="163"/>
      <c r="H238" s="103" t="s">
        <v>997</v>
      </c>
      <c r="I238" s="100" t="str">
        <f>VLOOKUP(H238,Presupuesto!$B$11:$C$565,2,0)</f>
        <v>MUEBLES VARIOS DE OFICINA</v>
      </c>
      <c r="J238" s="100" t="str">
        <f t="shared" si="23"/>
        <v>Posgrado</v>
      </c>
      <c r="K238" s="100" t="s">
        <v>404</v>
      </c>
    </row>
    <row r="239" spans="3:11" x14ac:dyDescent="0.25">
      <c r="C239" s="101" t="s">
        <v>68</v>
      </c>
      <c r="D239" s="153"/>
      <c r="E239" s="102">
        <v>10000</v>
      </c>
      <c r="F239" s="99">
        <f t="shared" si="22"/>
        <v>0</v>
      </c>
      <c r="G239" s="163"/>
      <c r="H239" s="103" t="s">
        <v>997</v>
      </c>
      <c r="I239" s="100" t="str">
        <f>VLOOKUP(H239,Presupuesto!$B$11:$C$565,2,0)</f>
        <v>MUEBLES VARIOS DE OFICINA</v>
      </c>
      <c r="J239" s="100" t="str">
        <f t="shared" si="23"/>
        <v>Posgrado</v>
      </c>
      <c r="K239" s="100" t="s">
        <v>404</v>
      </c>
    </row>
    <row r="240" spans="3:11" x14ac:dyDescent="0.25">
      <c r="C240" s="101" t="s">
        <v>69</v>
      </c>
      <c r="D240" s="153"/>
      <c r="E240" s="102">
        <v>8000</v>
      </c>
      <c r="F240" s="99">
        <f t="shared" si="22"/>
        <v>0</v>
      </c>
      <c r="G240" s="163"/>
      <c r="H240" s="103" t="s">
        <v>1000</v>
      </c>
      <c r="I240" s="100" t="str">
        <f>VLOOKUP(H240,Presupuesto!$B$11:$C$565,2,0)</f>
        <v>EQUIPOS VARIOS DE OFICINA</v>
      </c>
      <c r="J240" s="100" t="str">
        <f t="shared" si="23"/>
        <v>Posgrado</v>
      </c>
      <c r="K240" s="100" t="s">
        <v>404</v>
      </c>
    </row>
    <row r="241" spans="3:11" x14ac:dyDescent="0.25">
      <c r="C241" s="101" t="s">
        <v>70</v>
      </c>
      <c r="D241" s="153"/>
      <c r="E241" s="102">
        <v>2000</v>
      </c>
      <c r="F241" s="99">
        <f t="shared" si="22"/>
        <v>0</v>
      </c>
      <c r="G241" s="163"/>
      <c r="H241" s="103" t="s">
        <v>1000</v>
      </c>
      <c r="I241" s="100" t="str">
        <f>VLOOKUP(H241,Presupuesto!$B$11:$C$565,2,0)</f>
        <v>EQUIPOS VARIOS DE OFICINA</v>
      </c>
      <c r="J241" s="100" t="str">
        <f t="shared" si="23"/>
        <v>Posgrado</v>
      </c>
      <c r="K241" s="100" t="s">
        <v>412</v>
      </c>
    </row>
    <row r="242" spans="3:11" x14ac:dyDescent="0.25">
      <c r="C242" s="101" t="s">
        <v>71</v>
      </c>
      <c r="D242" s="153"/>
      <c r="E242" s="102">
        <v>5000</v>
      </c>
      <c r="F242" s="99">
        <f t="shared" si="22"/>
        <v>0</v>
      </c>
      <c r="G242" s="163"/>
      <c r="H242" s="103" t="s">
        <v>1000</v>
      </c>
      <c r="I242" s="100" t="str">
        <f>VLOOKUP(H242,Presupuesto!$B$11:$C$565,2,0)</f>
        <v>EQUIPOS VARIOS DE OFICINA</v>
      </c>
      <c r="J242" s="100" t="str">
        <f t="shared" si="23"/>
        <v>Posgrado</v>
      </c>
      <c r="K242" s="100" t="s">
        <v>408</v>
      </c>
    </row>
    <row r="243" spans="3:11" ht="15.75" thickBot="1" x14ac:dyDescent="0.3">
      <c r="C243" s="104" t="s">
        <v>72</v>
      </c>
      <c r="D243" s="161"/>
      <c r="E243" s="106">
        <v>100000</v>
      </c>
      <c r="F243" s="107">
        <f t="shared" si="22"/>
        <v>0</v>
      </c>
      <c r="G243" s="164"/>
      <c r="H243" s="108" t="s">
        <v>1000</v>
      </c>
      <c r="I243" s="108" t="str">
        <f>VLOOKUP(H243,Presupuesto!$B$11:$C$565,2,0)</f>
        <v>EQUIPOS VARIOS DE OFICINA</v>
      </c>
      <c r="J243" s="108" t="str">
        <f t="shared" si="23"/>
        <v>Posgrado</v>
      </c>
      <c r="K243" s="126" t="s">
        <v>403</v>
      </c>
    </row>
  </sheetData>
  <mergeCells count="2">
    <mergeCell ref="F87:H87"/>
    <mergeCell ref="F110:H110"/>
  </mergeCells>
  <dataValidations count="4">
    <dataValidation type="list" allowBlank="1" showInputMessage="1" showErrorMessage="1" errorTitle="¡Ingreso Invalido!" error="Seleccione una opción de la lista" promptTitle="Tipo de Presupuesto" prompt="Seleccione una opción de la lista" sqref="G17:G26 G234:G243 G55:G64 G36:G45 G97:G106 G120:G129 G139:G148 G158:G167 G177:G186 G196:G205 G215:G224 G74:G83">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7:K106 K120:K129 K139:K148 K158:K167 K177:K186 K196:K205 K215:K224 K234:K243">
      <formula1>$U$2:$AF$2</formula1>
    </dataValidation>
    <dataValidation type="list" allowBlank="1" showInputMessage="1" showErrorMessage="1" errorTitle="¡Ingreso Inválido!" error="Verifique el valor ingresado." promptTitle="Objeto de Gasto" prompt="Ingrese el Objeto de Gasto." sqref="H17:H26 H36:H45 H55:H64 H74:H83 H97:H106 H120:H129 H139:H148 H158:H167 H177:H186 H196:H205 H215:H224 H234:H243">
      <formula1>$A$1:$UI$1</formula1>
    </dataValidation>
    <dataValidation type="list" allowBlank="1" showInputMessage="1" showErrorMessage="1" errorTitle="¡Ingreso Inválido!" error="Seleccione una opción de la lista." promptTitle="Dimensión Estratégica" prompt="Seleccione una opción de la lista." sqref="J17:J26 J36:J45 J55:J64 J74:J83 J97:J106 J120:J129 J139:J148 J158:J167 J177:J186 J196:J205 J215:J224 J234:J243">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6"/>
  <sheetViews>
    <sheetView showGridLines="0" topLeftCell="A35" zoomScale="86" zoomScaleNormal="86" workbookViewId="0">
      <selection activeCell="D59" sqref="D59"/>
    </sheetView>
  </sheetViews>
  <sheetFormatPr baseColWidth="10" defaultColWidth="11.5703125" defaultRowHeight="15" x14ac:dyDescent="0.25"/>
  <cols>
    <col min="1" max="1" width="5.7109375" style="87" customWidth="1"/>
    <col min="2" max="2" width="17" style="87" customWidth="1"/>
    <col min="3" max="3" width="46.85546875" style="87" bestFit="1" customWidth="1"/>
    <col min="4" max="4" width="23.7109375" style="87" bestFit="1"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c r="CB2" s="124" t="s">
        <v>1349</v>
      </c>
      <c r="CC2" s="124" t="s">
        <v>1350</v>
      </c>
      <c r="CD2" s="124" t="s">
        <v>1348</v>
      </c>
      <c r="CE2" s="124" t="s">
        <v>1351</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x14ac:dyDescent="0.3"/>
    <row r="5" spans="1:555" ht="53.25" thickBot="1" x14ac:dyDescent="0.3">
      <c r="C5" s="88" t="s">
        <v>392</v>
      </c>
      <c r="D5" s="201">
        <f>SUMIF(C:C,$C$10,D:D)</f>
        <v>1060500</v>
      </c>
    </row>
    <row r="8" spans="1:555" s="515" customFormat="1" x14ac:dyDescent="0.25">
      <c r="C8" s="595"/>
      <c r="D8" s="595"/>
      <c r="E8" s="595"/>
      <c r="F8" s="656" t="s">
        <v>1905</v>
      </c>
      <c r="G8" s="656"/>
      <c r="H8" s="656"/>
      <c r="I8" s="595"/>
    </row>
    <row r="9" spans="1:555" ht="15.75" thickBot="1" x14ac:dyDescent="0.3">
      <c r="C9" s="109"/>
      <c r="D9" s="109"/>
      <c r="E9" s="109"/>
      <c r="F9" s="109"/>
      <c r="G9" s="78"/>
      <c r="H9" s="109"/>
      <c r="I9" s="109"/>
    </row>
    <row r="10" spans="1:555" ht="15.75" thickBot="1" x14ac:dyDescent="0.3">
      <c r="B10" s="95"/>
      <c r="C10" s="575" t="s">
        <v>43</v>
      </c>
      <c r="D10" s="593">
        <f>SUM(F17:F30)</f>
        <v>134000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t="s">
        <v>1984</v>
      </c>
      <c r="E13" s="95"/>
      <c r="F13" s="95"/>
      <c r="G13" s="95"/>
      <c r="H13" s="76"/>
      <c r="I13" s="76"/>
      <c r="J13" s="76"/>
      <c r="K13" s="114"/>
    </row>
    <row r="14" spans="1:555" ht="18.75" x14ac:dyDescent="0.25">
      <c r="B14" s="95"/>
      <c r="C14" s="213"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b.1 Mejorar y optimizar el espacio físico de oficinas de modo que cuentan con  el equipo y mobiliario para el buen funcionamiento de las actividades administrativas</v>
      </c>
      <c r="D14" s="31"/>
      <c r="E14" s="95"/>
      <c r="F14" s="95"/>
      <c r="G14" s="95"/>
      <c r="H14" s="76"/>
      <c r="I14" s="76"/>
      <c r="J14" s="76"/>
      <c r="K14" s="114"/>
    </row>
    <row r="15" spans="1:555" x14ac:dyDescent="0.25">
      <c r="B15" s="95"/>
      <c r="F15" s="95"/>
      <c r="G15" s="76"/>
      <c r="H15" s="76"/>
      <c r="I15" s="76"/>
    </row>
    <row r="16" spans="1:555" ht="32.25" customHeight="1" thickBot="1" x14ac:dyDescent="0.3">
      <c r="B16" s="95"/>
      <c r="C16" s="151" t="s">
        <v>44</v>
      </c>
      <c r="D16" s="151" t="s">
        <v>55</v>
      </c>
      <c r="E16" s="151" t="s">
        <v>57</v>
      </c>
      <c r="F16" s="152" t="s">
        <v>27</v>
      </c>
      <c r="G16" s="152" t="s">
        <v>140</v>
      </c>
      <c r="H16" s="151" t="s">
        <v>46</v>
      </c>
      <c r="I16" s="151" t="s">
        <v>141</v>
      </c>
      <c r="J16" s="151" t="s">
        <v>419</v>
      </c>
      <c r="K16" s="151" t="s">
        <v>420</v>
      </c>
      <c r="L16" s="151" t="s">
        <v>475</v>
      </c>
    </row>
    <row r="17" spans="2:12" ht="15.75" thickBot="1" x14ac:dyDescent="0.3">
      <c r="B17" s="95"/>
      <c r="C17" s="594" t="s">
        <v>1351</v>
      </c>
      <c r="D17" s="570">
        <v>2</v>
      </c>
      <c r="E17" s="592">
        <f>HLOOKUP($C17,$CB$2:$CE$3,2,0)</f>
        <v>15000</v>
      </c>
      <c r="F17" s="99">
        <f>D17*E17</f>
        <v>30000</v>
      </c>
      <c r="G17" s="167" t="s">
        <v>1459</v>
      </c>
      <c r="H17" s="100" t="s">
        <v>1026</v>
      </c>
      <c r="I17" s="100" t="str">
        <f>VLOOKUP(H17,Presupuesto!$B$11:$C$565,2,0)</f>
        <v>EQUIPO DE COMPUTACION</v>
      </c>
      <c r="J17" s="223" t="s">
        <v>483</v>
      </c>
      <c r="K17" s="100" t="s">
        <v>403</v>
      </c>
      <c r="L17" s="100"/>
    </row>
    <row r="18" spans="2:12" x14ac:dyDescent="0.25">
      <c r="B18" s="95"/>
      <c r="C18" s="594" t="s">
        <v>1350</v>
      </c>
      <c r="D18" s="153">
        <v>2</v>
      </c>
      <c r="E18" s="592">
        <f>HLOOKUP($C18,$CB$2:$CE$3,2,0)</f>
        <v>15000</v>
      </c>
      <c r="F18" s="99">
        <f>D18*E18</f>
        <v>30000</v>
      </c>
      <c r="G18" s="167" t="s">
        <v>1459</v>
      </c>
      <c r="H18" s="103" t="s">
        <v>1026</v>
      </c>
      <c r="I18" s="103" t="str">
        <f>VLOOKUP(H18,Presupuesto!$B$11:$C$565,2,0)</f>
        <v>EQUIPO DE COMPUTACION</v>
      </c>
      <c r="J18" s="100" t="str">
        <f t="shared" ref="J18:J29" si="0">$J$17</f>
        <v>Gestión del Conocimiento</v>
      </c>
      <c r="K18" s="100" t="s">
        <v>421</v>
      </c>
      <c r="L18" s="100"/>
    </row>
    <row r="19" spans="2:12" x14ac:dyDescent="0.25">
      <c r="B19" s="95"/>
      <c r="C19" s="101" t="s">
        <v>73</v>
      </c>
      <c r="D19" s="153">
        <v>1</v>
      </c>
      <c r="E19" s="102">
        <v>4000</v>
      </c>
      <c r="F19" s="99">
        <f t="shared" ref="F19:F30" si="1">D19*E19</f>
        <v>4000</v>
      </c>
      <c r="G19" s="167" t="s">
        <v>1459</v>
      </c>
      <c r="H19" s="103" t="s">
        <v>998</v>
      </c>
      <c r="I19" s="103" t="str">
        <f>VLOOKUP(H19,Presupuesto!$B$11:$C$565,2,0)</f>
        <v>EQUIPOS VARIOS DE OFICINA</v>
      </c>
      <c r="J19" s="100" t="str">
        <f t="shared" si="0"/>
        <v>Gestión del Conocimiento</v>
      </c>
      <c r="K19" s="100" t="s">
        <v>404</v>
      </c>
      <c r="L19" s="100"/>
    </row>
    <row r="20" spans="2:12" x14ac:dyDescent="0.25">
      <c r="B20" s="95"/>
      <c r="C20" s="101" t="s">
        <v>74</v>
      </c>
      <c r="D20" s="153"/>
      <c r="E20" s="102">
        <v>8000</v>
      </c>
      <c r="F20" s="99">
        <f t="shared" si="1"/>
        <v>0</v>
      </c>
      <c r="G20" s="167"/>
      <c r="H20" s="103" t="s">
        <v>1026</v>
      </c>
      <c r="I20" s="103" t="str">
        <f>VLOOKUP(H20,Presupuesto!$B$11:$C$565,2,0)</f>
        <v>EQUIPO DE COMPUTACION</v>
      </c>
      <c r="J20" s="100" t="str">
        <f t="shared" si="0"/>
        <v>Gestión del Conocimiento</v>
      </c>
      <c r="K20" s="100" t="s">
        <v>404</v>
      </c>
      <c r="L20" s="100"/>
    </row>
    <row r="21" spans="2:12" x14ac:dyDescent="0.25">
      <c r="B21" s="95"/>
      <c r="C21" s="101" t="s">
        <v>75</v>
      </c>
      <c r="D21" s="153"/>
      <c r="E21" s="102">
        <v>5000</v>
      </c>
      <c r="F21" s="99">
        <f t="shared" si="1"/>
        <v>0</v>
      </c>
      <c r="G21" s="167"/>
      <c r="H21" s="103" t="s">
        <v>1026</v>
      </c>
      <c r="I21" s="103" t="str">
        <f>VLOOKUP(H21,Presupuesto!$B$11:$C$565,2,0)</f>
        <v>EQUIPO DE COMPUTACION</v>
      </c>
      <c r="J21" s="100" t="str">
        <f t="shared" si="0"/>
        <v>Gestión del Conocimiento</v>
      </c>
      <c r="K21" s="100" t="s">
        <v>404</v>
      </c>
      <c r="L21" s="100"/>
    </row>
    <row r="22" spans="2:12" x14ac:dyDescent="0.25">
      <c r="B22" s="95"/>
      <c r="C22" s="101" t="s">
        <v>35</v>
      </c>
      <c r="D22" s="153">
        <v>2</v>
      </c>
      <c r="E22" s="102">
        <v>13000</v>
      </c>
      <c r="F22" s="99">
        <f t="shared" si="1"/>
        <v>26000</v>
      </c>
      <c r="G22" s="167" t="s">
        <v>1459</v>
      </c>
      <c r="H22" s="103" t="s">
        <v>1012</v>
      </c>
      <c r="I22" s="103" t="str">
        <f>VLOOKUP(H22,Presupuesto!$B$11:$C$565,2,0)</f>
        <v>EQUIPO DE TRANSPORTE TRACCION Y ELEVACION</v>
      </c>
      <c r="J22" s="100" t="str">
        <f t="shared" si="0"/>
        <v>Gestión del Conocimiento</v>
      </c>
      <c r="K22" s="100" t="s">
        <v>404</v>
      </c>
      <c r="L22" s="100"/>
    </row>
    <row r="23" spans="2:12" x14ac:dyDescent="0.25">
      <c r="B23" s="95"/>
      <c r="C23" s="101" t="s">
        <v>76</v>
      </c>
      <c r="D23" s="153"/>
      <c r="E23" s="102">
        <v>15000</v>
      </c>
      <c r="F23" s="99">
        <f t="shared" si="1"/>
        <v>0</v>
      </c>
      <c r="G23" s="167"/>
      <c r="H23" s="103" t="s">
        <v>1012</v>
      </c>
      <c r="I23" s="103" t="str">
        <f>VLOOKUP(H23,Presupuesto!$B$11:$C$565,2,0)</f>
        <v>EQUIPO DE TRANSPORTE TRACCION Y ELEVACION</v>
      </c>
      <c r="J23" s="100" t="str">
        <f t="shared" si="0"/>
        <v>Gestión del Conocimiento</v>
      </c>
      <c r="K23" s="100" t="s">
        <v>404</v>
      </c>
      <c r="L23" s="100"/>
    </row>
    <row r="24" spans="2:12" x14ac:dyDescent="0.25">
      <c r="B24" s="95"/>
      <c r="C24" s="101" t="s">
        <v>77</v>
      </c>
      <c r="D24" s="153"/>
      <c r="E24" s="102">
        <v>10000</v>
      </c>
      <c r="F24" s="99">
        <f t="shared" si="1"/>
        <v>0</v>
      </c>
      <c r="G24" s="167"/>
      <c r="H24" s="103" t="s">
        <v>1012</v>
      </c>
      <c r="I24" s="103" t="str">
        <f>VLOOKUP(H24,Presupuesto!$B$11:$C$565,2,0)</f>
        <v>EQUIPO DE TRANSPORTE TRACCION Y ELEVACION</v>
      </c>
      <c r="J24" s="100" t="str">
        <f t="shared" si="0"/>
        <v>Gestión del Conocimiento</v>
      </c>
      <c r="K24" s="100" t="s">
        <v>412</v>
      </c>
      <c r="L24" s="100"/>
    </row>
    <row r="25" spans="2:12" x14ac:dyDescent="0.25">
      <c r="C25" s="101" t="s">
        <v>78</v>
      </c>
      <c r="D25" s="153">
        <v>4</v>
      </c>
      <c r="E25" s="102">
        <v>10000</v>
      </c>
      <c r="F25" s="99">
        <f t="shared" si="1"/>
        <v>40000</v>
      </c>
      <c r="G25" s="167" t="s">
        <v>1459</v>
      </c>
      <c r="H25" s="103" t="s">
        <v>1058</v>
      </c>
      <c r="I25" s="103" t="str">
        <f>VLOOKUP(H25,Presupuesto!$B$11:$C$565,2,0)</f>
        <v>APLICACIONES INFORMATICAS</v>
      </c>
      <c r="J25" s="100" t="str">
        <f t="shared" si="0"/>
        <v>Gestión del Conocimiento</v>
      </c>
      <c r="K25" s="100" t="s">
        <v>408</v>
      </c>
      <c r="L25" s="100"/>
    </row>
    <row r="26" spans="2:12" x14ac:dyDescent="0.25">
      <c r="C26" s="111" t="s">
        <v>79</v>
      </c>
      <c r="D26" s="153"/>
      <c r="E26" s="102">
        <v>2000</v>
      </c>
      <c r="F26" s="99">
        <f t="shared" si="1"/>
        <v>0</v>
      </c>
      <c r="G26" s="167"/>
      <c r="H26" s="112" t="s">
        <v>1026</v>
      </c>
      <c r="I26" s="112" t="str">
        <f>VLOOKUP(H26,Presupuesto!$B$11:$C$565,2,0)</f>
        <v>EQUIPO DE COMPUTACION</v>
      </c>
      <c r="J26" s="100" t="str">
        <f t="shared" si="0"/>
        <v>Gestión del Conocimiento</v>
      </c>
      <c r="K26" s="100" t="s">
        <v>404</v>
      </c>
      <c r="L26" s="100"/>
    </row>
    <row r="27" spans="2:12" x14ac:dyDescent="0.25">
      <c r="C27" s="111" t="s">
        <v>80</v>
      </c>
      <c r="D27" s="153">
        <v>2</v>
      </c>
      <c r="E27" s="102">
        <v>1500</v>
      </c>
      <c r="F27" s="99">
        <f t="shared" si="1"/>
        <v>3000</v>
      </c>
      <c r="G27" s="167" t="s">
        <v>1459</v>
      </c>
      <c r="H27" s="112" t="s">
        <v>958</v>
      </c>
      <c r="I27" s="112" t="str">
        <f>VLOOKUP(H27,Presupuesto!$B$11:$C$565,2,0)</f>
        <v>UTILES Y MATERIALES ELECTRICOS</v>
      </c>
      <c r="J27" s="100" t="str">
        <f t="shared" si="0"/>
        <v>Gestión del Conocimiento</v>
      </c>
      <c r="K27" s="100" t="s">
        <v>404</v>
      </c>
      <c r="L27" s="100"/>
    </row>
    <row r="28" spans="2:12" x14ac:dyDescent="0.25">
      <c r="C28" s="111" t="s">
        <v>81</v>
      </c>
      <c r="D28" s="153"/>
      <c r="E28" s="102">
        <v>1500</v>
      </c>
      <c r="F28" s="99">
        <f t="shared" si="1"/>
        <v>0</v>
      </c>
      <c r="G28" s="167"/>
      <c r="H28" s="112" t="s">
        <v>1026</v>
      </c>
      <c r="I28" s="112" t="str">
        <f>VLOOKUP(H28,Presupuesto!$B$11:$C$565,2,0)</f>
        <v>EQUIPO DE COMPUTACION</v>
      </c>
      <c r="J28" s="100" t="str">
        <f t="shared" si="0"/>
        <v>Gestión del Conocimiento</v>
      </c>
      <c r="K28" s="100" t="s">
        <v>404</v>
      </c>
      <c r="L28" s="100"/>
    </row>
    <row r="29" spans="2:12" x14ac:dyDescent="0.25">
      <c r="C29" s="111" t="s">
        <v>82</v>
      </c>
      <c r="D29" s="153"/>
      <c r="E29" s="102">
        <v>500</v>
      </c>
      <c r="F29" s="99">
        <f t="shared" si="1"/>
        <v>0</v>
      </c>
      <c r="G29" s="167"/>
      <c r="H29" s="112" t="s">
        <v>967</v>
      </c>
      <c r="I29" s="112" t="str">
        <f>VLOOKUP(H29,Presupuesto!$B$11:$C$565,2,0)</f>
        <v>OTROS RESPUESTOS Y ACCESORIOS MENORES</v>
      </c>
      <c r="J29" s="100" t="str">
        <f t="shared" si="0"/>
        <v>Gestión del Conocimiento</v>
      </c>
      <c r="K29" s="100" t="s">
        <v>404</v>
      </c>
      <c r="L29" s="100"/>
    </row>
    <row r="30" spans="2:12" ht="15.75" thickBot="1" x14ac:dyDescent="0.3">
      <c r="B30" s="95"/>
      <c r="C30" s="104" t="s">
        <v>83</v>
      </c>
      <c r="D30" s="161">
        <v>50</v>
      </c>
      <c r="E30" s="106">
        <v>20</v>
      </c>
      <c r="F30" s="107">
        <f t="shared" si="1"/>
        <v>1000</v>
      </c>
      <c r="G30" s="167" t="s">
        <v>1459</v>
      </c>
      <c r="H30" s="108" t="s">
        <v>967</v>
      </c>
      <c r="I30" s="108" t="str">
        <f>VLOOKUP(H30,Presupuesto!$B$11:$C$565,2,0)</f>
        <v>OTROS RESPUESTOS Y ACCESORIOS MENORES</v>
      </c>
      <c r="J30" s="108" t="str">
        <f t="shared" ref="J30" si="2">$J$17</f>
        <v>Gestión del Conocimiento</v>
      </c>
      <c r="K30" s="126" t="s">
        <v>403</v>
      </c>
      <c r="L30" s="126"/>
    </row>
    <row r="31" spans="2:12" x14ac:dyDescent="0.25">
      <c r="B31" s="95"/>
      <c r="F31" s="95"/>
      <c r="G31" s="76"/>
      <c r="H31" s="76"/>
      <c r="I31" s="76"/>
    </row>
    <row r="32" spans="2:12" ht="15.75" thickBot="1" x14ac:dyDescent="0.3"/>
    <row r="33" spans="3:12" ht="15.75" thickBot="1" x14ac:dyDescent="0.3">
      <c r="C33" s="575" t="s">
        <v>43</v>
      </c>
      <c r="D33" s="593">
        <f>SUM(F40:F53)</f>
        <v>176500</v>
      </c>
      <c r="F33" s="70"/>
      <c r="G33" s="79"/>
      <c r="H33" s="70"/>
      <c r="I33" s="70"/>
    </row>
    <row r="34" spans="3:12" x14ac:dyDescent="0.25">
      <c r="C34" s="70"/>
      <c r="D34" s="31"/>
      <c r="E34" s="95"/>
      <c r="F34" s="95"/>
      <c r="G34" s="95"/>
      <c r="H34" s="76"/>
      <c r="I34" s="76"/>
      <c r="J34" s="76"/>
      <c r="K34" s="114"/>
    </row>
    <row r="35" spans="3:12" x14ac:dyDescent="0.25">
      <c r="C35" s="70"/>
      <c r="D35" s="31"/>
      <c r="E35" s="95"/>
      <c r="F35" s="95"/>
      <c r="G35" s="95"/>
      <c r="H35" s="76"/>
      <c r="I35" s="76"/>
      <c r="J35" s="76"/>
      <c r="K35" s="114"/>
    </row>
    <row r="36" spans="3:12" ht="15.75" x14ac:dyDescent="0.25">
      <c r="C36" s="207" t="s">
        <v>401</v>
      </c>
      <c r="D36" s="208" t="s">
        <v>1984</v>
      </c>
      <c r="E36" s="95"/>
      <c r="F36" s="95"/>
      <c r="G36" s="95"/>
      <c r="H36" s="76"/>
      <c r="I36" s="76"/>
      <c r="J36" s="76"/>
      <c r="K36" s="114"/>
    </row>
    <row r="37" spans="3:12" ht="18.75" x14ac:dyDescent="0.25">
      <c r="C37" s="213"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Graduados'!$E:$F,2,FALSE),IFERROR(VLOOKUP(D36,'Gestion Administrativa'!$E:$F,2,FALSE),IFERROR(VLOOKUP(D36,'Gestión Académica'!$E:$F,2,FALSE),IFERROR(VLOOKUP(D36,'Aseguramiento de la Calidad y M'!$E:$F,2,FALSE),IFERROR(VLOOKUP(D36,'Gestión del Conocimiento'!$E:$F,2,FALSE),IFERROR(VLOOKUP(D36,'Gobernabilidad y Procesos...'!$E:$F,2,FALSE),IFERROR(VLOOKUP(D36,'Gestión del Talento Humano'!$E:$F,2,FALSE),IFERROR(VLOOKUP(D36,'Internacionalización de la E.S.'!$E:$F,2,FALSE),IFERROR(VLOOKUP(D36,Posgrado!$E:$F,2,FALSE),IFERROR(VLOOKUP(D36,'Cultura de Innovación Insti...'!$E:$F,2,FALSE),VLOOKUP(D36,'Lo Esencial de la Reforma Univ.'!$E:$F,2,0)))))))))))))))</f>
        <v>b.1 Mejorar y optimizar el espacio físico de oficinas de modo que cuentan con  el equipo y mobiliario para el buen funcionamiento de las actividades administrativas</v>
      </c>
      <c r="D37" s="31"/>
      <c r="E37" s="95"/>
      <c r="F37" s="95"/>
      <c r="G37" s="95"/>
      <c r="H37" s="76"/>
      <c r="I37" s="76"/>
      <c r="J37" s="76"/>
      <c r="K37" s="114"/>
    </row>
    <row r="38" spans="3:12" x14ac:dyDescent="0.25">
      <c r="F38" s="95"/>
      <c r="G38" s="76"/>
      <c r="H38" s="76"/>
      <c r="I38" s="76"/>
    </row>
    <row r="39" spans="3:12" ht="30.75" thickBot="1" x14ac:dyDescent="0.3">
      <c r="C39" s="151" t="s">
        <v>44</v>
      </c>
      <c r="D39" s="151" t="s">
        <v>55</v>
      </c>
      <c r="E39" s="151" t="s">
        <v>57</v>
      </c>
      <c r="F39" s="152" t="s">
        <v>27</v>
      </c>
      <c r="G39" s="152" t="s">
        <v>140</v>
      </c>
      <c r="H39" s="151" t="s">
        <v>46</v>
      </c>
      <c r="I39" s="151" t="s">
        <v>141</v>
      </c>
      <c r="J39" s="151" t="s">
        <v>419</v>
      </c>
      <c r="K39" s="151" t="s">
        <v>420</v>
      </c>
      <c r="L39" s="151" t="s">
        <v>475</v>
      </c>
    </row>
    <row r="40" spans="3:12" ht="15.75" thickBot="1" x14ac:dyDescent="0.3">
      <c r="C40" s="594" t="s">
        <v>1351</v>
      </c>
      <c r="D40" s="570">
        <v>5</v>
      </c>
      <c r="E40" s="592">
        <f>HLOOKUP($C40,$CB$2:$CE$3,2,0)</f>
        <v>15000</v>
      </c>
      <c r="F40" s="99">
        <f>D40*E40</f>
        <v>75000</v>
      </c>
      <c r="G40" s="167" t="s">
        <v>1459</v>
      </c>
      <c r="H40" s="100" t="s">
        <v>1026</v>
      </c>
      <c r="I40" s="100" t="str">
        <f>VLOOKUP(H40,Presupuesto!$B$11:$C$565,2,0)</f>
        <v>EQUIPO DE COMPUTACION</v>
      </c>
      <c r="J40" s="223" t="s">
        <v>483</v>
      </c>
      <c r="K40" s="100" t="s">
        <v>403</v>
      </c>
      <c r="L40" s="100"/>
    </row>
    <row r="41" spans="3:12" x14ac:dyDescent="0.25">
      <c r="C41" s="594" t="s">
        <v>1350</v>
      </c>
      <c r="D41" s="153">
        <v>1</v>
      </c>
      <c r="E41" s="592">
        <f>HLOOKUP($C41,$CB$2:$CE$3,2,0)</f>
        <v>15000</v>
      </c>
      <c r="F41" s="99">
        <f>D41*E41</f>
        <v>15000</v>
      </c>
      <c r="G41" s="167" t="s">
        <v>1459</v>
      </c>
      <c r="H41" s="103" t="s">
        <v>1026</v>
      </c>
      <c r="I41" s="103" t="str">
        <f>VLOOKUP(H41,Presupuesto!$B$11:$C$565,2,0)</f>
        <v>EQUIPO DE COMPUTACION</v>
      </c>
      <c r="J41" s="100" t="str">
        <f>$J$40</f>
        <v>Gestión del Conocimiento</v>
      </c>
      <c r="K41" s="100" t="s">
        <v>421</v>
      </c>
      <c r="L41" s="100"/>
    </row>
    <row r="42" spans="3:12" x14ac:dyDescent="0.25">
      <c r="C42" s="101" t="s">
        <v>73</v>
      </c>
      <c r="D42" s="153"/>
      <c r="E42" s="102">
        <v>4000</v>
      </c>
      <c r="F42" s="99">
        <f t="shared" ref="F42:F53" si="3">D42*E42</f>
        <v>0</v>
      </c>
      <c r="G42" s="167"/>
      <c r="H42" s="103" t="s">
        <v>998</v>
      </c>
      <c r="I42" s="103" t="str">
        <f>VLOOKUP(H42,Presupuesto!$B$11:$C$565,2,0)</f>
        <v>EQUIPOS VARIOS DE OFICINA</v>
      </c>
      <c r="J42" s="100" t="str">
        <f t="shared" ref="J42:J53" si="4">$J$40</f>
        <v>Gestión del Conocimiento</v>
      </c>
      <c r="K42" s="100" t="s">
        <v>404</v>
      </c>
      <c r="L42" s="100"/>
    </row>
    <row r="43" spans="3:12" x14ac:dyDescent="0.25">
      <c r="C43" s="101" t="s">
        <v>74</v>
      </c>
      <c r="D43" s="153"/>
      <c r="E43" s="102">
        <v>8000</v>
      </c>
      <c r="F43" s="99">
        <f t="shared" si="3"/>
        <v>0</v>
      </c>
      <c r="G43" s="167"/>
      <c r="H43" s="103" t="s">
        <v>1026</v>
      </c>
      <c r="I43" s="103" t="str">
        <f>VLOOKUP(H43,Presupuesto!$B$11:$C$565,2,0)</f>
        <v>EQUIPO DE COMPUTACION</v>
      </c>
      <c r="J43" s="100" t="str">
        <f t="shared" si="4"/>
        <v>Gestión del Conocimiento</v>
      </c>
      <c r="K43" s="100" t="s">
        <v>404</v>
      </c>
      <c r="L43" s="100"/>
    </row>
    <row r="44" spans="3:12" x14ac:dyDescent="0.25">
      <c r="C44" s="101" t="s">
        <v>75</v>
      </c>
      <c r="D44" s="153">
        <v>1</v>
      </c>
      <c r="E44" s="102">
        <v>5000</v>
      </c>
      <c r="F44" s="99">
        <f t="shared" si="3"/>
        <v>5000</v>
      </c>
      <c r="G44" s="167" t="s">
        <v>1459</v>
      </c>
      <c r="H44" s="103" t="s">
        <v>1026</v>
      </c>
      <c r="I44" s="103" t="str">
        <f>VLOOKUP(H44,Presupuesto!$B$11:$C$565,2,0)</f>
        <v>EQUIPO DE COMPUTACION</v>
      </c>
      <c r="J44" s="100" t="str">
        <f t="shared" si="4"/>
        <v>Gestión del Conocimiento</v>
      </c>
      <c r="K44" s="100" t="s">
        <v>404</v>
      </c>
      <c r="L44" s="100"/>
    </row>
    <row r="45" spans="3:12" x14ac:dyDescent="0.25">
      <c r="C45" s="101" t="s">
        <v>35</v>
      </c>
      <c r="D45" s="153">
        <v>1</v>
      </c>
      <c r="E45" s="102">
        <v>13000</v>
      </c>
      <c r="F45" s="99">
        <f t="shared" si="3"/>
        <v>13000</v>
      </c>
      <c r="G45" s="167" t="s">
        <v>1459</v>
      </c>
      <c r="H45" s="103" t="s">
        <v>1012</v>
      </c>
      <c r="I45" s="103" t="str">
        <f>VLOOKUP(H45,Presupuesto!$B$11:$C$565,2,0)</f>
        <v>EQUIPO DE TRANSPORTE TRACCION Y ELEVACION</v>
      </c>
      <c r="J45" s="100" t="str">
        <f t="shared" si="4"/>
        <v>Gestión del Conocimiento</v>
      </c>
      <c r="K45" s="100" t="s">
        <v>404</v>
      </c>
      <c r="L45" s="100"/>
    </row>
    <row r="46" spans="3:12" x14ac:dyDescent="0.25">
      <c r="C46" s="101" t="s">
        <v>76</v>
      </c>
      <c r="D46" s="153"/>
      <c r="E46" s="102">
        <v>15000</v>
      </c>
      <c r="F46" s="99">
        <f t="shared" si="3"/>
        <v>0</v>
      </c>
      <c r="G46" s="167"/>
      <c r="H46" s="103" t="s">
        <v>1012</v>
      </c>
      <c r="I46" s="103" t="str">
        <f>VLOOKUP(H46,Presupuesto!$B$11:$C$565,2,0)</f>
        <v>EQUIPO DE TRANSPORTE TRACCION Y ELEVACION</v>
      </c>
      <c r="J46" s="100" t="str">
        <f t="shared" si="4"/>
        <v>Gestión del Conocimiento</v>
      </c>
      <c r="K46" s="100" t="s">
        <v>404</v>
      </c>
      <c r="L46" s="100"/>
    </row>
    <row r="47" spans="3:12" x14ac:dyDescent="0.25">
      <c r="C47" s="101" t="s">
        <v>77</v>
      </c>
      <c r="D47" s="153"/>
      <c r="E47" s="102">
        <v>10000</v>
      </c>
      <c r="F47" s="99">
        <f t="shared" si="3"/>
        <v>0</v>
      </c>
      <c r="G47" s="167"/>
      <c r="H47" s="103" t="s">
        <v>1012</v>
      </c>
      <c r="I47" s="103" t="str">
        <f>VLOOKUP(H47,Presupuesto!$B$11:$C$565,2,0)</f>
        <v>EQUIPO DE TRANSPORTE TRACCION Y ELEVACION</v>
      </c>
      <c r="J47" s="100" t="str">
        <f t="shared" si="4"/>
        <v>Gestión del Conocimiento</v>
      </c>
      <c r="K47" s="100" t="s">
        <v>412</v>
      </c>
      <c r="L47" s="100"/>
    </row>
    <row r="48" spans="3:12" x14ac:dyDescent="0.25">
      <c r="C48" s="101" t="s">
        <v>78</v>
      </c>
      <c r="D48" s="153">
        <v>6</v>
      </c>
      <c r="E48" s="102">
        <v>10000</v>
      </c>
      <c r="F48" s="99">
        <f t="shared" si="3"/>
        <v>60000</v>
      </c>
      <c r="G48" s="167" t="s">
        <v>1459</v>
      </c>
      <c r="H48" s="103" t="s">
        <v>1058</v>
      </c>
      <c r="I48" s="103" t="str">
        <f>VLOOKUP(H48,Presupuesto!$B$11:$C$565,2,0)</f>
        <v>APLICACIONES INFORMATICAS</v>
      </c>
      <c r="J48" s="100" t="str">
        <f t="shared" si="4"/>
        <v>Gestión del Conocimiento</v>
      </c>
      <c r="K48" s="100" t="s">
        <v>408</v>
      </c>
      <c r="L48" s="100"/>
    </row>
    <row r="49" spans="3:12" x14ac:dyDescent="0.25">
      <c r="C49" s="111" t="s">
        <v>79</v>
      </c>
      <c r="D49" s="153"/>
      <c r="E49" s="102">
        <v>2000</v>
      </c>
      <c r="F49" s="99">
        <f t="shared" si="3"/>
        <v>0</v>
      </c>
      <c r="G49" s="167"/>
      <c r="H49" s="112" t="s">
        <v>1026</v>
      </c>
      <c r="I49" s="112" t="str">
        <f>VLOOKUP(H49,Presupuesto!$B$11:$C$565,2,0)</f>
        <v>EQUIPO DE COMPUTACION</v>
      </c>
      <c r="J49" s="100" t="str">
        <f t="shared" si="4"/>
        <v>Gestión del Conocimiento</v>
      </c>
      <c r="K49" s="100" t="s">
        <v>404</v>
      </c>
      <c r="L49" s="100"/>
    </row>
    <row r="50" spans="3:12" x14ac:dyDescent="0.25">
      <c r="C50" s="111" t="s">
        <v>80</v>
      </c>
      <c r="D50" s="153">
        <v>5</v>
      </c>
      <c r="E50" s="102">
        <v>1500</v>
      </c>
      <c r="F50" s="99">
        <f t="shared" si="3"/>
        <v>7500</v>
      </c>
      <c r="G50" s="167" t="s">
        <v>1459</v>
      </c>
      <c r="H50" s="112" t="s">
        <v>958</v>
      </c>
      <c r="I50" s="112" t="str">
        <f>VLOOKUP(H50,Presupuesto!$B$11:$C$565,2,0)</f>
        <v>UTILES Y MATERIALES ELECTRICOS</v>
      </c>
      <c r="J50" s="100" t="str">
        <f t="shared" si="4"/>
        <v>Gestión del Conocimiento</v>
      </c>
      <c r="K50" s="100" t="s">
        <v>404</v>
      </c>
      <c r="L50" s="100"/>
    </row>
    <row r="51" spans="3:12" x14ac:dyDescent="0.25">
      <c r="C51" s="111" t="s">
        <v>81</v>
      </c>
      <c r="D51" s="153"/>
      <c r="E51" s="102">
        <v>1500</v>
      </c>
      <c r="F51" s="99">
        <f t="shared" si="3"/>
        <v>0</v>
      </c>
      <c r="G51" s="167"/>
      <c r="H51" s="112" t="s">
        <v>1026</v>
      </c>
      <c r="I51" s="112" t="str">
        <f>VLOOKUP(H51,Presupuesto!$B$11:$C$565,2,0)</f>
        <v>EQUIPO DE COMPUTACION</v>
      </c>
      <c r="J51" s="100" t="str">
        <f t="shared" si="4"/>
        <v>Gestión del Conocimiento</v>
      </c>
      <c r="K51" s="100" t="s">
        <v>404</v>
      </c>
      <c r="L51" s="100"/>
    </row>
    <row r="52" spans="3:12" x14ac:dyDescent="0.25">
      <c r="C52" s="111" t="s">
        <v>82</v>
      </c>
      <c r="D52" s="153"/>
      <c r="E52" s="102">
        <v>500</v>
      </c>
      <c r="F52" s="99">
        <f t="shared" si="3"/>
        <v>0</v>
      </c>
      <c r="G52" s="167"/>
      <c r="H52" s="112" t="s">
        <v>967</v>
      </c>
      <c r="I52" s="112" t="str">
        <f>VLOOKUP(H52,Presupuesto!$B$11:$C$565,2,0)</f>
        <v>OTROS RESPUESTOS Y ACCESORIOS MENORES</v>
      </c>
      <c r="J52" s="100" t="str">
        <f t="shared" si="4"/>
        <v>Gestión del Conocimiento</v>
      </c>
      <c r="K52" s="100" t="s">
        <v>404</v>
      </c>
      <c r="L52" s="100"/>
    </row>
    <row r="53" spans="3:12" ht="15.75" thickBot="1" x14ac:dyDescent="0.3">
      <c r="C53" s="104" t="s">
        <v>83</v>
      </c>
      <c r="D53" s="161">
        <v>50</v>
      </c>
      <c r="E53" s="106">
        <v>20</v>
      </c>
      <c r="F53" s="107">
        <f t="shared" si="3"/>
        <v>1000</v>
      </c>
      <c r="G53" s="167" t="s">
        <v>1459</v>
      </c>
      <c r="H53" s="108" t="s">
        <v>967</v>
      </c>
      <c r="I53" s="108" t="str">
        <f>VLOOKUP(H53,Presupuesto!$B$11:$C$565,2,0)</f>
        <v>OTROS RESPUESTOS Y ACCESORIOS MENORES</v>
      </c>
      <c r="J53" s="108" t="str">
        <f t="shared" si="4"/>
        <v>Gestión del Conocimiento</v>
      </c>
      <c r="K53" s="126" t="s">
        <v>403</v>
      </c>
      <c r="L53" s="126"/>
    </row>
    <row r="55" spans="3:12" ht="15.75" thickBot="1" x14ac:dyDescent="0.3"/>
    <row r="56" spans="3:12" ht="15.75" thickBot="1" x14ac:dyDescent="0.3">
      <c r="C56" s="29" t="s">
        <v>43</v>
      </c>
      <c r="D56" s="110">
        <f>SUM(F63:F76)</f>
        <v>750000</v>
      </c>
      <c r="F56" s="70"/>
      <c r="G56" s="79"/>
      <c r="H56" s="70"/>
      <c r="I56" s="70"/>
    </row>
    <row r="57" spans="3:12" x14ac:dyDescent="0.25">
      <c r="C57" s="70"/>
      <c r="D57" s="31"/>
      <c r="E57" s="95"/>
      <c r="F57" s="95"/>
      <c r="G57" s="95"/>
      <c r="H57" s="76"/>
      <c r="I57" s="76"/>
      <c r="J57" s="76"/>
      <c r="K57" s="114"/>
    </row>
    <row r="58" spans="3:12" x14ac:dyDescent="0.25">
      <c r="C58" s="70"/>
      <c r="D58" s="31"/>
      <c r="E58" s="95"/>
      <c r="F58" s="95"/>
      <c r="G58" s="95"/>
      <c r="H58" s="76"/>
      <c r="I58" s="76"/>
      <c r="J58" s="76"/>
      <c r="K58" s="114"/>
    </row>
    <row r="59" spans="3:12" ht="15.75" x14ac:dyDescent="0.25">
      <c r="C59" s="207" t="s">
        <v>401</v>
      </c>
      <c r="D59" s="208" t="s">
        <v>1986</v>
      </c>
      <c r="E59" s="95"/>
      <c r="F59" s="95"/>
      <c r="G59" s="95"/>
      <c r="H59" s="76"/>
      <c r="I59" s="76"/>
      <c r="J59" s="76"/>
      <c r="K59" s="114"/>
    </row>
    <row r="60" spans="3:12" ht="18.75" x14ac:dyDescent="0.25">
      <c r="C60" s="213" t="str">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 y M'!$E:$F,2,FALSE),IFERROR(VLOOKUP(D59,'Gestión del Conocimiento'!$E:$F,2,FALSE),IFERROR(VLOOKUP(D59,'Gobernabilidad y Procesos...'!$E:$F,2,FALSE),IFERROR(VLOOKUP(D59,'Gestión del Talento Humano'!$E:$F,2,FALSE),IFERROR(VLOOKUP(D59,'Internacionalización de la E.S.'!$E:$F,2,FALSE),IFERROR(VLOOKUP(D59,Posgrado!$E:$F,2,FALSE),IFERROR(VLOOKUP(D59,'Cultura de Innovación Insti...'!$E:$F,2,FALSE),VLOOKUP(D59,'Lo Esencial de la Reforma Univ.'!$E:$F,2,0)))))))))))))))</f>
        <v>c.1 Mejorar los servicios de tecnología educativa con dos aulas recurso y un laboratorio con 50 computadoras                                                                                                                                                                                      c.2 Ejecución de plan de capacitación en uso adecuado de equipo.                                                                                                                                                                                                     c.3 Indicadores de desempeño positivos</v>
      </c>
      <c r="D60" s="31"/>
      <c r="E60" s="95"/>
      <c r="F60" s="95"/>
      <c r="G60" s="95"/>
      <c r="H60" s="76"/>
      <c r="I60" s="76"/>
      <c r="J60" s="76"/>
      <c r="K60" s="114"/>
    </row>
    <row r="61" spans="3:12" x14ac:dyDescent="0.25">
      <c r="F61" s="95"/>
      <c r="G61" s="76"/>
      <c r="H61" s="76"/>
      <c r="I61" s="76"/>
    </row>
    <row r="62" spans="3:12" ht="30.75" thickBot="1" x14ac:dyDescent="0.3">
      <c r="C62" s="151" t="s">
        <v>44</v>
      </c>
      <c r="D62" s="151" t="s">
        <v>55</v>
      </c>
      <c r="E62" s="151" t="s">
        <v>57</v>
      </c>
      <c r="F62" s="152" t="s">
        <v>27</v>
      </c>
      <c r="G62" s="152" t="s">
        <v>140</v>
      </c>
      <c r="H62" s="151" t="s">
        <v>46</v>
      </c>
      <c r="I62" s="151" t="s">
        <v>141</v>
      </c>
      <c r="J62" s="151" t="s">
        <v>419</v>
      </c>
      <c r="K62" s="151" t="s">
        <v>420</v>
      </c>
      <c r="L62" s="151" t="s">
        <v>475</v>
      </c>
    </row>
    <row r="63" spans="3:12" ht="15.75" thickBot="1" x14ac:dyDescent="0.3">
      <c r="C63" s="314" t="s">
        <v>1351</v>
      </c>
      <c r="D63" s="160">
        <v>50</v>
      </c>
      <c r="E63" s="98">
        <f>HLOOKUP($C63,$CB$2:$CE$3,2,0)</f>
        <v>15000</v>
      </c>
      <c r="F63" s="99">
        <f>D63*E63</f>
        <v>750000</v>
      </c>
      <c r="G63" s="167" t="s">
        <v>1459</v>
      </c>
      <c r="H63" s="100" t="s">
        <v>1026</v>
      </c>
      <c r="I63" s="100" t="str">
        <f>VLOOKUP(H63,Presupuesto!$B$11:$C$565,2,0)</f>
        <v>EQUIPO DE COMPUTACION</v>
      </c>
      <c r="J63" s="223" t="s">
        <v>483</v>
      </c>
      <c r="K63" s="100" t="s">
        <v>403</v>
      </c>
      <c r="L63" s="100"/>
    </row>
    <row r="64" spans="3:12" x14ac:dyDescent="0.25">
      <c r="C64" s="314" t="s">
        <v>1349</v>
      </c>
      <c r="D64" s="153"/>
      <c r="E64" s="98">
        <f>HLOOKUP($C64,$CB$2:$CE$3,2,0)</f>
        <v>35000</v>
      </c>
      <c r="F64" s="99">
        <f>D64*E64</f>
        <v>0</v>
      </c>
      <c r="G64" s="167"/>
      <c r="H64" s="103" t="s">
        <v>1026</v>
      </c>
      <c r="I64" s="103" t="str">
        <f>VLOOKUP(H64,Presupuesto!$B$11:$C$565,2,0)</f>
        <v>EQUIPO DE COMPUTACION</v>
      </c>
      <c r="J64" s="100" t="str">
        <f>$J$63</f>
        <v>Gestión del Conocimiento</v>
      </c>
      <c r="K64" s="100" t="s">
        <v>421</v>
      </c>
      <c r="L64" s="100"/>
    </row>
    <row r="65" spans="3:12" x14ac:dyDescent="0.25">
      <c r="C65" s="101" t="s">
        <v>73</v>
      </c>
      <c r="D65" s="153"/>
      <c r="E65" s="102">
        <v>4000</v>
      </c>
      <c r="F65" s="99">
        <f t="shared" ref="F65:F76" si="5">D65*E65</f>
        <v>0</v>
      </c>
      <c r="G65" s="167"/>
      <c r="H65" s="103" t="s">
        <v>998</v>
      </c>
      <c r="I65" s="103" t="str">
        <f>VLOOKUP(H65,Presupuesto!$B$11:$C$565,2,0)</f>
        <v>EQUIPOS VARIOS DE OFICINA</v>
      </c>
      <c r="J65" s="100" t="str">
        <f t="shared" ref="J65:J76" si="6">$J$63</f>
        <v>Gestión del Conocimiento</v>
      </c>
      <c r="K65" s="100" t="s">
        <v>404</v>
      </c>
      <c r="L65" s="100"/>
    </row>
    <row r="66" spans="3:12" x14ac:dyDescent="0.25">
      <c r="C66" s="101" t="s">
        <v>74</v>
      </c>
      <c r="D66" s="153"/>
      <c r="E66" s="102">
        <v>8000</v>
      </c>
      <c r="F66" s="99">
        <f t="shared" si="5"/>
        <v>0</v>
      </c>
      <c r="G66" s="167"/>
      <c r="H66" s="103" t="s">
        <v>1026</v>
      </c>
      <c r="I66" s="103" t="str">
        <f>VLOOKUP(H66,Presupuesto!$B$11:$C$565,2,0)</f>
        <v>EQUIPO DE COMPUTACION</v>
      </c>
      <c r="J66" s="100" t="str">
        <f t="shared" si="6"/>
        <v>Gestión del Conocimiento</v>
      </c>
      <c r="K66" s="100" t="s">
        <v>404</v>
      </c>
      <c r="L66" s="100"/>
    </row>
    <row r="67" spans="3:12" x14ac:dyDescent="0.25">
      <c r="C67" s="101" t="s">
        <v>75</v>
      </c>
      <c r="D67" s="153"/>
      <c r="E67" s="102">
        <v>5000</v>
      </c>
      <c r="F67" s="99">
        <f t="shared" si="5"/>
        <v>0</v>
      </c>
      <c r="G67" s="167"/>
      <c r="H67" s="103" t="s">
        <v>1026</v>
      </c>
      <c r="I67" s="103" t="str">
        <f>VLOOKUP(H67,Presupuesto!$B$11:$C$565,2,0)</f>
        <v>EQUIPO DE COMPUTACION</v>
      </c>
      <c r="J67" s="100" t="str">
        <f t="shared" si="6"/>
        <v>Gestión del Conocimiento</v>
      </c>
      <c r="K67" s="100" t="s">
        <v>404</v>
      </c>
      <c r="L67" s="100"/>
    </row>
    <row r="68" spans="3:12" x14ac:dyDescent="0.25">
      <c r="C68" s="101" t="s">
        <v>35</v>
      </c>
      <c r="D68" s="153"/>
      <c r="E68" s="102">
        <v>13000</v>
      </c>
      <c r="F68" s="99">
        <f t="shared" si="5"/>
        <v>0</v>
      </c>
      <c r="G68" s="167"/>
      <c r="H68" s="103" t="s">
        <v>1012</v>
      </c>
      <c r="I68" s="103" t="str">
        <f>VLOOKUP(H68,Presupuesto!$B$11:$C$565,2,0)</f>
        <v>EQUIPO DE TRANSPORTE TRACCION Y ELEVACION</v>
      </c>
      <c r="J68" s="100" t="str">
        <f t="shared" si="6"/>
        <v>Gestión del Conocimiento</v>
      </c>
      <c r="K68" s="100" t="s">
        <v>404</v>
      </c>
      <c r="L68" s="100"/>
    </row>
    <row r="69" spans="3:12" x14ac:dyDescent="0.25">
      <c r="C69" s="101" t="s">
        <v>76</v>
      </c>
      <c r="D69" s="153"/>
      <c r="E69" s="102">
        <v>15000</v>
      </c>
      <c r="F69" s="99">
        <f t="shared" si="5"/>
        <v>0</v>
      </c>
      <c r="G69" s="167"/>
      <c r="H69" s="103" t="s">
        <v>1012</v>
      </c>
      <c r="I69" s="103" t="str">
        <f>VLOOKUP(H69,Presupuesto!$B$11:$C$565,2,0)</f>
        <v>EQUIPO DE TRANSPORTE TRACCION Y ELEVACION</v>
      </c>
      <c r="J69" s="100" t="str">
        <f t="shared" si="6"/>
        <v>Gestión del Conocimiento</v>
      </c>
      <c r="K69" s="100" t="s">
        <v>404</v>
      </c>
      <c r="L69" s="100"/>
    </row>
    <row r="70" spans="3:12" x14ac:dyDescent="0.25">
      <c r="C70" s="101" t="s">
        <v>77</v>
      </c>
      <c r="D70" s="153"/>
      <c r="E70" s="102">
        <v>10000</v>
      </c>
      <c r="F70" s="99">
        <f t="shared" si="5"/>
        <v>0</v>
      </c>
      <c r="G70" s="167"/>
      <c r="H70" s="103" t="s">
        <v>1012</v>
      </c>
      <c r="I70" s="103" t="str">
        <f>VLOOKUP(H70,Presupuesto!$B$11:$C$565,2,0)</f>
        <v>EQUIPO DE TRANSPORTE TRACCION Y ELEVACION</v>
      </c>
      <c r="J70" s="100" t="str">
        <f t="shared" si="6"/>
        <v>Gestión del Conocimiento</v>
      </c>
      <c r="K70" s="100" t="s">
        <v>412</v>
      </c>
      <c r="L70" s="100"/>
    </row>
    <row r="71" spans="3:12" x14ac:dyDescent="0.25">
      <c r="C71" s="101" t="s">
        <v>78</v>
      </c>
      <c r="D71" s="153"/>
      <c r="E71" s="102">
        <v>10000</v>
      </c>
      <c r="F71" s="99">
        <f t="shared" si="5"/>
        <v>0</v>
      </c>
      <c r="G71" s="167"/>
      <c r="H71" s="103" t="s">
        <v>1058</v>
      </c>
      <c r="I71" s="103" t="str">
        <f>VLOOKUP(H71,Presupuesto!$B$11:$C$565,2,0)</f>
        <v>APLICACIONES INFORMATICAS</v>
      </c>
      <c r="J71" s="100" t="str">
        <f t="shared" si="6"/>
        <v>Gestión del Conocimiento</v>
      </c>
      <c r="K71" s="100" t="s">
        <v>408</v>
      </c>
      <c r="L71" s="100"/>
    </row>
    <row r="72" spans="3:12" x14ac:dyDescent="0.25">
      <c r="C72" s="111" t="s">
        <v>79</v>
      </c>
      <c r="D72" s="153"/>
      <c r="E72" s="102">
        <v>2000</v>
      </c>
      <c r="F72" s="99">
        <f t="shared" si="5"/>
        <v>0</v>
      </c>
      <c r="G72" s="167"/>
      <c r="H72" s="112" t="s">
        <v>1026</v>
      </c>
      <c r="I72" s="112" t="str">
        <f>VLOOKUP(H72,Presupuesto!$B$11:$C$565,2,0)</f>
        <v>EQUIPO DE COMPUTACION</v>
      </c>
      <c r="J72" s="100" t="str">
        <f t="shared" si="6"/>
        <v>Gestión del Conocimiento</v>
      </c>
      <c r="K72" s="100" t="s">
        <v>404</v>
      </c>
      <c r="L72" s="100"/>
    </row>
    <row r="73" spans="3:12" x14ac:dyDescent="0.25">
      <c r="C73" s="111" t="s">
        <v>80</v>
      </c>
      <c r="D73" s="153"/>
      <c r="E73" s="102">
        <v>1500</v>
      </c>
      <c r="F73" s="99">
        <f t="shared" si="5"/>
        <v>0</v>
      </c>
      <c r="G73" s="167"/>
      <c r="H73" s="112" t="s">
        <v>958</v>
      </c>
      <c r="I73" s="112" t="str">
        <f>VLOOKUP(H73,Presupuesto!$B$11:$C$565,2,0)</f>
        <v>UTILES Y MATERIALES ELECTRICOS</v>
      </c>
      <c r="J73" s="100" t="str">
        <f t="shared" si="6"/>
        <v>Gestión del Conocimiento</v>
      </c>
      <c r="K73" s="100" t="s">
        <v>404</v>
      </c>
      <c r="L73" s="100"/>
    </row>
    <row r="74" spans="3:12" x14ac:dyDescent="0.25">
      <c r="C74" s="111" t="s">
        <v>81</v>
      </c>
      <c r="D74" s="153"/>
      <c r="E74" s="102">
        <v>1500</v>
      </c>
      <c r="F74" s="99">
        <f t="shared" si="5"/>
        <v>0</v>
      </c>
      <c r="G74" s="167"/>
      <c r="H74" s="112" t="s">
        <v>1026</v>
      </c>
      <c r="I74" s="112" t="str">
        <f>VLOOKUP(H74,Presupuesto!$B$11:$C$565,2,0)</f>
        <v>EQUIPO DE COMPUTACION</v>
      </c>
      <c r="J74" s="100" t="str">
        <f t="shared" si="6"/>
        <v>Gestión del Conocimiento</v>
      </c>
      <c r="K74" s="100" t="s">
        <v>404</v>
      </c>
      <c r="L74" s="100"/>
    </row>
    <row r="75" spans="3:12" x14ac:dyDescent="0.25">
      <c r="C75" s="111" t="s">
        <v>82</v>
      </c>
      <c r="D75" s="153"/>
      <c r="E75" s="102">
        <v>500</v>
      </c>
      <c r="F75" s="99">
        <f t="shared" si="5"/>
        <v>0</v>
      </c>
      <c r="G75" s="167"/>
      <c r="H75" s="112" t="s">
        <v>967</v>
      </c>
      <c r="I75" s="112" t="str">
        <f>VLOOKUP(H75,Presupuesto!$B$11:$C$565,2,0)</f>
        <v>OTROS RESPUESTOS Y ACCESORIOS MENORES</v>
      </c>
      <c r="J75" s="100" t="str">
        <f t="shared" si="6"/>
        <v>Gestión del Conocimiento</v>
      </c>
      <c r="K75" s="100" t="s">
        <v>404</v>
      </c>
      <c r="L75" s="100"/>
    </row>
    <row r="76" spans="3:12" ht="15.75" thickBot="1" x14ac:dyDescent="0.3">
      <c r="C76" s="104" t="s">
        <v>83</v>
      </c>
      <c r="D76" s="161"/>
      <c r="E76" s="106">
        <v>20</v>
      </c>
      <c r="F76" s="107">
        <f t="shared" si="5"/>
        <v>0</v>
      </c>
      <c r="G76" s="164"/>
      <c r="H76" s="108" t="s">
        <v>967</v>
      </c>
      <c r="I76" s="108" t="str">
        <f>VLOOKUP(H76,Presupuesto!$B$11:$C$565,2,0)</f>
        <v>OTROS RESPUESTOS Y ACCESORIOS MENORES</v>
      </c>
      <c r="J76" s="108" t="str">
        <f t="shared" si="6"/>
        <v>Gestión del Conocimiento</v>
      </c>
      <c r="K76" s="126" t="s">
        <v>403</v>
      </c>
      <c r="L76" s="126"/>
    </row>
    <row r="77" spans="3:12" x14ac:dyDescent="0.25">
      <c r="F77" s="95"/>
      <c r="G77" s="76"/>
      <c r="H77" s="76"/>
      <c r="I77" s="76"/>
    </row>
    <row r="79" spans="3:12" s="579" customFormat="1" x14ac:dyDescent="0.25">
      <c r="F79" s="654" t="s">
        <v>1908</v>
      </c>
      <c r="G79" s="654"/>
      <c r="H79" s="654"/>
    </row>
    <row r="81" spans="3:12" ht="15.75" thickBot="1" x14ac:dyDescent="0.3"/>
    <row r="82" spans="3:12" ht="15.75" thickBot="1" x14ac:dyDescent="0.3">
      <c r="C82" s="29" t="s">
        <v>43</v>
      </c>
      <c r="D82" s="110">
        <f>SUM(F89:F102)</f>
        <v>0</v>
      </c>
      <c r="F82" s="70"/>
      <c r="G82" s="79"/>
      <c r="H82" s="70"/>
      <c r="I82" s="70"/>
    </row>
    <row r="83" spans="3:12" x14ac:dyDescent="0.25">
      <c r="C83" s="70"/>
      <c r="D83" s="31"/>
      <c r="E83" s="95"/>
      <c r="F83" s="95"/>
      <c r="G83" s="95"/>
      <c r="H83" s="76"/>
      <c r="I83" s="76"/>
      <c r="J83" s="76"/>
      <c r="K83" s="114"/>
    </row>
    <row r="84" spans="3:12" x14ac:dyDescent="0.25">
      <c r="C84" s="70"/>
      <c r="D84" s="31"/>
      <c r="E84" s="95"/>
      <c r="F84" s="95"/>
      <c r="G84" s="95"/>
      <c r="H84" s="76"/>
      <c r="I84" s="76"/>
      <c r="J84" s="76"/>
      <c r="K84" s="114"/>
    </row>
    <row r="85" spans="3:12" ht="15.75" x14ac:dyDescent="0.25">
      <c r="C85" s="207" t="s">
        <v>401</v>
      </c>
      <c r="D85" s="208"/>
      <c r="E85" s="95"/>
      <c r="F85" s="95"/>
      <c r="G85" s="95"/>
      <c r="H85" s="76"/>
      <c r="I85" s="76"/>
      <c r="J85" s="76"/>
      <c r="K85" s="114"/>
    </row>
    <row r="86" spans="3:12" ht="18.75" x14ac:dyDescent="0.25">
      <c r="C86" s="213" t="e">
        <f>IFERROR(VLOOKUP(D85,'Desarrollo e Innov. Curricular'!$E:$F,2,FALSE),IFERROR(VLOOKUP(D85,'Investigación Científica'!$E:$F,2,FALSE),IFERROR(VLOOKUP(D85,'Vinculación Univ. Sociedad'!$E:$F,2,FALSE),IFERROR(VLOOKUP(D85,'Docencia y Profesorado Universi'!$E:$F,2,FALSE),IFERROR(VLOOKUP(D85,'Estudiantes y Graduados'!$E:$F,2,FALSE),IFERROR(VLOOKUP(D85,'Gestion Administrativa'!$E:$F,2,FALSE),IFERROR(VLOOKUP(D85,'Gestión Académica'!$E:$F,2,FALSE),IFERROR(VLOOKUP(D85,'Aseguramiento de la Calidad y M'!$E:$F,2,FALSE),IFERROR(VLOOKUP(D85,'Gestión del Conocimiento'!$E:$F,2,FALSE),IFERROR(VLOOKUP(D85,'Gobernabilidad y Procesos...'!$E:$F,2,FALSE),IFERROR(VLOOKUP(D85,'Gestión del Talento Humano'!$E:$F,2,FALSE),IFERROR(VLOOKUP(D85,'Internacionalización de la E.S.'!$E:$F,2,FALSE),IFERROR(VLOOKUP(D85,Posgrado!$E:$F,2,FALSE),IFERROR(VLOOKUP(D85,'Cultura de Innovación Insti...'!$E:$F,2,FALSE),VLOOKUP(D85,'Lo Esencial de la Reforma Univ.'!$E:$F,2,0)))))))))))))))</f>
        <v>#N/A</v>
      </c>
      <c r="D86" s="31"/>
      <c r="E86" s="95"/>
      <c r="F86" s="95"/>
      <c r="G86" s="95"/>
      <c r="H86" s="76"/>
      <c r="I86" s="76"/>
      <c r="J86" s="76"/>
      <c r="K86" s="114"/>
    </row>
    <row r="87" spans="3:12" x14ac:dyDescent="0.25">
      <c r="F87" s="95"/>
      <c r="G87" s="76"/>
      <c r="H87" s="76"/>
      <c r="I87" s="76"/>
    </row>
    <row r="88" spans="3:12" ht="30.75" thickBot="1" x14ac:dyDescent="0.3">
      <c r="C88" s="151" t="s">
        <v>44</v>
      </c>
      <c r="D88" s="151" t="s">
        <v>55</v>
      </c>
      <c r="E88" s="151" t="s">
        <v>57</v>
      </c>
      <c r="F88" s="152" t="s">
        <v>27</v>
      </c>
      <c r="G88" s="152" t="s">
        <v>140</v>
      </c>
      <c r="H88" s="151" t="s">
        <v>46</v>
      </c>
      <c r="I88" s="151" t="s">
        <v>141</v>
      </c>
      <c r="J88" s="151" t="s">
        <v>419</v>
      </c>
      <c r="K88" s="151" t="s">
        <v>420</v>
      </c>
      <c r="L88" s="151" t="s">
        <v>475</v>
      </c>
    </row>
    <row r="89" spans="3:12" ht="15.75" thickBot="1" x14ac:dyDescent="0.3">
      <c r="C89" s="314" t="s">
        <v>1351</v>
      </c>
      <c r="D89" s="160"/>
      <c r="E89" s="98">
        <f>HLOOKUP($C89,$CB$2:$CE$3,2,0)</f>
        <v>15000</v>
      </c>
      <c r="F89" s="99">
        <f>D89*E89</f>
        <v>0</v>
      </c>
      <c r="G89" s="167" t="s">
        <v>1459</v>
      </c>
      <c r="H89" s="100" t="s">
        <v>1026</v>
      </c>
      <c r="I89" s="100" t="str">
        <f>VLOOKUP(H89,Presupuesto!$B$11:$C$565,2,0)</f>
        <v>EQUIPO DE COMPUTACION</v>
      </c>
      <c r="J89" s="223" t="s">
        <v>1471</v>
      </c>
      <c r="K89" s="100" t="s">
        <v>403</v>
      </c>
      <c r="L89" s="100"/>
    </row>
    <row r="90" spans="3:12" x14ac:dyDescent="0.25">
      <c r="C90" s="314" t="s">
        <v>1349</v>
      </c>
      <c r="D90" s="153"/>
      <c r="E90" s="98">
        <f>HLOOKUP($C90,$CB$2:$CE$3,2,0)</f>
        <v>35000</v>
      </c>
      <c r="F90" s="99">
        <f>D90*E90</f>
        <v>0</v>
      </c>
      <c r="G90" s="167"/>
      <c r="H90" s="103" t="s">
        <v>1026</v>
      </c>
      <c r="I90" s="103" t="str">
        <f>VLOOKUP(H90,Presupuesto!$B$11:$C$565,2,0)</f>
        <v>EQUIPO DE COMPUTACION</v>
      </c>
      <c r="J90" s="100" t="str">
        <f>$J$89</f>
        <v>Posgrado</v>
      </c>
      <c r="K90" s="100" t="s">
        <v>421</v>
      </c>
      <c r="L90" s="100"/>
    </row>
    <row r="91" spans="3:12" x14ac:dyDescent="0.25">
      <c r="C91" s="101" t="s">
        <v>73</v>
      </c>
      <c r="D91" s="153"/>
      <c r="E91" s="102">
        <v>4000</v>
      </c>
      <c r="F91" s="99">
        <f t="shared" ref="F91:F102" si="7">D91*E91</f>
        <v>0</v>
      </c>
      <c r="G91" s="167"/>
      <c r="H91" s="103" t="s">
        <v>998</v>
      </c>
      <c r="I91" s="103" t="str">
        <f>VLOOKUP(H91,Presupuesto!$B$11:$C$565,2,0)</f>
        <v>EQUIPOS VARIOS DE OFICINA</v>
      </c>
      <c r="J91" s="100" t="str">
        <f t="shared" ref="J91:J102" si="8">$J$89</f>
        <v>Posgrado</v>
      </c>
      <c r="K91" s="100" t="s">
        <v>404</v>
      </c>
      <c r="L91" s="100"/>
    </row>
    <row r="92" spans="3:12" x14ac:dyDescent="0.25">
      <c r="C92" s="101" t="s">
        <v>74</v>
      </c>
      <c r="D92" s="153"/>
      <c r="E92" s="102">
        <v>8000</v>
      </c>
      <c r="F92" s="99">
        <f t="shared" si="7"/>
        <v>0</v>
      </c>
      <c r="G92" s="167"/>
      <c r="H92" s="103" t="s">
        <v>1026</v>
      </c>
      <c r="I92" s="103" t="str">
        <f>VLOOKUP(H92,Presupuesto!$B$11:$C$565,2,0)</f>
        <v>EQUIPO DE COMPUTACION</v>
      </c>
      <c r="J92" s="100" t="str">
        <f t="shared" si="8"/>
        <v>Posgrado</v>
      </c>
      <c r="K92" s="100" t="s">
        <v>404</v>
      </c>
      <c r="L92" s="100"/>
    </row>
    <row r="93" spans="3:12" x14ac:dyDescent="0.25">
      <c r="C93" s="101" t="s">
        <v>75</v>
      </c>
      <c r="D93" s="153"/>
      <c r="E93" s="102">
        <v>5000</v>
      </c>
      <c r="F93" s="99">
        <f t="shared" si="7"/>
        <v>0</v>
      </c>
      <c r="G93" s="167"/>
      <c r="H93" s="103" t="s">
        <v>1026</v>
      </c>
      <c r="I93" s="103" t="str">
        <f>VLOOKUP(H93,Presupuesto!$B$11:$C$565,2,0)</f>
        <v>EQUIPO DE COMPUTACION</v>
      </c>
      <c r="J93" s="100" t="str">
        <f t="shared" si="8"/>
        <v>Posgrado</v>
      </c>
      <c r="K93" s="100" t="s">
        <v>404</v>
      </c>
      <c r="L93" s="100"/>
    </row>
    <row r="94" spans="3:12" x14ac:dyDescent="0.25">
      <c r="C94" s="101" t="s">
        <v>35</v>
      </c>
      <c r="D94" s="153"/>
      <c r="E94" s="102">
        <v>13000</v>
      </c>
      <c r="F94" s="99">
        <f t="shared" si="7"/>
        <v>0</v>
      </c>
      <c r="G94" s="167"/>
      <c r="H94" s="103" t="s">
        <v>1012</v>
      </c>
      <c r="I94" s="103" t="str">
        <f>VLOOKUP(H94,Presupuesto!$B$11:$C$565,2,0)</f>
        <v>EQUIPO DE TRANSPORTE TRACCION Y ELEVACION</v>
      </c>
      <c r="J94" s="100" t="str">
        <f t="shared" si="8"/>
        <v>Posgrado</v>
      </c>
      <c r="K94" s="100" t="s">
        <v>404</v>
      </c>
      <c r="L94" s="100"/>
    </row>
    <row r="95" spans="3:12" x14ac:dyDescent="0.25">
      <c r="C95" s="101" t="s">
        <v>76</v>
      </c>
      <c r="D95" s="153"/>
      <c r="E95" s="102">
        <v>15000</v>
      </c>
      <c r="F95" s="99">
        <f t="shared" si="7"/>
        <v>0</v>
      </c>
      <c r="G95" s="167"/>
      <c r="H95" s="103" t="s">
        <v>1012</v>
      </c>
      <c r="I95" s="103" t="str">
        <f>VLOOKUP(H95,Presupuesto!$B$11:$C$565,2,0)</f>
        <v>EQUIPO DE TRANSPORTE TRACCION Y ELEVACION</v>
      </c>
      <c r="J95" s="100" t="str">
        <f t="shared" si="8"/>
        <v>Posgrado</v>
      </c>
      <c r="K95" s="100" t="s">
        <v>404</v>
      </c>
      <c r="L95" s="100"/>
    </row>
    <row r="96" spans="3:12" x14ac:dyDescent="0.25">
      <c r="C96" s="101" t="s">
        <v>77</v>
      </c>
      <c r="D96" s="153"/>
      <c r="E96" s="102">
        <v>10000</v>
      </c>
      <c r="F96" s="99">
        <f t="shared" si="7"/>
        <v>0</v>
      </c>
      <c r="G96" s="167"/>
      <c r="H96" s="103" t="s">
        <v>1012</v>
      </c>
      <c r="I96" s="103" t="str">
        <f>VLOOKUP(H96,Presupuesto!$B$11:$C$565,2,0)</f>
        <v>EQUIPO DE TRANSPORTE TRACCION Y ELEVACION</v>
      </c>
      <c r="J96" s="100" t="str">
        <f t="shared" si="8"/>
        <v>Posgrado</v>
      </c>
      <c r="K96" s="100" t="s">
        <v>412</v>
      </c>
      <c r="L96" s="100"/>
    </row>
    <row r="97" spans="3:12" x14ac:dyDescent="0.25">
      <c r="C97" s="101" t="s">
        <v>78</v>
      </c>
      <c r="D97" s="153"/>
      <c r="E97" s="102">
        <v>10000</v>
      </c>
      <c r="F97" s="99">
        <f t="shared" si="7"/>
        <v>0</v>
      </c>
      <c r="G97" s="167"/>
      <c r="H97" s="103" t="s">
        <v>1058</v>
      </c>
      <c r="I97" s="103" t="str">
        <f>VLOOKUP(H97,Presupuesto!$B$11:$C$565,2,0)</f>
        <v>APLICACIONES INFORMATICAS</v>
      </c>
      <c r="J97" s="100" t="str">
        <f t="shared" si="8"/>
        <v>Posgrado</v>
      </c>
      <c r="K97" s="100" t="s">
        <v>408</v>
      </c>
      <c r="L97" s="100"/>
    </row>
    <row r="98" spans="3:12" x14ac:dyDescent="0.25">
      <c r="C98" s="111" t="s">
        <v>79</v>
      </c>
      <c r="D98" s="153"/>
      <c r="E98" s="102">
        <v>2000</v>
      </c>
      <c r="F98" s="99">
        <f t="shared" si="7"/>
        <v>0</v>
      </c>
      <c r="G98" s="167"/>
      <c r="H98" s="112" t="s">
        <v>1026</v>
      </c>
      <c r="I98" s="112" t="str">
        <f>VLOOKUP(H98,Presupuesto!$B$11:$C$565,2,0)</f>
        <v>EQUIPO DE COMPUTACION</v>
      </c>
      <c r="J98" s="100" t="str">
        <f t="shared" si="8"/>
        <v>Posgrado</v>
      </c>
      <c r="K98" s="100" t="s">
        <v>404</v>
      </c>
      <c r="L98" s="100"/>
    </row>
    <row r="99" spans="3:12" x14ac:dyDescent="0.25">
      <c r="C99" s="111" t="s">
        <v>80</v>
      </c>
      <c r="D99" s="153"/>
      <c r="E99" s="102">
        <v>1500</v>
      </c>
      <c r="F99" s="99">
        <f t="shared" si="7"/>
        <v>0</v>
      </c>
      <c r="G99" s="167"/>
      <c r="H99" s="112" t="s">
        <v>958</v>
      </c>
      <c r="I99" s="112" t="str">
        <f>VLOOKUP(H99,Presupuesto!$B$11:$C$565,2,0)</f>
        <v>UTILES Y MATERIALES ELECTRICOS</v>
      </c>
      <c r="J99" s="100" t="str">
        <f t="shared" si="8"/>
        <v>Posgrado</v>
      </c>
      <c r="K99" s="100" t="s">
        <v>404</v>
      </c>
      <c r="L99" s="100"/>
    </row>
    <row r="100" spans="3:12" x14ac:dyDescent="0.25">
      <c r="C100" s="111" t="s">
        <v>81</v>
      </c>
      <c r="D100" s="153"/>
      <c r="E100" s="102">
        <v>1500</v>
      </c>
      <c r="F100" s="99">
        <f t="shared" si="7"/>
        <v>0</v>
      </c>
      <c r="G100" s="167"/>
      <c r="H100" s="112" t="s">
        <v>1026</v>
      </c>
      <c r="I100" s="112" t="str">
        <f>VLOOKUP(H100,Presupuesto!$B$11:$C$565,2,0)</f>
        <v>EQUIPO DE COMPUTACION</v>
      </c>
      <c r="J100" s="100" t="str">
        <f t="shared" si="8"/>
        <v>Posgrado</v>
      </c>
      <c r="K100" s="100" t="s">
        <v>404</v>
      </c>
      <c r="L100" s="100"/>
    </row>
    <row r="101" spans="3:12" x14ac:dyDescent="0.25">
      <c r="C101" s="111" t="s">
        <v>82</v>
      </c>
      <c r="D101" s="153"/>
      <c r="E101" s="102">
        <v>500</v>
      </c>
      <c r="F101" s="99">
        <f t="shared" si="7"/>
        <v>0</v>
      </c>
      <c r="G101" s="167"/>
      <c r="H101" s="112" t="s">
        <v>967</v>
      </c>
      <c r="I101" s="112" t="str">
        <f>VLOOKUP(H101,Presupuesto!$B$11:$C$565,2,0)</f>
        <v>OTROS RESPUESTOS Y ACCESORIOS MENORES</v>
      </c>
      <c r="J101" s="100" t="str">
        <f t="shared" si="8"/>
        <v>Posgrado</v>
      </c>
      <c r="K101" s="100" t="s">
        <v>404</v>
      </c>
      <c r="L101" s="100"/>
    </row>
    <row r="102" spans="3:12" ht="15.75" thickBot="1" x14ac:dyDescent="0.3">
      <c r="C102" s="104" t="s">
        <v>83</v>
      </c>
      <c r="D102" s="161"/>
      <c r="E102" s="106">
        <v>20</v>
      </c>
      <c r="F102" s="107">
        <f t="shared" si="7"/>
        <v>0</v>
      </c>
      <c r="G102" s="164"/>
      <c r="H102" s="108" t="s">
        <v>967</v>
      </c>
      <c r="I102" s="108" t="str">
        <f>VLOOKUP(H102,Presupuesto!$B$11:$C$565,2,0)</f>
        <v>OTROS RESPUESTOS Y ACCESORIOS MENORES</v>
      </c>
      <c r="J102" s="108" t="str">
        <f t="shared" si="8"/>
        <v>Posgrado</v>
      </c>
      <c r="K102" s="126" t="s">
        <v>403</v>
      </c>
      <c r="L102" s="126"/>
    </row>
    <row r="104" spans="3:12" ht="15.75" thickBot="1" x14ac:dyDescent="0.3"/>
    <row r="105" spans="3:12" ht="15.75" thickBot="1" x14ac:dyDescent="0.3">
      <c r="C105" s="29" t="s">
        <v>43</v>
      </c>
      <c r="D105" s="110">
        <f>SUM(F112:F125)</f>
        <v>0</v>
      </c>
      <c r="F105" s="70"/>
      <c r="G105" s="79"/>
      <c r="H105" s="70"/>
      <c r="I105" s="70"/>
    </row>
    <row r="106" spans="3:12" x14ac:dyDescent="0.25">
      <c r="C106" s="70"/>
      <c r="D106" s="31"/>
      <c r="E106" s="95"/>
      <c r="F106" s="95"/>
      <c r="G106" s="95"/>
      <c r="H106" s="76"/>
      <c r="I106" s="76"/>
      <c r="J106" s="76"/>
      <c r="K106" s="114"/>
    </row>
    <row r="107" spans="3:12" x14ac:dyDescent="0.25">
      <c r="C107" s="70"/>
      <c r="D107" s="31"/>
      <c r="E107" s="95"/>
      <c r="F107" s="95"/>
      <c r="G107" s="95"/>
      <c r="H107" s="76"/>
      <c r="I107" s="76"/>
      <c r="J107" s="76"/>
      <c r="K107" s="114"/>
    </row>
    <row r="108" spans="3:12" ht="15.75" x14ac:dyDescent="0.25">
      <c r="C108" s="207" t="s">
        <v>401</v>
      </c>
      <c r="D108" s="208"/>
      <c r="E108" s="95"/>
      <c r="F108" s="95"/>
      <c r="G108" s="95"/>
      <c r="H108" s="76"/>
      <c r="I108" s="76"/>
      <c r="J108" s="76"/>
      <c r="K108" s="114"/>
    </row>
    <row r="109" spans="3:12" ht="18.75" x14ac:dyDescent="0.25">
      <c r="C109" s="213" t="e">
        <f>IFERROR(VLOOKUP(D108,'Desarrollo e Innov. Curricular'!$E:$F,2,FALSE),IFERROR(VLOOKUP(D108,'Investigación Científica'!$E:$F,2,FALSE),IFERROR(VLOOKUP(D108,'Vinculación Univ. Sociedad'!$E:$F,2,FALSE),IFERROR(VLOOKUP(D108,'Docencia y Profesorado Universi'!$E:$F,2,FALSE),IFERROR(VLOOKUP(D108,'Estudiantes y Graduados'!$E:$F,2,FALSE),IFERROR(VLOOKUP(D108,'Gestion Administrativa'!$E:$F,2,FALSE),IFERROR(VLOOKUP(D108,'Gestión Académica'!$E:$F,2,FALSE),IFERROR(VLOOKUP(D108,'Aseguramiento de la Calidad y M'!$E:$F,2,FALSE),IFERROR(VLOOKUP(D108,'Gestión del Conocimiento'!$E:$F,2,FALSE),IFERROR(VLOOKUP(D108,'Gobernabilidad y Procesos...'!$E:$F,2,FALSE),IFERROR(VLOOKUP(D108,'Gestión del Talento Humano'!$E:$F,2,FALSE),IFERROR(VLOOKUP(D108,'Internacionalización de la E.S.'!$E:$F,2,FALSE),IFERROR(VLOOKUP(D108,Posgrado!$E:$F,2,FALSE),IFERROR(VLOOKUP(D108,'Cultura de Innovación Insti...'!$E:$F,2,FALSE),VLOOKUP(D108,'Lo Esencial de la Reforma Univ.'!$E:$F,2,0)))))))))))))))</f>
        <v>#N/A</v>
      </c>
      <c r="D109" s="31"/>
      <c r="E109" s="95"/>
      <c r="F109" s="95"/>
      <c r="G109" s="95"/>
      <c r="H109" s="76"/>
      <c r="I109" s="76"/>
      <c r="J109" s="76"/>
      <c r="K109" s="114"/>
    </row>
    <row r="110" spans="3:12" x14ac:dyDescent="0.25">
      <c r="F110" s="95"/>
      <c r="G110" s="76"/>
      <c r="H110" s="76"/>
      <c r="I110" s="76"/>
    </row>
    <row r="111" spans="3:12" ht="30.75" thickBot="1" x14ac:dyDescent="0.3">
      <c r="C111" s="151" t="s">
        <v>44</v>
      </c>
      <c r="D111" s="151" t="s">
        <v>55</v>
      </c>
      <c r="E111" s="151" t="s">
        <v>57</v>
      </c>
      <c r="F111" s="152" t="s">
        <v>27</v>
      </c>
      <c r="G111" s="152" t="s">
        <v>140</v>
      </c>
      <c r="H111" s="151" t="s">
        <v>46</v>
      </c>
      <c r="I111" s="151" t="s">
        <v>141</v>
      </c>
      <c r="J111" s="151" t="s">
        <v>419</v>
      </c>
      <c r="K111" s="151" t="s">
        <v>420</v>
      </c>
      <c r="L111" s="151" t="s">
        <v>475</v>
      </c>
    </row>
    <row r="112" spans="3:12" ht="15.75" thickBot="1" x14ac:dyDescent="0.3">
      <c r="C112" s="314" t="s">
        <v>1351</v>
      </c>
      <c r="D112" s="160"/>
      <c r="E112" s="98">
        <f>HLOOKUP($C112,$CB$2:$CE$3,2,0)</f>
        <v>15000</v>
      </c>
      <c r="F112" s="99">
        <f>D112*E112</f>
        <v>0</v>
      </c>
      <c r="G112" s="167" t="s">
        <v>1459</v>
      </c>
      <c r="H112" s="100" t="s">
        <v>1026</v>
      </c>
      <c r="I112" s="100" t="str">
        <f>VLOOKUP(H112,Presupuesto!$B$11:$C$565,2,0)</f>
        <v>EQUIPO DE COMPUTACION</v>
      </c>
      <c r="J112" s="223" t="s">
        <v>1471</v>
      </c>
      <c r="K112" s="100" t="s">
        <v>403</v>
      </c>
      <c r="L112" s="100"/>
    </row>
    <row r="113" spans="3:12" x14ac:dyDescent="0.25">
      <c r="C113" s="314" t="s">
        <v>1349</v>
      </c>
      <c r="D113" s="153"/>
      <c r="E113" s="98">
        <f>HLOOKUP($C113,$CB$2:$CE$3,2,0)</f>
        <v>35000</v>
      </c>
      <c r="F113" s="99">
        <f>D113*E113</f>
        <v>0</v>
      </c>
      <c r="G113" s="167"/>
      <c r="H113" s="103" t="s">
        <v>1026</v>
      </c>
      <c r="I113" s="103" t="str">
        <f>VLOOKUP(H113,Presupuesto!$B$11:$C$565,2,0)</f>
        <v>EQUIPO DE COMPUTACION</v>
      </c>
      <c r="J113" s="100" t="str">
        <f>$J$112</f>
        <v>Posgrado</v>
      </c>
      <c r="K113" s="100" t="s">
        <v>421</v>
      </c>
      <c r="L113" s="100"/>
    </row>
    <row r="114" spans="3:12" x14ac:dyDescent="0.25">
      <c r="C114" s="101" t="s">
        <v>73</v>
      </c>
      <c r="D114" s="153"/>
      <c r="E114" s="102">
        <v>4000</v>
      </c>
      <c r="F114" s="99">
        <f t="shared" ref="F114:F125" si="9">D114*E114</f>
        <v>0</v>
      </c>
      <c r="G114" s="167"/>
      <c r="H114" s="103" t="s">
        <v>998</v>
      </c>
      <c r="I114" s="103" t="str">
        <f>VLOOKUP(H114,Presupuesto!$B$11:$C$565,2,0)</f>
        <v>EQUIPOS VARIOS DE OFICINA</v>
      </c>
      <c r="J114" s="100" t="str">
        <f t="shared" ref="J114:J125" si="10">$J$112</f>
        <v>Posgrado</v>
      </c>
      <c r="K114" s="100" t="s">
        <v>404</v>
      </c>
      <c r="L114" s="100"/>
    </row>
    <row r="115" spans="3:12" x14ac:dyDescent="0.25">
      <c r="C115" s="101" t="s">
        <v>74</v>
      </c>
      <c r="D115" s="153"/>
      <c r="E115" s="102">
        <v>8000</v>
      </c>
      <c r="F115" s="99">
        <f t="shared" si="9"/>
        <v>0</v>
      </c>
      <c r="G115" s="167"/>
      <c r="H115" s="103" t="s">
        <v>1026</v>
      </c>
      <c r="I115" s="103" t="str">
        <f>VLOOKUP(H115,Presupuesto!$B$11:$C$565,2,0)</f>
        <v>EQUIPO DE COMPUTACION</v>
      </c>
      <c r="J115" s="100" t="str">
        <f t="shared" si="10"/>
        <v>Posgrado</v>
      </c>
      <c r="K115" s="100" t="s">
        <v>404</v>
      </c>
      <c r="L115" s="100"/>
    </row>
    <row r="116" spans="3:12" x14ac:dyDescent="0.25">
      <c r="C116" s="101" t="s">
        <v>75</v>
      </c>
      <c r="D116" s="153"/>
      <c r="E116" s="102">
        <v>5000</v>
      </c>
      <c r="F116" s="99">
        <f t="shared" si="9"/>
        <v>0</v>
      </c>
      <c r="G116" s="167"/>
      <c r="H116" s="103" t="s">
        <v>1026</v>
      </c>
      <c r="I116" s="103" t="str">
        <f>VLOOKUP(H116,Presupuesto!$B$11:$C$565,2,0)</f>
        <v>EQUIPO DE COMPUTACION</v>
      </c>
      <c r="J116" s="100" t="str">
        <f t="shared" si="10"/>
        <v>Posgrado</v>
      </c>
      <c r="K116" s="100" t="s">
        <v>404</v>
      </c>
      <c r="L116" s="100"/>
    </row>
    <row r="117" spans="3:12" x14ac:dyDescent="0.25">
      <c r="C117" s="101" t="s">
        <v>35</v>
      </c>
      <c r="D117" s="153"/>
      <c r="E117" s="102">
        <v>13000</v>
      </c>
      <c r="F117" s="99">
        <f t="shared" si="9"/>
        <v>0</v>
      </c>
      <c r="G117" s="167"/>
      <c r="H117" s="103" t="s">
        <v>1012</v>
      </c>
      <c r="I117" s="103" t="str">
        <f>VLOOKUP(H117,Presupuesto!$B$11:$C$565,2,0)</f>
        <v>EQUIPO DE TRANSPORTE TRACCION Y ELEVACION</v>
      </c>
      <c r="J117" s="100" t="str">
        <f t="shared" si="10"/>
        <v>Posgrado</v>
      </c>
      <c r="K117" s="100" t="s">
        <v>404</v>
      </c>
      <c r="L117" s="100"/>
    </row>
    <row r="118" spans="3:12" x14ac:dyDescent="0.25">
      <c r="C118" s="101" t="s">
        <v>76</v>
      </c>
      <c r="D118" s="153"/>
      <c r="E118" s="102">
        <v>15000</v>
      </c>
      <c r="F118" s="99">
        <f t="shared" si="9"/>
        <v>0</v>
      </c>
      <c r="G118" s="167"/>
      <c r="H118" s="103" t="s">
        <v>1012</v>
      </c>
      <c r="I118" s="103" t="str">
        <f>VLOOKUP(H118,Presupuesto!$B$11:$C$565,2,0)</f>
        <v>EQUIPO DE TRANSPORTE TRACCION Y ELEVACION</v>
      </c>
      <c r="J118" s="100" t="str">
        <f t="shared" si="10"/>
        <v>Posgrado</v>
      </c>
      <c r="K118" s="100" t="s">
        <v>404</v>
      </c>
      <c r="L118" s="100"/>
    </row>
    <row r="119" spans="3:12" x14ac:dyDescent="0.25">
      <c r="C119" s="101" t="s">
        <v>77</v>
      </c>
      <c r="D119" s="153"/>
      <c r="E119" s="102">
        <v>10000</v>
      </c>
      <c r="F119" s="99">
        <f t="shared" si="9"/>
        <v>0</v>
      </c>
      <c r="G119" s="167"/>
      <c r="H119" s="103" t="s">
        <v>1012</v>
      </c>
      <c r="I119" s="103" t="str">
        <f>VLOOKUP(H119,Presupuesto!$B$11:$C$565,2,0)</f>
        <v>EQUIPO DE TRANSPORTE TRACCION Y ELEVACION</v>
      </c>
      <c r="J119" s="100" t="str">
        <f t="shared" si="10"/>
        <v>Posgrado</v>
      </c>
      <c r="K119" s="100" t="s">
        <v>412</v>
      </c>
      <c r="L119" s="100"/>
    </row>
    <row r="120" spans="3:12" x14ac:dyDescent="0.25">
      <c r="C120" s="101" t="s">
        <v>78</v>
      </c>
      <c r="D120" s="153"/>
      <c r="E120" s="102">
        <v>10000</v>
      </c>
      <c r="F120" s="99">
        <f t="shared" si="9"/>
        <v>0</v>
      </c>
      <c r="G120" s="167"/>
      <c r="H120" s="103" t="s">
        <v>1058</v>
      </c>
      <c r="I120" s="103" t="str">
        <f>VLOOKUP(H120,Presupuesto!$B$11:$C$565,2,0)</f>
        <v>APLICACIONES INFORMATICAS</v>
      </c>
      <c r="J120" s="100" t="str">
        <f t="shared" si="10"/>
        <v>Posgrado</v>
      </c>
      <c r="K120" s="100" t="s">
        <v>408</v>
      </c>
      <c r="L120" s="100"/>
    </row>
    <row r="121" spans="3:12" x14ac:dyDescent="0.25">
      <c r="C121" s="111" t="s">
        <v>79</v>
      </c>
      <c r="D121" s="153"/>
      <c r="E121" s="102">
        <v>2000</v>
      </c>
      <c r="F121" s="99">
        <f t="shared" si="9"/>
        <v>0</v>
      </c>
      <c r="G121" s="167"/>
      <c r="H121" s="112" t="s">
        <v>1026</v>
      </c>
      <c r="I121" s="112" t="str">
        <f>VLOOKUP(H121,Presupuesto!$B$11:$C$565,2,0)</f>
        <v>EQUIPO DE COMPUTACION</v>
      </c>
      <c r="J121" s="100" t="str">
        <f t="shared" si="10"/>
        <v>Posgrado</v>
      </c>
      <c r="K121" s="100" t="s">
        <v>404</v>
      </c>
      <c r="L121" s="100"/>
    </row>
    <row r="122" spans="3:12" x14ac:dyDescent="0.25">
      <c r="C122" s="111" t="s">
        <v>80</v>
      </c>
      <c r="D122" s="153"/>
      <c r="E122" s="102">
        <v>1500</v>
      </c>
      <c r="F122" s="99">
        <f t="shared" si="9"/>
        <v>0</v>
      </c>
      <c r="G122" s="167"/>
      <c r="H122" s="112" t="s">
        <v>958</v>
      </c>
      <c r="I122" s="112" t="str">
        <f>VLOOKUP(H122,Presupuesto!$B$11:$C$565,2,0)</f>
        <v>UTILES Y MATERIALES ELECTRICOS</v>
      </c>
      <c r="J122" s="100" t="str">
        <f t="shared" si="10"/>
        <v>Posgrado</v>
      </c>
      <c r="K122" s="100" t="s">
        <v>404</v>
      </c>
      <c r="L122" s="100"/>
    </row>
    <row r="123" spans="3:12" x14ac:dyDescent="0.25">
      <c r="C123" s="111" t="s">
        <v>81</v>
      </c>
      <c r="D123" s="153"/>
      <c r="E123" s="102">
        <v>1500</v>
      </c>
      <c r="F123" s="99">
        <f t="shared" si="9"/>
        <v>0</v>
      </c>
      <c r="G123" s="167"/>
      <c r="H123" s="112" t="s">
        <v>1026</v>
      </c>
      <c r="I123" s="112" t="str">
        <f>VLOOKUP(H123,Presupuesto!$B$11:$C$565,2,0)</f>
        <v>EQUIPO DE COMPUTACION</v>
      </c>
      <c r="J123" s="100" t="str">
        <f t="shared" si="10"/>
        <v>Posgrado</v>
      </c>
      <c r="K123" s="100" t="s">
        <v>404</v>
      </c>
      <c r="L123" s="100"/>
    </row>
    <row r="124" spans="3:12" x14ac:dyDescent="0.25">
      <c r="C124" s="111" t="s">
        <v>82</v>
      </c>
      <c r="D124" s="153"/>
      <c r="E124" s="102">
        <v>500</v>
      </c>
      <c r="F124" s="99">
        <f t="shared" si="9"/>
        <v>0</v>
      </c>
      <c r="G124" s="167"/>
      <c r="H124" s="112" t="s">
        <v>967</v>
      </c>
      <c r="I124" s="112" t="str">
        <f>VLOOKUP(H124,Presupuesto!$B$11:$C$565,2,0)</f>
        <v>OTROS RESPUESTOS Y ACCESORIOS MENORES</v>
      </c>
      <c r="J124" s="100" t="str">
        <f t="shared" si="10"/>
        <v>Posgrado</v>
      </c>
      <c r="K124" s="100" t="s">
        <v>404</v>
      </c>
      <c r="L124" s="100"/>
    </row>
    <row r="125" spans="3:12" ht="15.75" thickBot="1" x14ac:dyDescent="0.3">
      <c r="C125" s="104" t="s">
        <v>83</v>
      </c>
      <c r="D125" s="161"/>
      <c r="E125" s="106">
        <v>20</v>
      </c>
      <c r="F125" s="107">
        <f t="shared" si="9"/>
        <v>0</v>
      </c>
      <c r="G125" s="164"/>
      <c r="H125" s="108" t="s">
        <v>967</v>
      </c>
      <c r="I125" s="108" t="str">
        <f>VLOOKUP(H125,Presupuesto!$B$11:$C$565,2,0)</f>
        <v>OTROS RESPUESTOS Y ACCESORIOS MENORES</v>
      </c>
      <c r="J125" s="108" t="str">
        <f t="shared" si="10"/>
        <v>Posgrado</v>
      </c>
      <c r="K125" s="126" t="s">
        <v>403</v>
      </c>
      <c r="L125" s="126"/>
    </row>
    <row r="126" spans="3:12" x14ac:dyDescent="0.25">
      <c r="F126" s="95"/>
      <c r="G126" s="76"/>
      <c r="H126" s="76"/>
      <c r="I126" s="76"/>
    </row>
    <row r="127" spans="3:12" ht="15.75" thickBot="1" x14ac:dyDescent="0.3"/>
    <row r="128" spans="3:12" ht="15.75" thickBot="1" x14ac:dyDescent="0.3">
      <c r="C128" s="29" t="s">
        <v>43</v>
      </c>
      <c r="D128" s="110">
        <f>SUM(F135:F148)</f>
        <v>0</v>
      </c>
      <c r="F128" s="70"/>
      <c r="G128" s="79"/>
      <c r="H128" s="70"/>
      <c r="I128" s="70"/>
    </row>
    <row r="129" spans="3:12" x14ac:dyDescent="0.25">
      <c r="C129" s="70"/>
      <c r="D129" s="31"/>
      <c r="E129" s="95"/>
      <c r="F129" s="95"/>
      <c r="G129" s="95"/>
      <c r="H129" s="76"/>
      <c r="I129" s="76"/>
      <c r="J129" s="76"/>
      <c r="K129" s="114"/>
    </row>
    <row r="130" spans="3:12" x14ac:dyDescent="0.25">
      <c r="C130" s="70"/>
      <c r="D130" s="31"/>
      <c r="E130" s="95"/>
      <c r="F130" s="95"/>
      <c r="G130" s="95"/>
      <c r="H130" s="76"/>
      <c r="I130" s="76"/>
      <c r="J130" s="76"/>
      <c r="K130" s="114"/>
    </row>
    <row r="131" spans="3:12" ht="15.75" x14ac:dyDescent="0.25">
      <c r="C131" s="207" t="s">
        <v>401</v>
      </c>
      <c r="D131" s="208"/>
      <c r="E131" s="95"/>
      <c r="F131" s="95"/>
      <c r="G131" s="95"/>
      <c r="H131" s="76"/>
      <c r="I131" s="76"/>
      <c r="J131" s="76"/>
      <c r="K131" s="114"/>
    </row>
    <row r="132" spans="3:12" ht="18.75" x14ac:dyDescent="0.25">
      <c r="C132" s="213" t="e">
        <f>IFERROR(VLOOKUP(D131,'Desarrollo e Innov. Curricular'!$E:$F,2,FALSE),IFERROR(VLOOKUP(D131,'Investigación Científica'!$E:$F,2,FALSE),IFERROR(VLOOKUP(D131,'Vinculación Univ. Sociedad'!$E:$F,2,FALSE),IFERROR(VLOOKUP(D131,'Docencia y Profesorado Universi'!$E:$F,2,FALSE),IFERROR(VLOOKUP(D131,'Estudiantes y Graduados'!$E:$F,2,FALSE),IFERROR(VLOOKUP(D131,'Gestion Administrativa'!$E:$F,2,FALSE),IFERROR(VLOOKUP(D131,'Gestión Académica'!$E:$F,2,FALSE),IFERROR(VLOOKUP(D131,'Aseguramiento de la Calidad y M'!$E:$F,2,FALSE),IFERROR(VLOOKUP(D131,'Gestión del Conocimiento'!$E:$F,2,FALSE),IFERROR(VLOOKUP(D131,'Gobernabilidad y Procesos...'!$E:$F,2,FALSE),IFERROR(VLOOKUP(D131,'Gestión del Talento Humano'!$E:$F,2,FALSE),IFERROR(VLOOKUP(D131,'Internacionalización de la E.S.'!$E:$F,2,FALSE),IFERROR(VLOOKUP(D131,Posgrado!$E:$F,2,FALSE),IFERROR(VLOOKUP(D131,'Cultura de Innovación Insti...'!$E:$F,2,FALSE),VLOOKUP(D131,'Lo Esencial de la Reforma Univ.'!$E:$F,2,0)))))))))))))))</f>
        <v>#N/A</v>
      </c>
      <c r="D132" s="31"/>
      <c r="E132" s="95"/>
      <c r="F132" s="95"/>
      <c r="G132" s="95"/>
      <c r="H132" s="76"/>
      <c r="I132" s="76"/>
      <c r="J132" s="76"/>
      <c r="K132" s="114"/>
    </row>
    <row r="133" spans="3:12" x14ac:dyDescent="0.25">
      <c r="F133" s="95"/>
      <c r="G133" s="76"/>
      <c r="H133" s="76"/>
      <c r="I133" s="76"/>
    </row>
    <row r="134" spans="3:12" ht="30.75" thickBot="1" x14ac:dyDescent="0.3">
      <c r="C134" s="151" t="s">
        <v>44</v>
      </c>
      <c r="D134" s="151" t="s">
        <v>55</v>
      </c>
      <c r="E134" s="151" t="s">
        <v>57</v>
      </c>
      <c r="F134" s="152" t="s">
        <v>27</v>
      </c>
      <c r="G134" s="152" t="s">
        <v>140</v>
      </c>
      <c r="H134" s="151" t="s">
        <v>46</v>
      </c>
      <c r="I134" s="151" t="s">
        <v>141</v>
      </c>
      <c r="J134" s="151" t="s">
        <v>419</v>
      </c>
      <c r="K134" s="151" t="s">
        <v>420</v>
      </c>
      <c r="L134" s="151" t="s">
        <v>475</v>
      </c>
    </row>
    <row r="135" spans="3:12" ht="15.75" thickBot="1" x14ac:dyDescent="0.3">
      <c r="C135" s="314" t="s">
        <v>1351</v>
      </c>
      <c r="D135" s="160"/>
      <c r="E135" s="98">
        <f>HLOOKUP($C135,$CB$2:$CE$3,2,0)</f>
        <v>15000</v>
      </c>
      <c r="F135" s="99">
        <f>D135*E135</f>
        <v>0</v>
      </c>
      <c r="G135" s="167" t="s">
        <v>1459</v>
      </c>
      <c r="H135" s="100" t="s">
        <v>1026</v>
      </c>
      <c r="I135" s="100" t="str">
        <f>VLOOKUP(H135,Presupuesto!$B$11:$C$565,2,0)</f>
        <v>EQUIPO DE COMPUTACION</v>
      </c>
      <c r="J135" s="223" t="s">
        <v>1471</v>
      </c>
      <c r="K135" s="100" t="s">
        <v>403</v>
      </c>
      <c r="L135" s="100"/>
    </row>
    <row r="136" spans="3:12" x14ac:dyDescent="0.25">
      <c r="C136" s="314" t="s">
        <v>1349</v>
      </c>
      <c r="D136" s="153"/>
      <c r="E136" s="98">
        <f>HLOOKUP($C136,$CB$2:$CE$3,2,0)</f>
        <v>35000</v>
      </c>
      <c r="F136" s="99">
        <f>D136*E136</f>
        <v>0</v>
      </c>
      <c r="G136" s="167"/>
      <c r="H136" s="103" t="s">
        <v>1026</v>
      </c>
      <c r="I136" s="103" t="str">
        <f>VLOOKUP(H136,Presupuesto!$B$11:$C$565,2,0)</f>
        <v>EQUIPO DE COMPUTACION</v>
      </c>
      <c r="J136" s="100" t="str">
        <f>$J$135</f>
        <v>Posgrado</v>
      </c>
      <c r="K136" s="100" t="s">
        <v>421</v>
      </c>
      <c r="L136" s="100"/>
    </row>
    <row r="137" spans="3:12" x14ac:dyDescent="0.25">
      <c r="C137" s="101" t="s">
        <v>73</v>
      </c>
      <c r="D137" s="153"/>
      <c r="E137" s="102">
        <v>4000</v>
      </c>
      <c r="F137" s="99">
        <f t="shared" ref="F137:F148" si="11">D137*E137</f>
        <v>0</v>
      </c>
      <c r="G137" s="167"/>
      <c r="H137" s="103" t="s">
        <v>998</v>
      </c>
      <c r="I137" s="103" t="str">
        <f>VLOOKUP(H137,Presupuesto!$B$11:$C$565,2,0)</f>
        <v>EQUIPOS VARIOS DE OFICINA</v>
      </c>
      <c r="J137" s="100" t="str">
        <f t="shared" ref="J137:J147" si="12">$J$135</f>
        <v>Posgrado</v>
      </c>
      <c r="K137" s="100" t="s">
        <v>404</v>
      </c>
      <c r="L137" s="100"/>
    </row>
    <row r="138" spans="3:12" x14ac:dyDescent="0.25">
      <c r="C138" s="101" t="s">
        <v>74</v>
      </c>
      <c r="D138" s="153"/>
      <c r="E138" s="102">
        <v>8000</v>
      </c>
      <c r="F138" s="99">
        <f t="shared" si="11"/>
        <v>0</v>
      </c>
      <c r="G138" s="167"/>
      <c r="H138" s="103" t="s">
        <v>1026</v>
      </c>
      <c r="I138" s="103" t="str">
        <f>VLOOKUP(H138,Presupuesto!$B$11:$C$565,2,0)</f>
        <v>EQUIPO DE COMPUTACION</v>
      </c>
      <c r="J138" s="100" t="str">
        <f t="shared" si="12"/>
        <v>Posgrado</v>
      </c>
      <c r="K138" s="100" t="s">
        <v>404</v>
      </c>
      <c r="L138" s="100"/>
    </row>
    <row r="139" spans="3:12" x14ac:dyDescent="0.25">
      <c r="C139" s="101" t="s">
        <v>75</v>
      </c>
      <c r="D139" s="153"/>
      <c r="E139" s="102">
        <v>5000</v>
      </c>
      <c r="F139" s="99">
        <f t="shared" si="11"/>
        <v>0</v>
      </c>
      <c r="G139" s="167"/>
      <c r="H139" s="103" t="s">
        <v>1026</v>
      </c>
      <c r="I139" s="103" t="str">
        <f>VLOOKUP(H139,Presupuesto!$B$11:$C$565,2,0)</f>
        <v>EQUIPO DE COMPUTACION</v>
      </c>
      <c r="J139" s="100" t="str">
        <f t="shared" si="12"/>
        <v>Posgrado</v>
      </c>
      <c r="K139" s="100" t="s">
        <v>404</v>
      </c>
      <c r="L139" s="100"/>
    </row>
    <row r="140" spans="3:12" x14ac:dyDescent="0.25">
      <c r="C140" s="101" t="s">
        <v>35</v>
      </c>
      <c r="D140" s="153"/>
      <c r="E140" s="102">
        <v>13000</v>
      </c>
      <c r="F140" s="99">
        <f t="shared" si="11"/>
        <v>0</v>
      </c>
      <c r="G140" s="167"/>
      <c r="H140" s="103" t="s">
        <v>1012</v>
      </c>
      <c r="I140" s="103" t="str">
        <f>VLOOKUP(H140,Presupuesto!$B$11:$C$565,2,0)</f>
        <v>EQUIPO DE TRANSPORTE TRACCION Y ELEVACION</v>
      </c>
      <c r="J140" s="100" t="str">
        <f t="shared" si="12"/>
        <v>Posgrado</v>
      </c>
      <c r="K140" s="100" t="s">
        <v>404</v>
      </c>
      <c r="L140" s="100"/>
    </row>
    <row r="141" spans="3:12" x14ac:dyDescent="0.25">
      <c r="C141" s="101" t="s">
        <v>76</v>
      </c>
      <c r="D141" s="153"/>
      <c r="E141" s="102">
        <v>15000</v>
      </c>
      <c r="F141" s="99">
        <f t="shared" si="11"/>
        <v>0</v>
      </c>
      <c r="G141" s="167"/>
      <c r="H141" s="103" t="s">
        <v>1012</v>
      </c>
      <c r="I141" s="103" t="str">
        <f>VLOOKUP(H141,Presupuesto!$B$11:$C$565,2,0)</f>
        <v>EQUIPO DE TRANSPORTE TRACCION Y ELEVACION</v>
      </c>
      <c r="J141" s="100" t="str">
        <f t="shared" si="12"/>
        <v>Posgrado</v>
      </c>
      <c r="K141" s="100" t="s">
        <v>404</v>
      </c>
      <c r="L141" s="100"/>
    </row>
    <row r="142" spans="3:12" x14ac:dyDescent="0.25">
      <c r="C142" s="101" t="s">
        <v>77</v>
      </c>
      <c r="D142" s="153"/>
      <c r="E142" s="102">
        <v>10000</v>
      </c>
      <c r="F142" s="99">
        <f t="shared" si="11"/>
        <v>0</v>
      </c>
      <c r="G142" s="167"/>
      <c r="H142" s="103" t="s">
        <v>1012</v>
      </c>
      <c r="I142" s="103" t="str">
        <f>VLOOKUP(H142,Presupuesto!$B$11:$C$565,2,0)</f>
        <v>EQUIPO DE TRANSPORTE TRACCION Y ELEVACION</v>
      </c>
      <c r="J142" s="100" t="str">
        <f t="shared" si="12"/>
        <v>Posgrado</v>
      </c>
      <c r="K142" s="100" t="s">
        <v>412</v>
      </c>
      <c r="L142" s="100"/>
    </row>
    <row r="143" spans="3:12" x14ac:dyDescent="0.25">
      <c r="C143" s="101" t="s">
        <v>78</v>
      </c>
      <c r="D143" s="153"/>
      <c r="E143" s="102">
        <v>10000</v>
      </c>
      <c r="F143" s="99">
        <f t="shared" si="11"/>
        <v>0</v>
      </c>
      <c r="G143" s="167"/>
      <c r="H143" s="103" t="s">
        <v>1058</v>
      </c>
      <c r="I143" s="103" t="str">
        <f>VLOOKUP(H143,Presupuesto!$B$11:$C$565,2,0)</f>
        <v>APLICACIONES INFORMATICAS</v>
      </c>
      <c r="J143" s="100" t="str">
        <f t="shared" si="12"/>
        <v>Posgrado</v>
      </c>
      <c r="K143" s="100" t="s">
        <v>408</v>
      </c>
      <c r="L143" s="100"/>
    </row>
    <row r="144" spans="3:12" x14ac:dyDescent="0.25">
      <c r="C144" s="111" t="s">
        <v>79</v>
      </c>
      <c r="D144" s="153"/>
      <c r="E144" s="102">
        <v>2000</v>
      </c>
      <c r="F144" s="99">
        <f t="shared" si="11"/>
        <v>0</v>
      </c>
      <c r="G144" s="167"/>
      <c r="H144" s="112" t="s">
        <v>1026</v>
      </c>
      <c r="I144" s="112" t="str">
        <f>VLOOKUP(H144,Presupuesto!$B$11:$C$565,2,0)</f>
        <v>EQUIPO DE COMPUTACION</v>
      </c>
      <c r="J144" s="100" t="str">
        <f t="shared" si="12"/>
        <v>Posgrado</v>
      </c>
      <c r="K144" s="100" t="s">
        <v>404</v>
      </c>
      <c r="L144" s="100"/>
    </row>
    <row r="145" spans="3:12" x14ac:dyDescent="0.25">
      <c r="C145" s="111" t="s">
        <v>80</v>
      </c>
      <c r="D145" s="153"/>
      <c r="E145" s="102">
        <v>1500</v>
      </c>
      <c r="F145" s="99">
        <f t="shared" si="11"/>
        <v>0</v>
      </c>
      <c r="G145" s="167"/>
      <c r="H145" s="112" t="s">
        <v>958</v>
      </c>
      <c r="I145" s="112" t="str">
        <f>VLOOKUP(H145,Presupuesto!$B$11:$C$565,2,0)</f>
        <v>UTILES Y MATERIALES ELECTRICOS</v>
      </c>
      <c r="J145" s="100" t="str">
        <f t="shared" si="12"/>
        <v>Posgrado</v>
      </c>
      <c r="K145" s="100" t="s">
        <v>404</v>
      </c>
      <c r="L145" s="100"/>
    </row>
    <row r="146" spans="3:12" x14ac:dyDescent="0.25">
      <c r="C146" s="111" t="s">
        <v>81</v>
      </c>
      <c r="D146" s="153"/>
      <c r="E146" s="102">
        <v>1500</v>
      </c>
      <c r="F146" s="99">
        <f t="shared" si="11"/>
        <v>0</v>
      </c>
      <c r="G146" s="167"/>
      <c r="H146" s="112" t="s">
        <v>1026</v>
      </c>
      <c r="I146" s="112" t="str">
        <f>VLOOKUP(H146,Presupuesto!$B$11:$C$565,2,0)</f>
        <v>EQUIPO DE COMPUTACION</v>
      </c>
      <c r="J146" s="100" t="str">
        <f t="shared" si="12"/>
        <v>Posgrado</v>
      </c>
      <c r="K146" s="100" t="s">
        <v>404</v>
      </c>
      <c r="L146" s="100"/>
    </row>
    <row r="147" spans="3:12" x14ac:dyDescent="0.25">
      <c r="C147" s="111" t="s">
        <v>82</v>
      </c>
      <c r="D147" s="153"/>
      <c r="E147" s="102">
        <v>500</v>
      </c>
      <c r="F147" s="99">
        <f t="shared" si="11"/>
        <v>0</v>
      </c>
      <c r="G147" s="167"/>
      <c r="H147" s="112" t="s">
        <v>967</v>
      </c>
      <c r="I147" s="112" t="str">
        <f>VLOOKUP(H147,Presupuesto!$B$11:$C$565,2,0)</f>
        <v>OTROS RESPUESTOS Y ACCESORIOS MENORES</v>
      </c>
      <c r="J147" s="100" t="str">
        <f t="shared" si="12"/>
        <v>Posgrado</v>
      </c>
      <c r="K147" s="100" t="s">
        <v>404</v>
      </c>
      <c r="L147" s="100"/>
    </row>
    <row r="148" spans="3:12" ht="15.75" thickBot="1" x14ac:dyDescent="0.3">
      <c r="C148" s="104" t="s">
        <v>83</v>
      </c>
      <c r="D148" s="161"/>
      <c r="E148" s="106">
        <v>20</v>
      </c>
      <c r="F148" s="107">
        <f t="shared" si="11"/>
        <v>0</v>
      </c>
      <c r="G148" s="164"/>
      <c r="H148" s="108" t="s">
        <v>967</v>
      </c>
      <c r="I148" s="108" t="str">
        <f>VLOOKUP(H148,Presupuesto!$B$11:$C$565,2,0)</f>
        <v>OTROS RESPUESTOS Y ACCESORIOS MENORES</v>
      </c>
      <c r="J148" s="108" t="str">
        <f>$J$135</f>
        <v>Posgrado</v>
      </c>
      <c r="K148" s="126" t="s">
        <v>403</v>
      </c>
      <c r="L148" s="126"/>
    </row>
    <row r="150" spans="3:12" ht="15.75" thickBot="1" x14ac:dyDescent="0.3"/>
    <row r="151" spans="3:12" ht="15.75" thickBot="1" x14ac:dyDescent="0.3">
      <c r="C151" s="29" t="s">
        <v>43</v>
      </c>
      <c r="D151" s="110">
        <f>SUM(F158:F171)</f>
        <v>0</v>
      </c>
      <c r="F151" s="70"/>
      <c r="G151" s="79"/>
      <c r="H151" s="70"/>
      <c r="I151" s="70"/>
    </row>
    <row r="152" spans="3:12" x14ac:dyDescent="0.25">
      <c r="C152" s="70"/>
      <c r="D152" s="31"/>
      <c r="E152" s="95"/>
      <c r="F152" s="95"/>
      <c r="G152" s="95"/>
      <c r="H152" s="76"/>
      <c r="I152" s="76"/>
      <c r="J152" s="76"/>
      <c r="K152" s="114"/>
    </row>
    <row r="153" spans="3:12" x14ac:dyDescent="0.25">
      <c r="C153" s="70"/>
      <c r="D153" s="31"/>
      <c r="E153" s="95"/>
      <c r="F153" s="95"/>
      <c r="G153" s="95"/>
      <c r="H153" s="76"/>
      <c r="I153" s="76"/>
      <c r="J153" s="76"/>
      <c r="K153" s="114"/>
    </row>
    <row r="154" spans="3:12" ht="15.75" x14ac:dyDescent="0.25">
      <c r="C154" s="207" t="s">
        <v>401</v>
      </c>
      <c r="D154" s="208"/>
      <c r="E154" s="95"/>
      <c r="F154" s="95"/>
      <c r="G154" s="95"/>
      <c r="H154" s="76"/>
      <c r="I154" s="76"/>
      <c r="J154" s="76"/>
      <c r="K154" s="114"/>
    </row>
    <row r="155" spans="3:12" ht="18.75" x14ac:dyDescent="0.25">
      <c r="C155" s="213" t="e">
        <f>IFERROR(VLOOKUP(D154,'Desarrollo e Innov. Curricular'!$E:$F,2,FALSE),IFERROR(VLOOKUP(D154,'Investigación Científica'!$E:$F,2,FALSE),IFERROR(VLOOKUP(D154,'Vinculación Univ. Sociedad'!$E:$F,2,FALSE),IFERROR(VLOOKUP(D154,'Docencia y Profesorado Universi'!$E:$F,2,FALSE),IFERROR(VLOOKUP(D154,'Estudiantes y Graduados'!$E:$F,2,FALSE),IFERROR(VLOOKUP(D154,'Gestion Administrativa'!$E:$F,2,FALSE),IFERROR(VLOOKUP(D154,'Gestión Académica'!$E:$F,2,FALSE),IFERROR(VLOOKUP(D154,'Aseguramiento de la Calidad y M'!$E:$F,2,FALSE),IFERROR(VLOOKUP(D154,'Gestión del Conocimiento'!$E:$F,2,FALSE),IFERROR(VLOOKUP(D154,'Gobernabilidad y Procesos...'!$E:$F,2,FALSE),IFERROR(VLOOKUP(D154,'Gestión del Talento Humano'!$E:$F,2,FALSE),IFERROR(VLOOKUP(D154,'Internacionalización de la E.S.'!$E:$F,2,FALSE),IFERROR(VLOOKUP(D154,Posgrado!$E:$F,2,FALSE),IFERROR(VLOOKUP(D154,'Cultura de Innovación Insti...'!$E:$F,2,FALSE),VLOOKUP(D154,'Lo Esencial de la Reforma Univ.'!$E:$F,2,0)))))))))))))))</f>
        <v>#N/A</v>
      </c>
      <c r="D155" s="31"/>
      <c r="E155" s="95"/>
      <c r="F155" s="95"/>
      <c r="G155" s="95"/>
      <c r="H155" s="76"/>
      <c r="I155" s="76"/>
      <c r="J155" s="76"/>
      <c r="K155" s="114"/>
    </row>
    <row r="156" spans="3:12" x14ac:dyDescent="0.25">
      <c r="F156" s="95"/>
      <c r="G156" s="76"/>
      <c r="H156" s="76"/>
      <c r="I156" s="76"/>
    </row>
    <row r="157" spans="3:12" ht="30.75" thickBot="1" x14ac:dyDescent="0.3">
      <c r="C157" s="151" t="s">
        <v>44</v>
      </c>
      <c r="D157" s="151" t="s">
        <v>55</v>
      </c>
      <c r="E157" s="151" t="s">
        <v>57</v>
      </c>
      <c r="F157" s="152" t="s">
        <v>27</v>
      </c>
      <c r="G157" s="152" t="s">
        <v>140</v>
      </c>
      <c r="H157" s="151" t="s">
        <v>46</v>
      </c>
      <c r="I157" s="151" t="s">
        <v>141</v>
      </c>
      <c r="J157" s="151" t="s">
        <v>419</v>
      </c>
      <c r="K157" s="151" t="s">
        <v>420</v>
      </c>
      <c r="L157" s="151" t="s">
        <v>475</v>
      </c>
    </row>
    <row r="158" spans="3:12" ht="15.75" thickBot="1" x14ac:dyDescent="0.3">
      <c r="C158" s="314" t="s">
        <v>1351</v>
      </c>
      <c r="D158" s="160"/>
      <c r="E158" s="98">
        <f>HLOOKUP($C158,$CB$2:$CE$3,2,0)</f>
        <v>15000</v>
      </c>
      <c r="F158" s="99">
        <f>D158*E158</f>
        <v>0</v>
      </c>
      <c r="G158" s="167" t="s">
        <v>1459</v>
      </c>
      <c r="H158" s="100" t="s">
        <v>1026</v>
      </c>
      <c r="I158" s="100" t="str">
        <f>VLOOKUP(H158,Presupuesto!$B$11:$C$565,2,0)</f>
        <v>EQUIPO DE COMPUTACION</v>
      </c>
      <c r="J158" s="223" t="s">
        <v>1471</v>
      </c>
      <c r="K158" s="100" t="s">
        <v>403</v>
      </c>
      <c r="L158" s="100"/>
    </row>
    <row r="159" spans="3:12" x14ac:dyDescent="0.25">
      <c r="C159" s="314" t="s">
        <v>1349</v>
      </c>
      <c r="D159" s="153"/>
      <c r="E159" s="98">
        <f>HLOOKUP($C159,$CB$2:$CE$3,2,0)</f>
        <v>35000</v>
      </c>
      <c r="F159" s="99">
        <f>D159*E159</f>
        <v>0</v>
      </c>
      <c r="G159" s="167"/>
      <c r="H159" s="103" t="s">
        <v>1026</v>
      </c>
      <c r="I159" s="103" t="str">
        <f>VLOOKUP(H159,Presupuesto!$B$11:$C$565,2,0)</f>
        <v>EQUIPO DE COMPUTACION</v>
      </c>
      <c r="J159" s="100" t="str">
        <f>$J$158</f>
        <v>Posgrado</v>
      </c>
      <c r="K159" s="100" t="s">
        <v>421</v>
      </c>
      <c r="L159" s="100"/>
    </row>
    <row r="160" spans="3:12" x14ac:dyDescent="0.25">
      <c r="C160" s="101" t="s">
        <v>73</v>
      </c>
      <c r="D160" s="153"/>
      <c r="E160" s="102">
        <v>4000</v>
      </c>
      <c r="F160" s="99">
        <f t="shared" ref="F160:F171" si="13">D160*E160</f>
        <v>0</v>
      </c>
      <c r="G160" s="167"/>
      <c r="H160" s="103" t="s">
        <v>998</v>
      </c>
      <c r="I160" s="103" t="str">
        <f>VLOOKUP(H160,Presupuesto!$B$11:$C$565,2,0)</f>
        <v>EQUIPOS VARIOS DE OFICINA</v>
      </c>
      <c r="J160" s="100" t="str">
        <f t="shared" ref="J160:J171" si="14">$J$158</f>
        <v>Posgrado</v>
      </c>
      <c r="K160" s="100" t="s">
        <v>404</v>
      </c>
      <c r="L160" s="100"/>
    </row>
    <row r="161" spans="3:12" x14ac:dyDescent="0.25">
      <c r="C161" s="101" t="s">
        <v>74</v>
      </c>
      <c r="D161" s="153"/>
      <c r="E161" s="102">
        <v>8000</v>
      </c>
      <c r="F161" s="99">
        <f t="shared" si="13"/>
        <v>0</v>
      </c>
      <c r="G161" s="167"/>
      <c r="H161" s="103" t="s">
        <v>1026</v>
      </c>
      <c r="I161" s="103" t="str">
        <f>VLOOKUP(H161,Presupuesto!$B$11:$C$565,2,0)</f>
        <v>EQUIPO DE COMPUTACION</v>
      </c>
      <c r="J161" s="100" t="str">
        <f t="shared" si="14"/>
        <v>Posgrado</v>
      </c>
      <c r="K161" s="100" t="s">
        <v>404</v>
      </c>
      <c r="L161" s="100"/>
    </row>
    <row r="162" spans="3:12" x14ac:dyDescent="0.25">
      <c r="C162" s="101" t="s">
        <v>75</v>
      </c>
      <c r="D162" s="153"/>
      <c r="E162" s="102">
        <v>5000</v>
      </c>
      <c r="F162" s="99">
        <f t="shared" si="13"/>
        <v>0</v>
      </c>
      <c r="G162" s="167"/>
      <c r="H162" s="103" t="s">
        <v>1026</v>
      </c>
      <c r="I162" s="103" t="str">
        <f>VLOOKUP(H162,Presupuesto!$B$11:$C$565,2,0)</f>
        <v>EQUIPO DE COMPUTACION</v>
      </c>
      <c r="J162" s="100" t="str">
        <f t="shared" si="14"/>
        <v>Posgrado</v>
      </c>
      <c r="K162" s="100" t="s">
        <v>404</v>
      </c>
      <c r="L162" s="100"/>
    </row>
    <row r="163" spans="3:12" x14ac:dyDescent="0.25">
      <c r="C163" s="101" t="s">
        <v>35</v>
      </c>
      <c r="D163" s="153"/>
      <c r="E163" s="102">
        <v>13000</v>
      </c>
      <c r="F163" s="99">
        <f t="shared" si="13"/>
        <v>0</v>
      </c>
      <c r="G163" s="167"/>
      <c r="H163" s="103" t="s">
        <v>1012</v>
      </c>
      <c r="I163" s="103" t="str">
        <f>VLOOKUP(H163,Presupuesto!$B$11:$C$565,2,0)</f>
        <v>EQUIPO DE TRANSPORTE TRACCION Y ELEVACION</v>
      </c>
      <c r="J163" s="100" t="str">
        <f t="shared" si="14"/>
        <v>Posgrado</v>
      </c>
      <c r="K163" s="100" t="s">
        <v>404</v>
      </c>
      <c r="L163" s="100"/>
    </row>
    <row r="164" spans="3:12" x14ac:dyDescent="0.25">
      <c r="C164" s="101" t="s">
        <v>76</v>
      </c>
      <c r="D164" s="153"/>
      <c r="E164" s="102">
        <v>15000</v>
      </c>
      <c r="F164" s="99">
        <f t="shared" si="13"/>
        <v>0</v>
      </c>
      <c r="G164" s="167"/>
      <c r="H164" s="103" t="s">
        <v>1012</v>
      </c>
      <c r="I164" s="103" t="str">
        <f>VLOOKUP(H164,Presupuesto!$B$11:$C$565,2,0)</f>
        <v>EQUIPO DE TRANSPORTE TRACCION Y ELEVACION</v>
      </c>
      <c r="J164" s="100" t="str">
        <f t="shared" si="14"/>
        <v>Posgrado</v>
      </c>
      <c r="K164" s="100" t="s">
        <v>404</v>
      </c>
      <c r="L164" s="100"/>
    </row>
    <row r="165" spans="3:12" x14ac:dyDescent="0.25">
      <c r="C165" s="101" t="s">
        <v>77</v>
      </c>
      <c r="D165" s="153"/>
      <c r="E165" s="102">
        <v>10000</v>
      </c>
      <c r="F165" s="99">
        <f t="shared" si="13"/>
        <v>0</v>
      </c>
      <c r="G165" s="167"/>
      <c r="H165" s="103" t="s">
        <v>1012</v>
      </c>
      <c r="I165" s="103" t="str">
        <f>VLOOKUP(H165,Presupuesto!$B$11:$C$565,2,0)</f>
        <v>EQUIPO DE TRANSPORTE TRACCION Y ELEVACION</v>
      </c>
      <c r="J165" s="100" t="str">
        <f t="shared" si="14"/>
        <v>Posgrado</v>
      </c>
      <c r="K165" s="100" t="s">
        <v>412</v>
      </c>
      <c r="L165" s="100"/>
    </row>
    <row r="166" spans="3:12" x14ac:dyDescent="0.25">
      <c r="C166" s="101" t="s">
        <v>78</v>
      </c>
      <c r="D166" s="153"/>
      <c r="E166" s="102">
        <v>10000</v>
      </c>
      <c r="F166" s="99">
        <f t="shared" si="13"/>
        <v>0</v>
      </c>
      <c r="G166" s="167"/>
      <c r="H166" s="103" t="s">
        <v>1058</v>
      </c>
      <c r="I166" s="103" t="str">
        <f>VLOOKUP(H166,Presupuesto!$B$11:$C$565,2,0)</f>
        <v>APLICACIONES INFORMATICAS</v>
      </c>
      <c r="J166" s="100" t="str">
        <f t="shared" si="14"/>
        <v>Posgrado</v>
      </c>
      <c r="K166" s="100" t="s">
        <v>408</v>
      </c>
      <c r="L166" s="100"/>
    </row>
    <row r="167" spans="3:12" x14ac:dyDescent="0.25">
      <c r="C167" s="111" t="s">
        <v>79</v>
      </c>
      <c r="D167" s="153"/>
      <c r="E167" s="102">
        <v>2000</v>
      </c>
      <c r="F167" s="99">
        <f t="shared" si="13"/>
        <v>0</v>
      </c>
      <c r="G167" s="167"/>
      <c r="H167" s="112" t="s">
        <v>1026</v>
      </c>
      <c r="I167" s="112" t="str">
        <f>VLOOKUP(H167,Presupuesto!$B$11:$C$565,2,0)</f>
        <v>EQUIPO DE COMPUTACION</v>
      </c>
      <c r="J167" s="100" t="str">
        <f t="shared" si="14"/>
        <v>Posgrado</v>
      </c>
      <c r="K167" s="100" t="s">
        <v>404</v>
      </c>
      <c r="L167" s="100"/>
    </row>
    <row r="168" spans="3:12" x14ac:dyDescent="0.25">
      <c r="C168" s="111" t="s">
        <v>80</v>
      </c>
      <c r="D168" s="153"/>
      <c r="E168" s="102">
        <v>1500</v>
      </c>
      <c r="F168" s="99">
        <f t="shared" si="13"/>
        <v>0</v>
      </c>
      <c r="G168" s="167"/>
      <c r="H168" s="112" t="s">
        <v>958</v>
      </c>
      <c r="I168" s="112" t="str">
        <f>VLOOKUP(H168,Presupuesto!$B$11:$C$565,2,0)</f>
        <v>UTILES Y MATERIALES ELECTRICOS</v>
      </c>
      <c r="J168" s="100" t="str">
        <f t="shared" si="14"/>
        <v>Posgrado</v>
      </c>
      <c r="K168" s="100" t="s">
        <v>404</v>
      </c>
      <c r="L168" s="100"/>
    </row>
    <row r="169" spans="3:12" x14ac:dyDescent="0.25">
      <c r="C169" s="111" t="s">
        <v>81</v>
      </c>
      <c r="D169" s="153"/>
      <c r="E169" s="102">
        <v>1500</v>
      </c>
      <c r="F169" s="99">
        <f t="shared" si="13"/>
        <v>0</v>
      </c>
      <c r="G169" s="167"/>
      <c r="H169" s="112" t="s">
        <v>1026</v>
      </c>
      <c r="I169" s="112" t="str">
        <f>VLOOKUP(H169,Presupuesto!$B$11:$C$565,2,0)</f>
        <v>EQUIPO DE COMPUTACION</v>
      </c>
      <c r="J169" s="100" t="str">
        <f t="shared" si="14"/>
        <v>Posgrado</v>
      </c>
      <c r="K169" s="100" t="s">
        <v>404</v>
      </c>
      <c r="L169" s="100"/>
    </row>
    <row r="170" spans="3:12" x14ac:dyDescent="0.25">
      <c r="C170" s="111" t="s">
        <v>82</v>
      </c>
      <c r="D170" s="153"/>
      <c r="E170" s="102">
        <v>500</v>
      </c>
      <c r="F170" s="99">
        <f t="shared" si="13"/>
        <v>0</v>
      </c>
      <c r="G170" s="167"/>
      <c r="H170" s="112" t="s">
        <v>967</v>
      </c>
      <c r="I170" s="112" t="str">
        <f>VLOOKUP(H170,Presupuesto!$B$11:$C$565,2,0)</f>
        <v>OTROS RESPUESTOS Y ACCESORIOS MENORES</v>
      </c>
      <c r="J170" s="100" t="str">
        <f t="shared" si="14"/>
        <v>Posgrado</v>
      </c>
      <c r="K170" s="100" t="s">
        <v>404</v>
      </c>
      <c r="L170" s="100"/>
    </row>
    <row r="171" spans="3:12" ht="15.75" thickBot="1" x14ac:dyDescent="0.3">
      <c r="C171" s="104" t="s">
        <v>83</v>
      </c>
      <c r="D171" s="161"/>
      <c r="E171" s="106">
        <v>20</v>
      </c>
      <c r="F171" s="107">
        <f t="shared" si="13"/>
        <v>0</v>
      </c>
      <c r="G171" s="164"/>
      <c r="H171" s="108" t="s">
        <v>967</v>
      </c>
      <c r="I171" s="108" t="str">
        <f>VLOOKUP(H171,Presupuesto!$B$11:$C$565,2,0)</f>
        <v>OTROS RESPUESTOS Y ACCESORIOS MENORES</v>
      </c>
      <c r="J171" s="108" t="str">
        <f t="shared" si="14"/>
        <v>Posgrado</v>
      </c>
      <c r="K171" s="126" t="s">
        <v>403</v>
      </c>
      <c r="L171" s="126"/>
    </row>
    <row r="172" spans="3:12" x14ac:dyDescent="0.25">
      <c r="F172" s="95"/>
      <c r="G172" s="76"/>
      <c r="H172" s="76"/>
      <c r="I172" s="76"/>
    </row>
    <row r="173" spans="3:12" ht="15.75" thickBot="1" x14ac:dyDescent="0.3"/>
    <row r="174" spans="3:12" ht="15.75" thickBot="1" x14ac:dyDescent="0.3">
      <c r="C174" s="29" t="s">
        <v>43</v>
      </c>
      <c r="D174" s="110">
        <f>SUM(F181:F194)</f>
        <v>0</v>
      </c>
      <c r="F174" s="70"/>
      <c r="G174" s="79"/>
      <c r="H174" s="70"/>
      <c r="I174" s="70"/>
    </row>
    <row r="175" spans="3:12" x14ac:dyDescent="0.25">
      <c r="C175" s="70"/>
      <c r="D175" s="31"/>
      <c r="E175" s="95"/>
      <c r="F175" s="95"/>
      <c r="G175" s="95"/>
      <c r="H175" s="76"/>
      <c r="I175" s="76"/>
      <c r="J175" s="76"/>
      <c r="K175" s="114"/>
    </row>
    <row r="176" spans="3:12" x14ac:dyDescent="0.25">
      <c r="C176" s="70"/>
      <c r="D176" s="31"/>
      <c r="E176" s="95"/>
      <c r="F176" s="95"/>
      <c r="G176" s="95"/>
      <c r="H176" s="76"/>
      <c r="I176" s="76"/>
      <c r="J176" s="76"/>
      <c r="K176" s="114"/>
    </row>
    <row r="177" spans="3:12" ht="15.75" x14ac:dyDescent="0.25">
      <c r="C177" s="207" t="s">
        <v>401</v>
      </c>
      <c r="D177" s="208"/>
      <c r="E177" s="95"/>
      <c r="F177" s="95"/>
      <c r="G177" s="95"/>
      <c r="H177" s="76"/>
      <c r="I177" s="76"/>
      <c r="J177" s="76"/>
      <c r="K177" s="114"/>
    </row>
    <row r="178" spans="3:12" ht="18.75" x14ac:dyDescent="0.25">
      <c r="C178" s="213" t="e">
        <f>IFERROR(VLOOKUP(D177,'Desarrollo e Innov. Curricular'!$E:$F,2,FALSE),IFERROR(VLOOKUP(D177,'Investigación Científica'!$E:$F,2,FALSE),IFERROR(VLOOKUP(D177,'Vinculación Univ. Sociedad'!$E:$F,2,FALSE),IFERROR(VLOOKUP(D177,'Docencia y Profesorado Universi'!$E:$F,2,FALSE),IFERROR(VLOOKUP(D177,'Estudiantes y Graduados'!$E:$F,2,FALSE),IFERROR(VLOOKUP(D177,'Gestion Administrativa'!$E:$F,2,FALSE),IFERROR(VLOOKUP(D177,'Gestión Académica'!$E:$F,2,FALSE),IFERROR(VLOOKUP(D177,'Aseguramiento de la Calidad y M'!$E:$F,2,FALSE),IFERROR(VLOOKUP(D177,'Gestión del Conocimiento'!$E:$F,2,FALSE),IFERROR(VLOOKUP(D177,'Gobernabilidad y Procesos...'!$E:$F,2,FALSE),IFERROR(VLOOKUP(D177,'Gestión del Talento Humano'!$E:$F,2,FALSE),IFERROR(VLOOKUP(D177,'Internacionalización de la E.S.'!$E:$F,2,FALSE),IFERROR(VLOOKUP(D177,Posgrado!$E:$F,2,FALSE),IFERROR(VLOOKUP(D177,'Cultura de Innovación Insti...'!$E:$F,2,FALSE),VLOOKUP(D177,'Lo Esencial de la Reforma Univ.'!$E:$F,2,0)))))))))))))))</f>
        <v>#N/A</v>
      </c>
      <c r="D178" s="31"/>
      <c r="E178" s="95"/>
      <c r="F178" s="95"/>
      <c r="G178" s="95"/>
      <c r="H178" s="76"/>
      <c r="I178" s="76"/>
      <c r="J178" s="76"/>
      <c r="K178" s="114"/>
    </row>
    <row r="179" spans="3:12" x14ac:dyDescent="0.25">
      <c r="F179" s="95"/>
      <c r="G179" s="76"/>
      <c r="H179" s="76"/>
      <c r="I179" s="76"/>
    </row>
    <row r="180" spans="3:12" ht="30.75" thickBot="1" x14ac:dyDescent="0.3">
      <c r="C180" s="151" t="s">
        <v>44</v>
      </c>
      <c r="D180" s="151" t="s">
        <v>55</v>
      </c>
      <c r="E180" s="151" t="s">
        <v>57</v>
      </c>
      <c r="F180" s="152" t="s">
        <v>27</v>
      </c>
      <c r="G180" s="152" t="s">
        <v>140</v>
      </c>
      <c r="H180" s="151" t="s">
        <v>46</v>
      </c>
      <c r="I180" s="151" t="s">
        <v>141</v>
      </c>
      <c r="J180" s="151" t="s">
        <v>419</v>
      </c>
      <c r="K180" s="151" t="s">
        <v>420</v>
      </c>
      <c r="L180" s="151" t="s">
        <v>475</v>
      </c>
    </row>
    <row r="181" spans="3:12" ht="15.75" thickBot="1" x14ac:dyDescent="0.3">
      <c r="C181" s="314" t="s">
        <v>1351</v>
      </c>
      <c r="D181" s="160"/>
      <c r="E181" s="98">
        <f>HLOOKUP($C181,$CB$2:$CE$3,2,0)</f>
        <v>15000</v>
      </c>
      <c r="F181" s="99">
        <f>D181*E181</f>
        <v>0</v>
      </c>
      <c r="G181" s="167" t="s">
        <v>1459</v>
      </c>
      <c r="H181" s="100" t="s">
        <v>1026</v>
      </c>
      <c r="I181" s="100" t="str">
        <f>VLOOKUP(H181,Presupuesto!$B$11:$C$565,2,0)</f>
        <v>EQUIPO DE COMPUTACION</v>
      </c>
      <c r="J181" s="223" t="s">
        <v>1471</v>
      </c>
      <c r="K181" s="100" t="s">
        <v>403</v>
      </c>
      <c r="L181" s="100"/>
    </row>
    <row r="182" spans="3:12" x14ac:dyDescent="0.25">
      <c r="C182" s="314" t="s">
        <v>1349</v>
      </c>
      <c r="D182" s="153"/>
      <c r="E182" s="98">
        <f>HLOOKUP($C182,$CB$2:$CE$3,2,0)</f>
        <v>35000</v>
      </c>
      <c r="F182" s="99">
        <f>D182*E182</f>
        <v>0</v>
      </c>
      <c r="G182" s="167"/>
      <c r="H182" s="103" t="s">
        <v>1026</v>
      </c>
      <c r="I182" s="103" t="str">
        <f>VLOOKUP(H182,Presupuesto!$B$11:$C$565,2,0)</f>
        <v>EQUIPO DE COMPUTACION</v>
      </c>
      <c r="J182" s="100" t="str">
        <f>$J$181</f>
        <v>Posgrado</v>
      </c>
      <c r="K182" s="100" t="s">
        <v>421</v>
      </c>
      <c r="L182" s="100"/>
    </row>
    <row r="183" spans="3:12" x14ac:dyDescent="0.25">
      <c r="C183" s="101" t="s">
        <v>73</v>
      </c>
      <c r="D183" s="153"/>
      <c r="E183" s="102">
        <v>4000</v>
      </c>
      <c r="F183" s="99">
        <f t="shared" ref="F183:F194" si="15">D183*E183</f>
        <v>0</v>
      </c>
      <c r="G183" s="167"/>
      <c r="H183" s="103" t="s">
        <v>998</v>
      </c>
      <c r="I183" s="103" t="str">
        <f>VLOOKUP(H183,Presupuesto!$B$11:$C$565,2,0)</f>
        <v>EQUIPOS VARIOS DE OFICINA</v>
      </c>
      <c r="J183" s="100" t="str">
        <f t="shared" ref="J183:J194" si="16">$J$181</f>
        <v>Posgrado</v>
      </c>
      <c r="K183" s="100" t="s">
        <v>404</v>
      </c>
      <c r="L183" s="100"/>
    </row>
    <row r="184" spans="3:12" x14ac:dyDescent="0.25">
      <c r="C184" s="101" t="s">
        <v>74</v>
      </c>
      <c r="D184" s="153"/>
      <c r="E184" s="102">
        <v>8000</v>
      </c>
      <c r="F184" s="99">
        <f t="shared" si="15"/>
        <v>0</v>
      </c>
      <c r="G184" s="167"/>
      <c r="H184" s="103" t="s">
        <v>1026</v>
      </c>
      <c r="I184" s="103" t="str">
        <f>VLOOKUP(H184,Presupuesto!$B$11:$C$565,2,0)</f>
        <v>EQUIPO DE COMPUTACION</v>
      </c>
      <c r="J184" s="100" t="str">
        <f t="shared" si="16"/>
        <v>Posgrado</v>
      </c>
      <c r="K184" s="100" t="s">
        <v>404</v>
      </c>
      <c r="L184" s="100"/>
    </row>
    <row r="185" spans="3:12" x14ac:dyDescent="0.25">
      <c r="C185" s="101" t="s">
        <v>75</v>
      </c>
      <c r="D185" s="153"/>
      <c r="E185" s="102">
        <v>5000</v>
      </c>
      <c r="F185" s="99">
        <f t="shared" si="15"/>
        <v>0</v>
      </c>
      <c r="G185" s="167"/>
      <c r="H185" s="103" t="s">
        <v>1026</v>
      </c>
      <c r="I185" s="103" t="str">
        <f>VLOOKUP(H185,Presupuesto!$B$11:$C$565,2,0)</f>
        <v>EQUIPO DE COMPUTACION</v>
      </c>
      <c r="J185" s="100" t="str">
        <f t="shared" si="16"/>
        <v>Posgrado</v>
      </c>
      <c r="K185" s="100" t="s">
        <v>404</v>
      </c>
      <c r="L185" s="100"/>
    </row>
    <row r="186" spans="3:12" x14ac:dyDescent="0.25">
      <c r="C186" s="101" t="s">
        <v>35</v>
      </c>
      <c r="D186" s="153"/>
      <c r="E186" s="102">
        <v>13000</v>
      </c>
      <c r="F186" s="99">
        <f t="shared" si="15"/>
        <v>0</v>
      </c>
      <c r="G186" s="167"/>
      <c r="H186" s="103" t="s">
        <v>1012</v>
      </c>
      <c r="I186" s="103" t="str">
        <f>VLOOKUP(H186,Presupuesto!$B$11:$C$565,2,0)</f>
        <v>EQUIPO DE TRANSPORTE TRACCION Y ELEVACION</v>
      </c>
      <c r="J186" s="100" t="str">
        <f t="shared" si="16"/>
        <v>Posgrado</v>
      </c>
      <c r="K186" s="100" t="s">
        <v>404</v>
      </c>
      <c r="L186" s="100"/>
    </row>
    <row r="187" spans="3:12" x14ac:dyDescent="0.25">
      <c r="C187" s="101" t="s">
        <v>76</v>
      </c>
      <c r="D187" s="153"/>
      <c r="E187" s="102">
        <v>15000</v>
      </c>
      <c r="F187" s="99">
        <f t="shared" si="15"/>
        <v>0</v>
      </c>
      <c r="G187" s="167"/>
      <c r="H187" s="103" t="s">
        <v>1012</v>
      </c>
      <c r="I187" s="103" t="str">
        <f>VLOOKUP(H187,Presupuesto!$B$11:$C$565,2,0)</f>
        <v>EQUIPO DE TRANSPORTE TRACCION Y ELEVACION</v>
      </c>
      <c r="J187" s="100" t="str">
        <f t="shared" si="16"/>
        <v>Posgrado</v>
      </c>
      <c r="K187" s="100" t="s">
        <v>404</v>
      </c>
      <c r="L187" s="100"/>
    </row>
    <row r="188" spans="3:12" x14ac:dyDescent="0.25">
      <c r="C188" s="101" t="s">
        <v>77</v>
      </c>
      <c r="D188" s="153"/>
      <c r="E188" s="102">
        <v>10000</v>
      </c>
      <c r="F188" s="99">
        <f t="shared" si="15"/>
        <v>0</v>
      </c>
      <c r="G188" s="167"/>
      <c r="H188" s="103" t="s">
        <v>1012</v>
      </c>
      <c r="I188" s="103" t="str">
        <f>VLOOKUP(H188,Presupuesto!$B$11:$C$565,2,0)</f>
        <v>EQUIPO DE TRANSPORTE TRACCION Y ELEVACION</v>
      </c>
      <c r="J188" s="100" t="str">
        <f t="shared" si="16"/>
        <v>Posgrado</v>
      </c>
      <c r="K188" s="100" t="s">
        <v>412</v>
      </c>
      <c r="L188" s="100"/>
    </row>
    <row r="189" spans="3:12" x14ac:dyDescent="0.25">
      <c r="C189" s="101" t="s">
        <v>78</v>
      </c>
      <c r="D189" s="153"/>
      <c r="E189" s="102">
        <v>10000</v>
      </c>
      <c r="F189" s="99">
        <f t="shared" si="15"/>
        <v>0</v>
      </c>
      <c r="G189" s="167"/>
      <c r="H189" s="103" t="s">
        <v>1058</v>
      </c>
      <c r="I189" s="103" t="str">
        <f>VLOOKUP(H189,Presupuesto!$B$11:$C$565,2,0)</f>
        <v>APLICACIONES INFORMATICAS</v>
      </c>
      <c r="J189" s="100" t="str">
        <f t="shared" si="16"/>
        <v>Posgrado</v>
      </c>
      <c r="K189" s="100" t="s">
        <v>408</v>
      </c>
      <c r="L189" s="100"/>
    </row>
    <row r="190" spans="3:12" x14ac:dyDescent="0.25">
      <c r="C190" s="111" t="s">
        <v>79</v>
      </c>
      <c r="D190" s="153"/>
      <c r="E190" s="102">
        <v>2000</v>
      </c>
      <c r="F190" s="99">
        <f t="shared" si="15"/>
        <v>0</v>
      </c>
      <c r="G190" s="167"/>
      <c r="H190" s="112" t="s">
        <v>1026</v>
      </c>
      <c r="I190" s="112" t="str">
        <f>VLOOKUP(H190,Presupuesto!$B$11:$C$565,2,0)</f>
        <v>EQUIPO DE COMPUTACION</v>
      </c>
      <c r="J190" s="100" t="str">
        <f t="shared" si="16"/>
        <v>Posgrado</v>
      </c>
      <c r="K190" s="100" t="s">
        <v>404</v>
      </c>
      <c r="L190" s="100"/>
    </row>
    <row r="191" spans="3:12" x14ac:dyDescent="0.25">
      <c r="C191" s="111" t="s">
        <v>80</v>
      </c>
      <c r="D191" s="153"/>
      <c r="E191" s="102">
        <v>1500</v>
      </c>
      <c r="F191" s="99">
        <f t="shared" si="15"/>
        <v>0</v>
      </c>
      <c r="G191" s="167"/>
      <c r="H191" s="112" t="s">
        <v>958</v>
      </c>
      <c r="I191" s="112" t="str">
        <f>VLOOKUP(H191,Presupuesto!$B$11:$C$565,2,0)</f>
        <v>UTILES Y MATERIALES ELECTRICOS</v>
      </c>
      <c r="J191" s="100" t="str">
        <f t="shared" si="16"/>
        <v>Posgrado</v>
      </c>
      <c r="K191" s="100" t="s">
        <v>404</v>
      </c>
      <c r="L191" s="100"/>
    </row>
    <row r="192" spans="3:12" x14ac:dyDescent="0.25">
      <c r="C192" s="111" t="s">
        <v>81</v>
      </c>
      <c r="D192" s="153"/>
      <c r="E192" s="102">
        <v>1500</v>
      </c>
      <c r="F192" s="99">
        <f t="shared" si="15"/>
        <v>0</v>
      </c>
      <c r="G192" s="167"/>
      <c r="H192" s="112" t="s">
        <v>1026</v>
      </c>
      <c r="I192" s="112" t="str">
        <f>VLOOKUP(H192,Presupuesto!$B$11:$C$565,2,0)</f>
        <v>EQUIPO DE COMPUTACION</v>
      </c>
      <c r="J192" s="100" t="str">
        <f t="shared" si="16"/>
        <v>Posgrado</v>
      </c>
      <c r="K192" s="100" t="s">
        <v>404</v>
      </c>
      <c r="L192" s="100"/>
    </row>
    <row r="193" spans="3:12" x14ac:dyDescent="0.25">
      <c r="C193" s="111" t="s">
        <v>82</v>
      </c>
      <c r="D193" s="153"/>
      <c r="E193" s="102">
        <v>500</v>
      </c>
      <c r="F193" s="99">
        <f t="shared" si="15"/>
        <v>0</v>
      </c>
      <c r="G193" s="167"/>
      <c r="H193" s="112" t="s">
        <v>967</v>
      </c>
      <c r="I193" s="112" t="str">
        <f>VLOOKUP(H193,Presupuesto!$B$11:$C$565,2,0)</f>
        <v>OTROS RESPUESTOS Y ACCESORIOS MENORES</v>
      </c>
      <c r="J193" s="100" t="str">
        <f t="shared" si="16"/>
        <v>Posgrado</v>
      </c>
      <c r="K193" s="100" t="s">
        <v>404</v>
      </c>
      <c r="L193" s="100"/>
    </row>
    <row r="194" spans="3:12" ht="15.75" thickBot="1" x14ac:dyDescent="0.3">
      <c r="C194" s="104" t="s">
        <v>83</v>
      </c>
      <c r="D194" s="161"/>
      <c r="E194" s="106">
        <v>20</v>
      </c>
      <c r="F194" s="107">
        <f t="shared" si="15"/>
        <v>0</v>
      </c>
      <c r="G194" s="164"/>
      <c r="H194" s="108" t="s">
        <v>967</v>
      </c>
      <c r="I194" s="108" t="str">
        <f>VLOOKUP(H194,Presupuesto!$B$11:$C$565,2,0)</f>
        <v>OTROS RESPUESTOS Y ACCESORIOS MENORES</v>
      </c>
      <c r="J194" s="108" t="str">
        <f t="shared" si="16"/>
        <v>Posgrado</v>
      </c>
      <c r="K194" s="126" t="s">
        <v>403</v>
      </c>
      <c r="L194" s="126"/>
    </row>
    <row r="196" spans="3:12" ht="15.75" thickBot="1" x14ac:dyDescent="0.3"/>
    <row r="197" spans="3:12" ht="15.75" thickBot="1" x14ac:dyDescent="0.3">
      <c r="C197" s="29" t="s">
        <v>43</v>
      </c>
      <c r="D197" s="110">
        <f>SUM(F204:F217)</f>
        <v>0</v>
      </c>
      <c r="F197" s="70"/>
      <c r="G197" s="79"/>
      <c r="H197" s="70"/>
      <c r="I197" s="70"/>
    </row>
    <row r="198" spans="3:12" x14ac:dyDescent="0.25">
      <c r="C198" s="70"/>
      <c r="D198" s="31"/>
      <c r="E198" s="95"/>
      <c r="F198" s="95"/>
      <c r="G198" s="95"/>
      <c r="H198" s="76"/>
      <c r="I198" s="76"/>
      <c r="J198" s="76"/>
      <c r="K198" s="114"/>
    </row>
    <row r="199" spans="3:12" x14ac:dyDescent="0.25">
      <c r="C199" s="70"/>
      <c r="D199" s="31"/>
      <c r="E199" s="95"/>
      <c r="F199" s="95"/>
      <c r="G199" s="95"/>
      <c r="H199" s="76"/>
      <c r="I199" s="76"/>
      <c r="J199" s="76"/>
      <c r="K199" s="114"/>
    </row>
    <row r="200" spans="3:12" ht="15.75" x14ac:dyDescent="0.25">
      <c r="C200" s="207" t="s">
        <v>401</v>
      </c>
      <c r="D200" s="208"/>
      <c r="E200" s="95"/>
      <c r="F200" s="95"/>
      <c r="G200" s="95"/>
      <c r="H200" s="76"/>
      <c r="I200" s="76"/>
      <c r="J200" s="76"/>
      <c r="K200" s="114"/>
    </row>
    <row r="201" spans="3:12" ht="18.75" x14ac:dyDescent="0.25">
      <c r="C201" s="213" t="e">
        <f>IFERROR(VLOOKUP(D200,'Desarrollo e Innov. Curricular'!$E:$F,2,FALSE),IFERROR(VLOOKUP(D200,'Investigación Científica'!$E:$F,2,FALSE),IFERROR(VLOOKUP(D200,'Vinculación Univ. Sociedad'!$E:$F,2,FALSE),IFERROR(VLOOKUP(D200,'Docencia y Profesorado Universi'!$E:$F,2,FALSE),IFERROR(VLOOKUP(D200,'Estudiantes y Graduados'!$E:$F,2,FALSE),IFERROR(VLOOKUP(D200,'Gestion Administrativa'!$E:$F,2,FALSE),IFERROR(VLOOKUP(D200,'Gestión Académica'!$E:$F,2,FALSE),IFERROR(VLOOKUP(D200,'Aseguramiento de la Calidad y M'!$E:$F,2,FALSE),IFERROR(VLOOKUP(D200,'Gestión del Conocimiento'!$E:$F,2,FALSE),IFERROR(VLOOKUP(D200,'Gobernabilidad y Procesos...'!$E:$F,2,FALSE),IFERROR(VLOOKUP(D200,'Gestión del Talento Humano'!$E:$F,2,FALSE),IFERROR(VLOOKUP(D200,'Internacionalización de la E.S.'!$E:$F,2,FALSE),IFERROR(VLOOKUP(D200,Posgrado!$E:$F,2,FALSE),IFERROR(VLOOKUP(D200,'Cultura de Innovación Insti...'!$E:$F,2,FALSE),VLOOKUP(D200,'Lo Esencial de la Reforma Univ.'!$E:$F,2,0)))))))))))))))</f>
        <v>#N/A</v>
      </c>
      <c r="D201" s="31"/>
      <c r="E201" s="95"/>
      <c r="F201" s="95"/>
      <c r="G201" s="95"/>
      <c r="H201" s="76"/>
      <c r="I201" s="76"/>
      <c r="J201" s="76"/>
      <c r="K201" s="114"/>
    </row>
    <row r="202" spans="3:12" x14ac:dyDescent="0.25">
      <c r="F202" s="95"/>
      <c r="G202" s="76"/>
      <c r="H202" s="76"/>
      <c r="I202" s="76"/>
    </row>
    <row r="203" spans="3:12" ht="30.75" thickBot="1" x14ac:dyDescent="0.3">
      <c r="C203" s="151" t="s">
        <v>44</v>
      </c>
      <c r="D203" s="151" t="s">
        <v>55</v>
      </c>
      <c r="E203" s="151" t="s">
        <v>57</v>
      </c>
      <c r="F203" s="152" t="s">
        <v>27</v>
      </c>
      <c r="G203" s="152" t="s">
        <v>140</v>
      </c>
      <c r="H203" s="151" t="s">
        <v>46</v>
      </c>
      <c r="I203" s="151" t="s">
        <v>141</v>
      </c>
      <c r="J203" s="151" t="s">
        <v>419</v>
      </c>
      <c r="K203" s="151" t="s">
        <v>420</v>
      </c>
      <c r="L203" s="151" t="s">
        <v>475</v>
      </c>
    </row>
    <row r="204" spans="3:12" ht="15.75" thickBot="1" x14ac:dyDescent="0.3">
      <c r="C204" s="314" t="s">
        <v>1351</v>
      </c>
      <c r="D204" s="160"/>
      <c r="E204" s="98">
        <f>HLOOKUP($C204,$CB$2:$CE$3,2,0)</f>
        <v>15000</v>
      </c>
      <c r="F204" s="99">
        <f>D204*E204</f>
        <v>0</v>
      </c>
      <c r="G204" s="167" t="s">
        <v>1459</v>
      </c>
      <c r="H204" s="100" t="s">
        <v>1026</v>
      </c>
      <c r="I204" s="100" t="str">
        <f>VLOOKUP(H204,Presupuesto!$B$11:$C$565,2,0)</f>
        <v>EQUIPO DE COMPUTACION</v>
      </c>
      <c r="J204" s="223" t="s">
        <v>1471</v>
      </c>
      <c r="K204" s="100" t="s">
        <v>403</v>
      </c>
      <c r="L204" s="100"/>
    </row>
    <row r="205" spans="3:12" x14ac:dyDescent="0.25">
      <c r="C205" s="314" t="s">
        <v>1349</v>
      </c>
      <c r="D205" s="153"/>
      <c r="E205" s="98">
        <f>HLOOKUP($C205,$CB$2:$CE$3,2,0)</f>
        <v>35000</v>
      </c>
      <c r="F205" s="99">
        <f>D205*E205</f>
        <v>0</v>
      </c>
      <c r="G205" s="167"/>
      <c r="H205" s="103" t="s">
        <v>1026</v>
      </c>
      <c r="I205" s="103" t="str">
        <f>VLOOKUP(H205,Presupuesto!$B$11:$C$565,2,0)</f>
        <v>EQUIPO DE COMPUTACION</v>
      </c>
      <c r="J205" s="100" t="str">
        <f>$J$204</f>
        <v>Posgrado</v>
      </c>
      <c r="K205" s="100" t="s">
        <v>421</v>
      </c>
      <c r="L205" s="100"/>
    </row>
    <row r="206" spans="3:12" x14ac:dyDescent="0.25">
      <c r="C206" s="101" t="s">
        <v>73</v>
      </c>
      <c r="D206" s="153"/>
      <c r="E206" s="102">
        <v>4000</v>
      </c>
      <c r="F206" s="99">
        <f t="shared" ref="F206:F217" si="17">D206*E206</f>
        <v>0</v>
      </c>
      <c r="G206" s="167"/>
      <c r="H206" s="103" t="s">
        <v>998</v>
      </c>
      <c r="I206" s="103" t="str">
        <f>VLOOKUP(H206,Presupuesto!$B$11:$C$565,2,0)</f>
        <v>EQUIPOS VARIOS DE OFICINA</v>
      </c>
      <c r="J206" s="100" t="str">
        <f t="shared" ref="J206:J217" si="18">$J$204</f>
        <v>Posgrado</v>
      </c>
      <c r="K206" s="100" t="s">
        <v>404</v>
      </c>
      <c r="L206" s="100"/>
    </row>
    <row r="207" spans="3:12" x14ac:dyDescent="0.25">
      <c r="C207" s="101" t="s">
        <v>74</v>
      </c>
      <c r="D207" s="153"/>
      <c r="E207" s="102">
        <v>8000</v>
      </c>
      <c r="F207" s="99">
        <f t="shared" si="17"/>
        <v>0</v>
      </c>
      <c r="G207" s="167"/>
      <c r="H207" s="103" t="s">
        <v>1026</v>
      </c>
      <c r="I207" s="103" t="str">
        <f>VLOOKUP(H207,Presupuesto!$B$11:$C$565,2,0)</f>
        <v>EQUIPO DE COMPUTACION</v>
      </c>
      <c r="J207" s="100" t="str">
        <f t="shared" si="18"/>
        <v>Posgrado</v>
      </c>
      <c r="K207" s="100" t="s">
        <v>404</v>
      </c>
      <c r="L207" s="100"/>
    </row>
    <row r="208" spans="3:12" x14ac:dyDescent="0.25">
      <c r="C208" s="101" t="s">
        <v>75</v>
      </c>
      <c r="D208" s="153"/>
      <c r="E208" s="102">
        <v>5000</v>
      </c>
      <c r="F208" s="99">
        <f t="shared" si="17"/>
        <v>0</v>
      </c>
      <c r="G208" s="167"/>
      <c r="H208" s="103" t="s">
        <v>1026</v>
      </c>
      <c r="I208" s="103" t="str">
        <f>VLOOKUP(H208,Presupuesto!$B$11:$C$565,2,0)</f>
        <v>EQUIPO DE COMPUTACION</v>
      </c>
      <c r="J208" s="100" t="str">
        <f t="shared" si="18"/>
        <v>Posgrado</v>
      </c>
      <c r="K208" s="100" t="s">
        <v>404</v>
      </c>
      <c r="L208" s="100"/>
    </row>
    <row r="209" spans="3:12" x14ac:dyDescent="0.25">
      <c r="C209" s="101" t="s">
        <v>35</v>
      </c>
      <c r="D209" s="153"/>
      <c r="E209" s="102">
        <v>13000</v>
      </c>
      <c r="F209" s="99">
        <f t="shared" si="17"/>
        <v>0</v>
      </c>
      <c r="G209" s="167"/>
      <c r="H209" s="103" t="s">
        <v>1012</v>
      </c>
      <c r="I209" s="103" t="str">
        <f>VLOOKUP(H209,Presupuesto!$B$11:$C$565,2,0)</f>
        <v>EQUIPO DE TRANSPORTE TRACCION Y ELEVACION</v>
      </c>
      <c r="J209" s="100" t="str">
        <f t="shared" si="18"/>
        <v>Posgrado</v>
      </c>
      <c r="K209" s="100" t="s">
        <v>404</v>
      </c>
      <c r="L209" s="100"/>
    </row>
    <row r="210" spans="3:12" x14ac:dyDescent="0.25">
      <c r="C210" s="101" t="s">
        <v>76</v>
      </c>
      <c r="D210" s="153"/>
      <c r="E210" s="102">
        <v>15000</v>
      </c>
      <c r="F210" s="99">
        <f t="shared" si="17"/>
        <v>0</v>
      </c>
      <c r="G210" s="167"/>
      <c r="H210" s="103" t="s">
        <v>1012</v>
      </c>
      <c r="I210" s="103" t="str">
        <f>VLOOKUP(H210,Presupuesto!$B$11:$C$565,2,0)</f>
        <v>EQUIPO DE TRANSPORTE TRACCION Y ELEVACION</v>
      </c>
      <c r="J210" s="100" t="str">
        <f t="shared" si="18"/>
        <v>Posgrado</v>
      </c>
      <c r="K210" s="100" t="s">
        <v>404</v>
      </c>
      <c r="L210" s="100"/>
    </row>
    <row r="211" spans="3:12" x14ac:dyDescent="0.25">
      <c r="C211" s="101" t="s">
        <v>77</v>
      </c>
      <c r="D211" s="153"/>
      <c r="E211" s="102">
        <v>10000</v>
      </c>
      <c r="F211" s="99">
        <f t="shared" si="17"/>
        <v>0</v>
      </c>
      <c r="G211" s="167"/>
      <c r="H211" s="103" t="s">
        <v>1012</v>
      </c>
      <c r="I211" s="103" t="str">
        <f>VLOOKUP(H211,Presupuesto!$B$11:$C$565,2,0)</f>
        <v>EQUIPO DE TRANSPORTE TRACCION Y ELEVACION</v>
      </c>
      <c r="J211" s="100" t="str">
        <f t="shared" si="18"/>
        <v>Posgrado</v>
      </c>
      <c r="K211" s="100" t="s">
        <v>412</v>
      </c>
      <c r="L211" s="100"/>
    </row>
    <row r="212" spans="3:12" x14ac:dyDescent="0.25">
      <c r="C212" s="101" t="s">
        <v>78</v>
      </c>
      <c r="D212" s="153"/>
      <c r="E212" s="102">
        <v>10000</v>
      </c>
      <c r="F212" s="99">
        <f t="shared" si="17"/>
        <v>0</v>
      </c>
      <c r="G212" s="167"/>
      <c r="H212" s="103" t="s">
        <v>1058</v>
      </c>
      <c r="I212" s="103" t="str">
        <f>VLOOKUP(H212,Presupuesto!$B$11:$C$565,2,0)</f>
        <v>APLICACIONES INFORMATICAS</v>
      </c>
      <c r="J212" s="100" t="str">
        <f t="shared" si="18"/>
        <v>Posgrado</v>
      </c>
      <c r="K212" s="100" t="s">
        <v>408</v>
      </c>
      <c r="L212" s="100"/>
    </row>
    <row r="213" spans="3:12" x14ac:dyDescent="0.25">
      <c r="C213" s="111" t="s">
        <v>79</v>
      </c>
      <c r="D213" s="153"/>
      <c r="E213" s="102">
        <v>2000</v>
      </c>
      <c r="F213" s="99">
        <f t="shared" si="17"/>
        <v>0</v>
      </c>
      <c r="G213" s="167"/>
      <c r="H213" s="112" t="s">
        <v>1026</v>
      </c>
      <c r="I213" s="112" t="str">
        <f>VLOOKUP(H213,Presupuesto!$B$11:$C$565,2,0)</f>
        <v>EQUIPO DE COMPUTACION</v>
      </c>
      <c r="J213" s="100" t="str">
        <f t="shared" si="18"/>
        <v>Posgrado</v>
      </c>
      <c r="K213" s="100" t="s">
        <v>404</v>
      </c>
      <c r="L213" s="100"/>
    </row>
    <row r="214" spans="3:12" x14ac:dyDescent="0.25">
      <c r="C214" s="111" t="s">
        <v>80</v>
      </c>
      <c r="D214" s="153"/>
      <c r="E214" s="102">
        <v>1500</v>
      </c>
      <c r="F214" s="99">
        <f t="shared" si="17"/>
        <v>0</v>
      </c>
      <c r="G214" s="167"/>
      <c r="H214" s="112" t="s">
        <v>958</v>
      </c>
      <c r="I214" s="112" t="str">
        <f>VLOOKUP(H214,Presupuesto!$B$11:$C$565,2,0)</f>
        <v>UTILES Y MATERIALES ELECTRICOS</v>
      </c>
      <c r="J214" s="100" t="str">
        <f t="shared" si="18"/>
        <v>Posgrado</v>
      </c>
      <c r="K214" s="100" t="s">
        <v>404</v>
      </c>
      <c r="L214" s="100"/>
    </row>
    <row r="215" spans="3:12" x14ac:dyDescent="0.25">
      <c r="C215" s="111" t="s">
        <v>81</v>
      </c>
      <c r="D215" s="153"/>
      <c r="E215" s="102">
        <v>1500</v>
      </c>
      <c r="F215" s="99">
        <f t="shared" si="17"/>
        <v>0</v>
      </c>
      <c r="G215" s="167"/>
      <c r="H215" s="112" t="s">
        <v>1026</v>
      </c>
      <c r="I215" s="112" t="str">
        <f>VLOOKUP(H215,Presupuesto!$B$11:$C$565,2,0)</f>
        <v>EQUIPO DE COMPUTACION</v>
      </c>
      <c r="J215" s="100" t="str">
        <f t="shared" si="18"/>
        <v>Posgrado</v>
      </c>
      <c r="K215" s="100" t="s">
        <v>404</v>
      </c>
      <c r="L215" s="100"/>
    </row>
    <row r="216" spans="3:12" x14ac:dyDescent="0.25">
      <c r="C216" s="111" t="s">
        <v>82</v>
      </c>
      <c r="D216" s="153"/>
      <c r="E216" s="102">
        <v>500</v>
      </c>
      <c r="F216" s="99">
        <f t="shared" si="17"/>
        <v>0</v>
      </c>
      <c r="G216" s="167"/>
      <c r="H216" s="112" t="s">
        <v>967</v>
      </c>
      <c r="I216" s="112" t="str">
        <f>VLOOKUP(H216,Presupuesto!$B$11:$C$565,2,0)</f>
        <v>OTROS RESPUESTOS Y ACCESORIOS MENORES</v>
      </c>
      <c r="J216" s="100" t="str">
        <f t="shared" si="18"/>
        <v>Posgrado</v>
      </c>
      <c r="K216" s="100" t="s">
        <v>404</v>
      </c>
      <c r="L216" s="100"/>
    </row>
    <row r="217" spans="3:12" ht="15.75" thickBot="1" x14ac:dyDescent="0.3">
      <c r="C217" s="104" t="s">
        <v>83</v>
      </c>
      <c r="D217" s="161"/>
      <c r="E217" s="106">
        <v>20</v>
      </c>
      <c r="F217" s="107">
        <f t="shared" si="17"/>
        <v>0</v>
      </c>
      <c r="G217" s="164"/>
      <c r="H217" s="108" t="s">
        <v>967</v>
      </c>
      <c r="I217" s="108" t="str">
        <f>VLOOKUP(H217,Presupuesto!$B$11:$C$565,2,0)</f>
        <v>OTROS RESPUESTOS Y ACCESORIOS MENORES</v>
      </c>
      <c r="J217" s="108" t="str">
        <f t="shared" si="18"/>
        <v>Posgrado</v>
      </c>
      <c r="K217" s="126" t="s">
        <v>403</v>
      </c>
      <c r="L217" s="126"/>
    </row>
    <row r="218" spans="3:12" x14ac:dyDescent="0.25">
      <c r="F218" s="95"/>
      <c r="G218" s="76"/>
      <c r="H218" s="76"/>
      <c r="I218" s="76"/>
    </row>
    <row r="219" spans="3:12" ht="15.75" thickBot="1" x14ac:dyDescent="0.3"/>
    <row r="220" spans="3:12" ht="15.75" thickBot="1" x14ac:dyDescent="0.3">
      <c r="C220" s="29" t="s">
        <v>43</v>
      </c>
      <c r="D220" s="110">
        <f>SUM(F227:F240)</f>
        <v>0</v>
      </c>
      <c r="F220" s="70"/>
      <c r="G220" s="79"/>
      <c r="H220" s="70"/>
      <c r="I220" s="70"/>
    </row>
    <row r="221" spans="3:12" x14ac:dyDescent="0.25">
      <c r="C221" s="70"/>
      <c r="D221" s="31"/>
      <c r="E221" s="95"/>
      <c r="F221" s="95"/>
      <c r="G221" s="95"/>
      <c r="H221" s="76"/>
      <c r="I221" s="76"/>
      <c r="J221" s="76"/>
      <c r="K221" s="114"/>
    </row>
    <row r="222" spans="3:12" x14ac:dyDescent="0.25">
      <c r="C222" s="70"/>
      <c r="D222" s="31"/>
      <c r="E222" s="95"/>
      <c r="F222" s="95"/>
      <c r="G222" s="95"/>
      <c r="H222" s="76"/>
      <c r="I222" s="76"/>
      <c r="J222" s="76"/>
      <c r="K222" s="114"/>
    </row>
    <row r="223" spans="3:12" ht="15.75" x14ac:dyDescent="0.25">
      <c r="C223" s="207" t="s">
        <v>401</v>
      </c>
      <c r="D223" s="208"/>
      <c r="E223" s="95"/>
      <c r="F223" s="95"/>
      <c r="G223" s="95"/>
      <c r="H223" s="76"/>
      <c r="I223" s="76"/>
      <c r="J223" s="76"/>
      <c r="K223" s="114"/>
    </row>
    <row r="224" spans="3:12" ht="18.75" x14ac:dyDescent="0.25">
      <c r="C224" s="213" t="e">
        <f>IFERROR(VLOOKUP(D223,'Desarrollo e Innov. Curricular'!$E:$F,2,FALSE),IFERROR(VLOOKUP(D223,'Investigación Científica'!$E:$F,2,FALSE),IFERROR(VLOOKUP(D223,'Vinculación Univ. Sociedad'!$E:$F,2,FALSE),IFERROR(VLOOKUP(D223,'Docencia y Profesorado Universi'!$E:$F,2,FALSE),IFERROR(VLOOKUP(D223,'Estudiantes y Graduados'!$E:$F,2,FALSE),IFERROR(VLOOKUP(D223,'Gestion Administrativa'!$E:$F,2,FALSE),IFERROR(VLOOKUP(D223,'Gestión Académica'!$E:$F,2,FALSE),IFERROR(VLOOKUP(D223,'Aseguramiento de la Calidad y M'!$E:$F,2,FALSE),IFERROR(VLOOKUP(D223,'Gestión del Conocimiento'!$E:$F,2,FALSE),IFERROR(VLOOKUP(D223,'Gobernabilidad y Procesos...'!$E:$F,2,FALSE),IFERROR(VLOOKUP(D223,'Gestión del Talento Humano'!$E:$F,2,FALSE),IFERROR(VLOOKUP(D223,'Internacionalización de la E.S.'!$E:$F,2,FALSE),IFERROR(VLOOKUP(D223,Posgrado!$E:$F,2,FALSE),IFERROR(VLOOKUP(D223,'Cultura de Innovación Insti...'!$E:$F,2,FALSE),VLOOKUP(D223,'Lo Esencial de la Reforma Univ.'!$E:$F,2,0)))))))))))))))</f>
        <v>#N/A</v>
      </c>
      <c r="D224" s="31"/>
      <c r="E224" s="95"/>
      <c r="F224" s="95"/>
      <c r="G224" s="95"/>
      <c r="H224" s="76"/>
      <c r="I224" s="76"/>
      <c r="J224" s="76"/>
      <c r="K224" s="114"/>
    </row>
    <row r="225" spans="3:12" x14ac:dyDescent="0.25">
      <c r="F225" s="95"/>
      <c r="G225" s="76"/>
      <c r="H225" s="76"/>
      <c r="I225" s="76"/>
    </row>
    <row r="226" spans="3:12" ht="30.75" thickBot="1" x14ac:dyDescent="0.3">
      <c r="C226" s="151" t="s">
        <v>44</v>
      </c>
      <c r="D226" s="151" t="s">
        <v>55</v>
      </c>
      <c r="E226" s="151" t="s">
        <v>57</v>
      </c>
      <c r="F226" s="152" t="s">
        <v>27</v>
      </c>
      <c r="G226" s="152" t="s">
        <v>140</v>
      </c>
      <c r="H226" s="151" t="s">
        <v>46</v>
      </c>
      <c r="I226" s="151" t="s">
        <v>141</v>
      </c>
      <c r="J226" s="151" t="s">
        <v>419</v>
      </c>
      <c r="K226" s="151" t="s">
        <v>420</v>
      </c>
      <c r="L226" s="151" t="s">
        <v>475</v>
      </c>
    </row>
    <row r="227" spans="3:12" ht="15.75" thickBot="1" x14ac:dyDescent="0.3">
      <c r="C227" s="314" t="s">
        <v>1351</v>
      </c>
      <c r="D227" s="160"/>
      <c r="E227" s="98">
        <f>HLOOKUP($C227,$CB$2:$CE$3,2,0)</f>
        <v>15000</v>
      </c>
      <c r="F227" s="99">
        <f>D227*E227</f>
        <v>0</v>
      </c>
      <c r="G227" s="167" t="s">
        <v>1459</v>
      </c>
      <c r="H227" s="100" t="s">
        <v>1026</v>
      </c>
      <c r="I227" s="100" t="str">
        <f>VLOOKUP(H227,Presupuesto!$B$11:$C$565,2,0)</f>
        <v>EQUIPO DE COMPUTACION</v>
      </c>
      <c r="J227" s="223" t="s">
        <v>1471</v>
      </c>
      <c r="K227" s="100" t="s">
        <v>403</v>
      </c>
      <c r="L227" s="100"/>
    </row>
    <row r="228" spans="3:12" x14ac:dyDescent="0.25">
      <c r="C228" s="314" t="s">
        <v>1349</v>
      </c>
      <c r="D228" s="153"/>
      <c r="E228" s="98">
        <f>HLOOKUP($C228,$CB$2:$CE$3,2,0)</f>
        <v>35000</v>
      </c>
      <c r="F228" s="99">
        <f>D228*E228</f>
        <v>0</v>
      </c>
      <c r="G228" s="167"/>
      <c r="H228" s="103" t="s">
        <v>1026</v>
      </c>
      <c r="I228" s="103" t="str">
        <f>VLOOKUP(H228,Presupuesto!$B$11:$C$565,2,0)</f>
        <v>EQUIPO DE COMPUTACION</v>
      </c>
      <c r="J228" s="100" t="str">
        <f>$J$227</f>
        <v>Posgrado</v>
      </c>
      <c r="K228" s="100" t="s">
        <v>421</v>
      </c>
      <c r="L228" s="100"/>
    </row>
    <row r="229" spans="3:12" x14ac:dyDescent="0.25">
      <c r="C229" s="101" t="s">
        <v>73</v>
      </c>
      <c r="D229" s="153"/>
      <c r="E229" s="102">
        <v>4000</v>
      </c>
      <c r="F229" s="99">
        <f t="shared" ref="F229:F240" si="19">D229*E229</f>
        <v>0</v>
      </c>
      <c r="G229" s="167"/>
      <c r="H229" s="103" t="s">
        <v>998</v>
      </c>
      <c r="I229" s="103" t="str">
        <f>VLOOKUP(H229,Presupuesto!$B$11:$C$565,2,0)</f>
        <v>EQUIPOS VARIOS DE OFICINA</v>
      </c>
      <c r="J229" s="100" t="str">
        <f t="shared" ref="J229:J240" si="20">$J$227</f>
        <v>Posgrado</v>
      </c>
      <c r="K229" s="100" t="s">
        <v>404</v>
      </c>
      <c r="L229" s="100"/>
    </row>
    <row r="230" spans="3:12" x14ac:dyDescent="0.25">
      <c r="C230" s="101" t="s">
        <v>74</v>
      </c>
      <c r="D230" s="153"/>
      <c r="E230" s="102">
        <v>8000</v>
      </c>
      <c r="F230" s="99">
        <f t="shared" si="19"/>
        <v>0</v>
      </c>
      <c r="G230" s="167"/>
      <c r="H230" s="103" t="s">
        <v>1026</v>
      </c>
      <c r="I230" s="103" t="str">
        <f>VLOOKUP(H230,Presupuesto!$B$11:$C$565,2,0)</f>
        <v>EQUIPO DE COMPUTACION</v>
      </c>
      <c r="J230" s="100" t="str">
        <f t="shared" si="20"/>
        <v>Posgrado</v>
      </c>
      <c r="K230" s="100" t="s">
        <v>404</v>
      </c>
      <c r="L230" s="100"/>
    </row>
    <row r="231" spans="3:12" x14ac:dyDescent="0.25">
      <c r="C231" s="101" t="s">
        <v>75</v>
      </c>
      <c r="D231" s="153"/>
      <c r="E231" s="102">
        <v>5000</v>
      </c>
      <c r="F231" s="99">
        <f t="shared" si="19"/>
        <v>0</v>
      </c>
      <c r="G231" s="167"/>
      <c r="H231" s="103" t="s">
        <v>1026</v>
      </c>
      <c r="I231" s="103" t="str">
        <f>VLOOKUP(H231,Presupuesto!$B$11:$C$565,2,0)</f>
        <v>EQUIPO DE COMPUTACION</v>
      </c>
      <c r="J231" s="100" t="str">
        <f t="shared" si="20"/>
        <v>Posgrado</v>
      </c>
      <c r="K231" s="100" t="s">
        <v>404</v>
      </c>
      <c r="L231" s="100"/>
    </row>
    <row r="232" spans="3:12" x14ac:dyDescent="0.25">
      <c r="C232" s="101" t="s">
        <v>35</v>
      </c>
      <c r="D232" s="153"/>
      <c r="E232" s="102">
        <v>13000</v>
      </c>
      <c r="F232" s="99">
        <f t="shared" si="19"/>
        <v>0</v>
      </c>
      <c r="G232" s="167"/>
      <c r="H232" s="103" t="s">
        <v>1012</v>
      </c>
      <c r="I232" s="103" t="str">
        <f>VLOOKUP(H232,Presupuesto!$B$11:$C$565,2,0)</f>
        <v>EQUIPO DE TRANSPORTE TRACCION Y ELEVACION</v>
      </c>
      <c r="J232" s="100" t="str">
        <f t="shared" si="20"/>
        <v>Posgrado</v>
      </c>
      <c r="K232" s="100" t="s">
        <v>404</v>
      </c>
      <c r="L232" s="100"/>
    </row>
    <row r="233" spans="3:12" x14ac:dyDescent="0.25">
      <c r="C233" s="101" t="s">
        <v>76</v>
      </c>
      <c r="D233" s="153"/>
      <c r="E233" s="102">
        <v>15000</v>
      </c>
      <c r="F233" s="99">
        <f t="shared" si="19"/>
        <v>0</v>
      </c>
      <c r="G233" s="167"/>
      <c r="H233" s="103" t="s">
        <v>1012</v>
      </c>
      <c r="I233" s="103" t="str">
        <f>VLOOKUP(H233,Presupuesto!$B$11:$C$565,2,0)</f>
        <v>EQUIPO DE TRANSPORTE TRACCION Y ELEVACION</v>
      </c>
      <c r="J233" s="100" t="str">
        <f t="shared" si="20"/>
        <v>Posgrado</v>
      </c>
      <c r="K233" s="100" t="s">
        <v>404</v>
      </c>
      <c r="L233" s="100"/>
    </row>
    <row r="234" spans="3:12" x14ac:dyDescent="0.25">
      <c r="C234" s="101" t="s">
        <v>77</v>
      </c>
      <c r="D234" s="153"/>
      <c r="E234" s="102">
        <v>10000</v>
      </c>
      <c r="F234" s="99">
        <f t="shared" si="19"/>
        <v>0</v>
      </c>
      <c r="G234" s="167"/>
      <c r="H234" s="103" t="s">
        <v>1012</v>
      </c>
      <c r="I234" s="103" t="str">
        <f>VLOOKUP(H234,Presupuesto!$B$11:$C$565,2,0)</f>
        <v>EQUIPO DE TRANSPORTE TRACCION Y ELEVACION</v>
      </c>
      <c r="J234" s="100" t="str">
        <f t="shared" si="20"/>
        <v>Posgrado</v>
      </c>
      <c r="K234" s="100" t="s">
        <v>412</v>
      </c>
      <c r="L234" s="100"/>
    </row>
    <row r="235" spans="3:12" x14ac:dyDescent="0.25">
      <c r="C235" s="101" t="s">
        <v>78</v>
      </c>
      <c r="D235" s="153"/>
      <c r="E235" s="102">
        <v>10000</v>
      </c>
      <c r="F235" s="99">
        <f t="shared" si="19"/>
        <v>0</v>
      </c>
      <c r="G235" s="167"/>
      <c r="H235" s="103" t="s">
        <v>1058</v>
      </c>
      <c r="I235" s="103" t="str">
        <f>VLOOKUP(H235,Presupuesto!$B$11:$C$565,2,0)</f>
        <v>APLICACIONES INFORMATICAS</v>
      </c>
      <c r="J235" s="100" t="str">
        <f t="shared" si="20"/>
        <v>Posgrado</v>
      </c>
      <c r="K235" s="100" t="s">
        <v>408</v>
      </c>
      <c r="L235" s="100"/>
    </row>
    <row r="236" spans="3:12" x14ac:dyDescent="0.25">
      <c r="C236" s="111" t="s">
        <v>79</v>
      </c>
      <c r="D236" s="153"/>
      <c r="E236" s="102">
        <v>2000</v>
      </c>
      <c r="F236" s="99">
        <f t="shared" si="19"/>
        <v>0</v>
      </c>
      <c r="G236" s="167"/>
      <c r="H236" s="112" t="s">
        <v>1026</v>
      </c>
      <c r="I236" s="112" t="str">
        <f>VLOOKUP(H236,Presupuesto!$B$11:$C$565,2,0)</f>
        <v>EQUIPO DE COMPUTACION</v>
      </c>
      <c r="J236" s="100" t="str">
        <f t="shared" si="20"/>
        <v>Posgrado</v>
      </c>
      <c r="K236" s="100" t="s">
        <v>404</v>
      </c>
      <c r="L236" s="100"/>
    </row>
    <row r="237" spans="3:12" x14ac:dyDescent="0.25">
      <c r="C237" s="111" t="s">
        <v>80</v>
      </c>
      <c r="D237" s="153"/>
      <c r="E237" s="102">
        <v>1500</v>
      </c>
      <c r="F237" s="99">
        <f t="shared" si="19"/>
        <v>0</v>
      </c>
      <c r="G237" s="167"/>
      <c r="H237" s="112" t="s">
        <v>958</v>
      </c>
      <c r="I237" s="112" t="str">
        <f>VLOOKUP(H237,Presupuesto!$B$11:$C$565,2,0)</f>
        <v>UTILES Y MATERIALES ELECTRICOS</v>
      </c>
      <c r="J237" s="100" t="str">
        <f t="shared" si="20"/>
        <v>Posgrado</v>
      </c>
      <c r="K237" s="100" t="s">
        <v>404</v>
      </c>
      <c r="L237" s="100"/>
    </row>
    <row r="238" spans="3:12" x14ac:dyDescent="0.25">
      <c r="C238" s="111" t="s">
        <v>81</v>
      </c>
      <c r="D238" s="153"/>
      <c r="E238" s="102">
        <v>1500</v>
      </c>
      <c r="F238" s="99">
        <f t="shared" si="19"/>
        <v>0</v>
      </c>
      <c r="G238" s="167"/>
      <c r="H238" s="112" t="s">
        <v>1026</v>
      </c>
      <c r="I238" s="112" t="str">
        <f>VLOOKUP(H238,Presupuesto!$B$11:$C$565,2,0)</f>
        <v>EQUIPO DE COMPUTACION</v>
      </c>
      <c r="J238" s="100" t="str">
        <f t="shared" si="20"/>
        <v>Posgrado</v>
      </c>
      <c r="K238" s="100" t="s">
        <v>404</v>
      </c>
      <c r="L238" s="100"/>
    </row>
    <row r="239" spans="3:12" x14ac:dyDescent="0.25">
      <c r="C239" s="111" t="s">
        <v>82</v>
      </c>
      <c r="D239" s="153"/>
      <c r="E239" s="102">
        <v>500</v>
      </c>
      <c r="F239" s="99">
        <f t="shared" si="19"/>
        <v>0</v>
      </c>
      <c r="G239" s="167"/>
      <c r="H239" s="112" t="s">
        <v>967</v>
      </c>
      <c r="I239" s="112" t="str">
        <f>VLOOKUP(H239,Presupuesto!$B$11:$C$565,2,0)</f>
        <v>OTROS RESPUESTOS Y ACCESORIOS MENORES</v>
      </c>
      <c r="J239" s="100" t="str">
        <f t="shared" si="20"/>
        <v>Posgrado</v>
      </c>
      <c r="K239" s="100" t="s">
        <v>404</v>
      </c>
      <c r="L239" s="100"/>
    </row>
    <row r="240" spans="3:12" ht="15.75" thickBot="1" x14ac:dyDescent="0.3">
      <c r="C240" s="104" t="s">
        <v>83</v>
      </c>
      <c r="D240" s="161"/>
      <c r="E240" s="106">
        <v>20</v>
      </c>
      <c r="F240" s="107">
        <f t="shared" si="19"/>
        <v>0</v>
      </c>
      <c r="G240" s="164"/>
      <c r="H240" s="108" t="s">
        <v>967</v>
      </c>
      <c r="I240" s="108" t="str">
        <f>VLOOKUP(H240,Presupuesto!$B$11:$C$565,2,0)</f>
        <v>OTROS RESPUESTOS Y ACCESORIOS MENORES</v>
      </c>
      <c r="J240" s="108" t="str">
        <f t="shared" si="20"/>
        <v>Posgrado</v>
      </c>
      <c r="K240" s="126" t="s">
        <v>403</v>
      </c>
      <c r="L240" s="126"/>
    </row>
    <row r="242" spans="3:12" ht="15.75" thickBot="1" x14ac:dyDescent="0.3"/>
    <row r="243" spans="3:12" ht="15.75" thickBot="1" x14ac:dyDescent="0.3">
      <c r="C243" s="29" t="s">
        <v>43</v>
      </c>
      <c r="D243" s="110">
        <f>SUM(F250:F263)</f>
        <v>0</v>
      </c>
      <c r="F243" s="70"/>
      <c r="G243" s="79"/>
      <c r="H243" s="70"/>
      <c r="I243" s="70"/>
    </row>
    <row r="244" spans="3:12" x14ac:dyDescent="0.25">
      <c r="C244" s="70"/>
      <c r="D244" s="31"/>
      <c r="E244" s="95"/>
      <c r="F244" s="95"/>
      <c r="G244" s="95"/>
      <c r="H244" s="76"/>
      <c r="I244" s="76"/>
      <c r="J244" s="76"/>
      <c r="K244" s="114"/>
    </row>
    <row r="245" spans="3:12" x14ac:dyDescent="0.25">
      <c r="C245" s="70"/>
      <c r="D245" s="31"/>
      <c r="E245" s="95"/>
      <c r="F245" s="95"/>
      <c r="G245" s="95"/>
      <c r="H245" s="76"/>
      <c r="I245" s="76"/>
      <c r="J245" s="76"/>
      <c r="K245" s="114"/>
    </row>
    <row r="246" spans="3:12" ht="15.75" x14ac:dyDescent="0.25">
      <c r="C246" s="207" t="s">
        <v>401</v>
      </c>
      <c r="D246" s="208"/>
      <c r="E246" s="95"/>
      <c r="F246" s="95"/>
      <c r="G246" s="95"/>
      <c r="H246" s="76"/>
      <c r="I246" s="76"/>
      <c r="J246" s="76"/>
      <c r="K246" s="114"/>
    </row>
    <row r="247" spans="3:12" ht="18.75" x14ac:dyDescent="0.25">
      <c r="C247" s="213" t="e">
        <f>IFERROR(VLOOKUP(D246,'Desarrollo e Innov. Curricular'!$E:$F,2,FALSE),IFERROR(VLOOKUP(D246,'Investigación Científica'!$E:$F,2,FALSE),IFERROR(VLOOKUP(D246,'Vinculación Univ. Sociedad'!$E:$F,2,FALSE),IFERROR(VLOOKUP(D246,'Docencia y Profesorado Universi'!$E:$F,2,FALSE),IFERROR(VLOOKUP(D246,'Estudiantes y Graduados'!$E:$F,2,FALSE),IFERROR(VLOOKUP(D246,'Gestion Administrativa'!$E:$F,2,FALSE),IFERROR(VLOOKUP(D246,'Gestión Académica'!$E:$F,2,FALSE),IFERROR(VLOOKUP(D246,'Aseguramiento de la Calidad y M'!$E:$F,2,FALSE),IFERROR(VLOOKUP(D246,'Gestión del Conocimiento'!$E:$F,2,FALSE),IFERROR(VLOOKUP(D246,'Gobernabilidad y Procesos...'!$E:$F,2,FALSE),IFERROR(VLOOKUP(D246,'Gestión del Talento Humano'!$E:$F,2,FALSE),IFERROR(VLOOKUP(D246,'Internacionalización de la E.S.'!$E:$F,2,FALSE),IFERROR(VLOOKUP(D246,Posgrado!$E:$F,2,FALSE),IFERROR(VLOOKUP(D246,'Cultura de Innovación Insti...'!$E:$F,2,FALSE),VLOOKUP(D246,'Lo Esencial de la Reforma Univ.'!$E:$F,2,0)))))))))))))))</f>
        <v>#N/A</v>
      </c>
      <c r="D247" s="31"/>
      <c r="E247" s="95"/>
      <c r="F247" s="95"/>
      <c r="G247" s="95"/>
      <c r="H247" s="76"/>
      <c r="I247" s="76"/>
      <c r="J247" s="76"/>
      <c r="K247" s="114"/>
    </row>
    <row r="248" spans="3:12" x14ac:dyDescent="0.25">
      <c r="F248" s="95"/>
      <c r="G248" s="76"/>
      <c r="H248" s="76"/>
      <c r="I248" s="76"/>
    </row>
    <row r="249" spans="3:12" ht="30.75" thickBot="1" x14ac:dyDescent="0.3">
      <c r="C249" s="151" t="s">
        <v>44</v>
      </c>
      <c r="D249" s="151" t="s">
        <v>55</v>
      </c>
      <c r="E249" s="151" t="s">
        <v>57</v>
      </c>
      <c r="F249" s="152" t="s">
        <v>27</v>
      </c>
      <c r="G249" s="152" t="s">
        <v>140</v>
      </c>
      <c r="H249" s="151" t="s">
        <v>46</v>
      </c>
      <c r="I249" s="151" t="s">
        <v>141</v>
      </c>
      <c r="J249" s="151" t="s">
        <v>419</v>
      </c>
      <c r="K249" s="151" t="s">
        <v>420</v>
      </c>
      <c r="L249" s="151" t="s">
        <v>475</v>
      </c>
    </row>
    <row r="250" spans="3:12" ht="15.75" thickBot="1" x14ac:dyDescent="0.3">
      <c r="C250" s="314" t="s">
        <v>1351</v>
      </c>
      <c r="D250" s="160"/>
      <c r="E250" s="98">
        <f>HLOOKUP($C250,$CB$2:$CE$3,2,0)</f>
        <v>15000</v>
      </c>
      <c r="F250" s="99">
        <f>D250*E250</f>
        <v>0</v>
      </c>
      <c r="G250" s="167" t="s">
        <v>1459</v>
      </c>
      <c r="H250" s="100" t="s">
        <v>1026</v>
      </c>
      <c r="I250" s="100" t="str">
        <f>VLOOKUP(H250,Presupuesto!$B$11:$C$565,2,0)</f>
        <v>EQUIPO DE COMPUTACION</v>
      </c>
      <c r="J250" s="223" t="s">
        <v>1471</v>
      </c>
      <c r="K250" s="100" t="s">
        <v>403</v>
      </c>
      <c r="L250" s="100"/>
    </row>
    <row r="251" spans="3:12" x14ac:dyDescent="0.25">
      <c r="C251" s="314" t="s">
        <v>1349</v>
      </c>
      <c r="D251" s="153"/>
      <c r="E251" s="98">
        <f>HLOOKUP($C251,$CB$2:$CE$3,2,0)</f>
        <v>35000</v>
      </c>
      <c r="F251" s="99">
        <f>D251*E251</f>
        <v>0</v>
      </c>
      <c r="G251" s="167"/>
      <c r="H251" s="103" t="s">
        <v>1026</v>
      </c>
      <c r="I251" s="103" t="str">
        <f>VLOOKUP(H251,Presupuesto!$B$11:$C$565,2,0)</f>
        <v>EQUIPO DE COMPUTACION</v>
      </c>
      <c r="J251" s="100" t="str">
        <f>$J$250</f>
        <v>Posgrado</v>
      </c>
      <c r="K251" s="100" t="s">
        <v>421</v>
      </c>
      <c r="L251" s="100"/>
    </row>
    <row r="252" spans="3:12" x14ac:dyDescent="0.25">
      <c r="C252" s="101" t="s">
        <v>73</v>
      </c>
      <c r="D252" s="153"/>
      <c r="E252" s="102">
        <v>4000</v>
      </c>
      <c r="F252" s="99">
        <f t="shared" ref="F252:F263" si="21">D252*E252</f>
        <v>0</v>
      </c>
      <c r="G252" s="167"/>
      <c r="H252" s="103" t="s">
        <v>998</v>
      </c>
      <c r="I252" s="103" t="str">
        <f>VLOOKUP(H252,Presupuesto!$B$11:$C$565,2,0)</f>
        <v>EQUIPOS VARIOS DE OFICINA</v>
      </c>
      <c r="J252" s="100" t="str">
        <f t="shared" ref="J252:J263" si="22">$J$250</f>
        <v>Posgrado</v>
      </c>
      <c r="K252" s="100" t="s">
        <v>404</v>
      </c>
      <c r="L252" s="100"/>
    </row>
    <row r="253" spans="3:12" x14ac:dyDescent="0.25">
      <c r="C253" s="101" t="s">
        <v>74</v>
      </c>
      <c r="D253" s="153"/>
      <c r="E253" s="102">
        <v>8000</v>
      </c>
      <c r="F253" s="99">
        <f t="shared" si="21"/>
        <v>0</v>
      </c>
      <c r="G253" s="167"/>
      <c r="H253" s="103" t="s">
        <v>1026</v>
      </c>
      <c r="I253" s="103" t="str">
        <f>VLOOKUP(H253,Presupuesto!$B$11:$C$565,2,0)</f>
        <v>EQUIPO DE COMPUTACION</v>
      </c>
      <c r="J253" s="100" t="str">
        <f t="shared" si="22"/>
        <v>Posgrado</v>
      </c>
      <c r="K253" s="100" t="s">
        <v>404</v>
      </c>
      <c r="L253" s="100"/>
    </row>
    <row r="254" spans="3:12" x14ac:dyDescent="0.25">
      <c r="C254" s="101" t="s">
        <v>75</v>
      </c>
      <c r="D254" s="153"/>
      <c r="E254" s="102">
        <v>5000</v>
      </c>
      <c r="F254" s="99">
        <f t="shared" si="21"/>
        <v>0</v>
      </c>
      <c r="G254" s="167"/>
      <c r="H254" s="103" t="s">
        <v>1026</v>
      </c>
      <c r="I254" s="103" t="str">
        <f>VLOOKUP(H254,Presupuesto!$B$11:$C$565,2,0)</f>
        <v>EQUIPO DE COMPUTACION</v>
      </c>
      <c r="J254" s="100" t="str">
        <f t="shared" si="22"/>
        <v>Posgrado</v>
      </c>
      <c r="K254" s="100" t="s">
        <v>404</v>
      </c>
      <c r="L254" s="100"/>
    </row>
    <row r="255" spans="3:12" x14ac:dyDescent="0.25">
      <c r="C255" s="101" t="s">
        <v>35</v>
      </c>
      <c r="D255" s="153"/>
      <c r="E255" s="102">
        <v>13000</v>
      </c>
      <c r="F255" s="99">
        <f t="shared" si="21"/>
        <v>0</v>
      </c>
      <c r="G255" s="167"/>
      <c r="H255" s="103" t="s">
        <v>1012</v>
      </c>
      <c r="I255" s="103" t="str">
        <f>VLOOKUP(H255,Presupuesto!$B$11:$C$565,2,0)</f>
        <v>EQUIPO DE TRANSPORTE TRACCION Y ELEVACION</v>
      </c>
      <c r="J255" s="100" t="str">
        <f t="shared" si="22"/>
        <v>Posgrado</v>
      </c>
      <c r="K255" s="100" t="s">
        <v>404</v>
      </c>
      <c r="L255" s="100"/>
    </row>
    <row r="256" spans="3:12" x14ac:dyDescent="0.25">
      <c r="C256" s="101" t="s">
        <v>76</v>
      </c>
      <c r="D256" s="153"/>
      <c r="E256" s="102">
        <v>15000</v>
      </c>
      <c r="F256" s="99">
        <f t="shared" si="21"/>
        <v>0</v>
      </c>
      <c r="G256" s="167"/>
      <c r="H256" s="103" t="s">
        <v>1012</v>
      </c>
      <c r="I256" s="103" t="str">
        <f>VLOOKUP(H256,Presupuesto!$B$11:$C$565,2,0)</f>
        <v>EQUIPO DE TRANSPORTE TRACCION Y ELEVACION</v>
      </c>
      <c r="J256" s="100" t="str">
        <f t="shared" si="22"/>
        <v>Posgrado</v>
      </c>
      <c r="K256" s="100" t="s">
        <v>404</v>
      </c>
      <c r="L256" s="100"/>
    </row>
    <row r="257" spans="3:12" x14ac:dyDescent="0.25">
      <c r="C257" s="101" t="s">
        <v>77</v>
      </c>
      <c r="D257" s="153"/>
      <c r="E257" s="102">
        <v>10000</v>
      </c>
      <c r="F257" s="99">
        <f t="shared" si="21"/>
        <v>0</v>
      </c>
      <c r="G257" s="167"/>
      <c r="H257" s="103" t="s">
        <v>1012</v>
      </c>
      <c r="I257" s="103" t="str">
        <f>VLOOKUP(H257,Presupuesto!$B$11:$C$565,2,0)</f>
        <v>EQUIPO DE TRANSPORTE TRACCION Y ELEVACION</v>
      </c>
      <c r="J257" s="100" t="str">
        <f t="shared" si="22"/>
        <v>Posgrado</v>
      </c>
      <c r="K257" s="100" t="s">
        <v>412</v>
      </c>
      <c r="L257" s="100"/>
    </row>
    <row r="258" spans="3:12" x14ac:dyDescent="0.25">
      <c r="C258" s="101" t="s">
        <v>78</v>
      </c>
      <c r="D258" s="153"/>
      <c r="E258" s="102">
        <v>10000</v>
      </c>
      <c r="F258" s="99">
        <f t="shared" si="21"/>
        <v>0</v>
      </c>
      <c r="G258" s="167"/>
      <c r="H258" s="103" t="s">
        <v>1058</v>
      </c>
      <c r="I258" s="103" t="str">
        <f>VLOOKUP(H258,Presupuesto!$B$11:$C$565,2,0)</f>
        <v>APLICACIONES INFORMATICAS</v>
      </c>
      <c r="J258" s="100" t="str">
        <f t="shared" si="22"/>
        <v>Posgrado</v>
      </c>
      <c r="K258" s="100" t="s">
        <v>408</v>
      </c>
      <c r="L258" s="100"/>
    </row>
    <row r="259" spans="3:12" x14ac:dyDescent="0.25">
      <c r="C259" s="111" t="s">
        <v>79</v>
      </c>
      <c r="D259" s="153"/>
      <c r="E259" s="102">
        <v>2000</v>
      </c>
      <c r="F259" s="99">
        <f t="shared" si="21"/>
        <v>0</v>
      </c>
      <c r="G259" s="167"/>
      <c r="H259" s="112" t="s">
        <v>1026</v>
      </c>
      <c r="I259" s="112" t="str">
        <f>VLOOKUP(H259,Presupuesto!$B$11:$C$565,2,0)</f>
        <v>EQUIPO DE COMPUTACION</v>
      </c>
      <c r="J259" s="100" t="str">
        <f t="shared" si="22"/>
        <v>Posgrado</v>
      </c>
      <c r="K259" s="100" t="s">
        <v>404</v>
      </c>
      <c r="L259" s="100"/>
    </row>
    <row r="260" spans="3:12" x14ac:dyDescent="0.25">
      <c r="C260" s="111" t="s">
        <v>80</v>
      </c>
      <c r="D260" s="153"/>
      <c r="E260" s="102">
        <v>1500</v>
      </c>
      <c r="F260" s="99">
        <f t="shared" si="21"/>
        <v>0</v>
      </c>
      <c r="G260" s="167"/>
      <c r="H260" s="112" t="s">
        <v>958</v>
      </c>
      <c r="I260" s="112" t="str">
        <f>VLOOKUP(H260,Presupuesto!$B$11:$C$565,2,0)</f>
        <v>UTILES Y MATERIALES ELECTRICOS</v>
      </c>
      <c r="J260" s="100" t="str">
        <f t="shared" si="22"/>
        <v>Posgrado</v>
      </c>
      <c r="K260" s="100" t="s">
        <v>404</v>
      </c>
      <c r="L260" s="100"/>
    </row>
    <row r="261" spans="3:12" x14ac:dyDescent="0.25">
      <c r="C261" s="111" t="s">
        <v>81</v>
      </c>
      <c r="D261" s="153"/>
      <c r="E261" s="102">
        <v>1500</v>
      </c>
      <c r="F261" s="99">
        <f t="shared" si="21"/>
        <v>0</v>
      </c>
      <c r="G261" s="167"/>
      <c r="H261" s="112" t="s">
        <v>1026</v>
      </c>
      <c r="I261" s="112" t="str">
        <f>VLOOKUP(H261,Presupuesto!$B$11:$C$565,2,0)</f>
        <v>EQUIPO DE COMPUTACION</v>
      </c>
      <c r="J261" s="100" t="str">
        <f t="shared" si="22"/>
        <v>Posgrado</v>
      </c>
      <c r="K261" s="100" t="s">
        <v>404</v>
      </c>
      <c r="L261" s="100"/>
    </row>
    <row r="262" spans="3:12" x14ac:dyDescent="0.25">
      <c r="C262" s="111" t="s">
        <v>82</v>
      </c>
      <c r="D262" s="153"/>
      <c r="E262" s="102">
        <v>500</v>
      </c>
      <c r="F262" s="99">
        <f t="shared" si="21"/>
        <v>0</v>
      </c>
      <c r="G262" s="167"/>
      <c r="H262" s="112" t="s">
        <v>967</v>
      </c>
      <c r="I262" s="112" t="str">
        <f>VLOOKUP(H262,Presupuesto!$B$11:$C$565,2,0)</f>
        <v>OTROS RESPUESTOS Y ACCESORIOS MENORES</v>
      </c>
      <c r="J262" s="100" t="str">
        <f t="shared" si="22"/>
        <v>Posgrado</v>
      </c>
      <c r="K262" s="100" t="s">
        <v>404</v>
      </c>
      <c r="L262" s="100"/>
    </row>
    <row r="263" spans="3:12" ht="15.75" thickBot="1" x14ac:dyDescent="0.3">
      <c r="C263" s="104" t="s">
        <v>83</v>
      </c>
      <c r="D263" s="161"/>
      <c r="E263" s="106">
        <v>20</v>
      </c>
      <c r="F263" s="107">
        <f t="shared" si="21"/>
        <v>0</v>
      </c>
      <c r="G263" s="164"/>
      <c r="H263" s="108" t="s">
        <v>967</v>
      </c>
      <c r="I263" s="108" t="str">
        <f>VLOOKUP(H263,Presupuesto!$B$11:$C$565,2,0)</f>
        <v>OTROS RESPUESTOS Y ACCESORIOS MENORES</v>
      </c>
      <c r="J263" s="108" t="str">
        <f t="shared" si="22"/>
        <v>Posgrado</v>
      </c>
      <c r="K263" s="126" t="s">
        <v>403</v>
      </c>
      <c r="L263" s="126"/>
    </row>
    <row r="264" spans="3:12" x14ac:dyDescent="0.25">
      <c r="F264" s="95"/>
      <c r="G264" s="76"/>
      <c r="H264" s="76"/>
      <c r="I264" s="76"/>
    </row>
    <row r="265" spans="3:12" ht="15.75" thickBot="1" x14ac:dyDescent="0.3"/>
    <row r="266" spans="3:12" ht="15.75" thickBot="1" x14ac:dyDescent="0.3">
      <c r="C266" s="29" t="s">
        <v>43</v>
      </c>
      <c r="D266" s="110">
        <f>SUM(F273:F286)</f>
        <v>0</v>
      </c>
      <c r="F266" s="70"/>
      <c r="G266" s="79"/>
      <c r="H266" s="70"/>
      <c r="I266" s="70"/>
    </row>
    <row r="267" spans="3:12" x14ac:dyDescent="0.25">
      <c r="C267" s="70"/>
      <c r="D267" s="31"/>
      <c r="E267" s="95"/>
      <c r="F267" s="95"/>
      <c r="G267" s="95"/>
      <c r="H267" s="76"/>
      <c r="I267" s="76"/>
      <c r="J267" s="76"/>
      <c r="K267" s="114"/>
    </row>
    <row r="268" spans="3:12" x14ac:dyDescent="0.25">
      <c r="C268" s="70"/>
      <c r="D268" s="31"/>
      <c r="E268" s="95"/>
      <c r="F268" s="95"/>
      <c r="G268" s="95"/>
      <c r="H268" s="76"/>
      <c r="I268" s="76"/>
      <c r="J268" s="76"/>
      <c r="K268" s="114"/>
    </row>
    <row r="269" spans="3:12" ht="15.75" x14ac:dyDescent="0.25">
      <c r="C269" s="207" t="s">
        <v>401</v>
      </c>
      <c r="D269" s="208"/>
      <c r="E269" s="95"/>
      <c r="F269" s="95"/>
      <c r="G269" s="95"/>
      <c r="H269" s="76"/>
      <c r="I269" s="76"/>
      <c r="J269" s="76"/>
      <c r="K269" s="114"/>
    </row>
    <row r="270" spans="3:12" ht="18.75" x14ac:dyDescent="0.25">
      <c r="C270" s="213" t="e">
        <f>IFERROR(VLOOKUP(D269,'Desarrollo e Innov. Curricular'!$E:$F,2,FALSE),IFERROR(VLOOKUP(D269,'Investigación Científica'!$E:$F,2,FALSE),IFERROR(VLOOKUP(D269,'Vinculación Univ. Sociedad'!$E:$F,2,FALSE),IFERROR(VLOOKUP(D269,'Docencia y Profesorado Universi'!$E:$F,2,FALSE),IFERROR(VLOOKUP(D269,'Estudiantes y Graduados'!$E:$F,2,FALSE),IFERROR(VLOOKUP(D269,'Gestion Administrativa'!$E:$F,2,FALSE),IFERROR(VLOOKUP(D269,'Gestión Académica'!$E:$F,2,FALSE),IFERROR(VLOOKUP(D269,'Aseguramiento de la Calidad y M'!$E:$F,2,FALSE),IFERROR(VLOOKUP(D269,'Gestión del Conocimiento'!$E:$F,2,FALSE),IFERROR(VLOOKUP(D269,'Gobernabilidad y Procesos...'!$E:$F,2,FALSE),IFERROR(VLOOKUP(D269,'Gestión del Talento Humano'!$E:$F,2,FALSE),IFERROR(VLOOKUP(D269,'Internacionalización de la E.S.'!$E:$F,2,FALSE),IFERROR(VLOOKUP(D269,Posgrado!$E:$F,2,FALSE),IFERROR(VLOOKUP(D269,'Cultura de Innovación Insti...'!$E:$F,2,FALSE),VLOOKUP(D269,'Lo Esencial de la Reforma Univ.'!$E:$F,2,0)))))))))))))))</f>
        <v>#N/A</v>
      </c>
      <c r="D270" s="31"/>
      <c r="E270" s="95"/>
      <c r="F270" s="95"/>
      <c r="G270" s="95"/>
      <c r="H270" s="76"/>
      <c r="I270" s="76"/>
      <c r="J270" s="76"/>
      <c r="K270" s="114"/>
    </row>
    <row r="271" spans="3:12" x14ac:dyDescent="0.25">
      <c r="F271" s="95"/>
      <c r="G271" s="76"/>
      <c r="H271" s="76"/>
      <c r="I271" s="76"/>
    </row>
    <row r="272" spans="3:12" ht="30.75" thickBot="1" x14ac:dyDescent="0.3">
      <c r="C272" s="151" t="s">
        <v>44</v>
      </c>
      <c r="D272" s="151" t="s">
        <v>55</v>
      </c>
      <c r="E272" s="151" t="s">
        <v>57</v>
      </c>
      <c r="F272" s="152" t="s">
        <v>27</v>
      </c>
      <c r="G272" s="152" t="s">
        <v>140</v>
      </c>
      <c r="H272" s="151" t="s">
        <v>46</v>
      </c>
      <c r="I272" s="151" t="s">
        <v>141</v>
      </c>
      <c r="J272" s="151" t="s">
        <v>419</v>
      </c>
      <c r="K272" s="151" t="s">
        <v>420</v>
      </c>
      <c r="L272" s="151" t="s">
        <v>475</v>
      </c>
    </row>
    <row r="273" spans="3:12" ht="15.75" thickBot="1" x14ac:dyDescent="0.3">
      <c r="C273" s="314" t="s">
        <v>1351</v>
      </c>
      <c r="D273" s="160"/>
      <c r="E273" s="98">
        <f>HLOOKUP($C273,$CB$2:$CE$3,2,0)</f>
        <v>15000</v>
      </c>
      <c r="F273" s="99">
        <f>D273*E273</f>
        <v>0</v>
      </c>
      <c r="G273" s="167" t="s">
        <v>1459</v>
      </c>
      <c r="H273" s="100" t="s">
        <v>1026</v>
      </c>
      <c r="I273" s="100" t="str">
        <f>VLOOKUP(H273,Presupuesto!$B$11:$C$565,2,0)</f>
        <v>EQUIPO DE COMPUTACION</v>
      </c>
      <c r="J273" s="223" t="s">
        <v>1471</v>
      </c>
      <c r="K273" s="100" t="s">
        <v>403</v>
      </c>
      <c r="L273" s="100"/>
    </row>
    <row r="274" spans="3:12" x14ac:dyDescent="0.25">
      <c r="C274" s="314" t="s">
        <v>1349</v>
      </c>
      <c r="D274" s="153"/>
      <c r="E274" s="98">
        <f>HLOOKUP($C274,$CB$2:$CE$3,2,0)</f>
        <v>35000</v>
      </c>
      <c r="F274" s="99">
        <f>D274*E274</f>
        <v>0</v>
      </c>
      <c r="G274" s="167"/>
      <c r="H274" s="103" t="s">
        <v>1026</v>
      </c>
      <c r="I274" s="103" t="str">
        <f>VLOOKUP(H274,Presupuesto!$B$11:$C$565,2,0)</f>
        <v>EQUIPO DE COMPUTACION</v>
      </c>
      <c r="J274" s="100" t="str">
        <f>$J$273</f>
        <v>Posgrado</v>
      </c>
      <c r="K274" s="100" t="s">
        <v>421</v>
      </c>
      <c r="L274" s="100"/>
    </row>
    <row r="275" spans="3:12" x14ac:dyDescent="0.25">
      <c r="C275" s="101" t="s">
        <v>73</v>
      </c>
      <c r="D275" s="153"/>
      <c r="E275" s="102">
        <v>4000</v>
      </c>
      <c r="F275" s="99">
        <f t="shared" ref="F275:F286" si="23">D275*E275</f>
        <v>0</v>
      </c>
      <c r="G275" s="167"/>
      <c r="H275" s="103" t="s">
        <v>998</v>
      </c>
      <c r="I275" s="103" t="str">
        <f>VLOOKUP(H275,Presupuesto!$B$11:$C$565,2,0)</f>
        <v>EQUIPOS VARIOS DE OFICINA</v>
      </c>
      <c r="J275" s="100" t="str">
        <f t="shared" ref="J275:J286" si="24">$J$273</f>
        <v>Posgrado</v>
      </c>
      <c r="K275" s="100" t="s">
        <v>404</v>
      </c>
      <c r="L275" s="100"/>
    </row>
    <row r="276" spans="3:12" x14ac:dyDescent="0.25">
      <c r="C276" s="101" t="s">
        <v>74</v>
      </c>
      <c r="D276" s="153"/>
      <c r="E276" s="102">
        <v>8000</v>
      </c>
      <c r="F276" s="99">
        <f t="shared" si="23"/>
        <v>0</v>
      </c>
      <c r="G276" s="167"/>
      <c r="H276" s="103" t="s">
        <v>1026</v>
      </c>
      <c r="I276" s="103" t="str">
        <f>VLOOKUP(H276,Presupuesto!$B$11:$C$565,2,0)</f>
        <v>EQUIPO DE COMPUTACION</v>
      </c>
      <c r="J276" s="100" t="str">
        <f t="shared" si="24"/>
        <v>Posgrado</v>
      </c>
      <c r="K276" s="100" t="s">
        <v>404</v>
      </c>
      <c r="L276" s="100"/>
    </row>
    <row r="277" spans="3:12" x14ac:dyDescent="0.25">
      <c r="C277" s="101" t="s">
        <v>75</v>
      </c>
      <c r="D277" s="153"/>
      <c r="E277" s="102">
        <v>5000</v>
      </c>
      <c r="F277" s="99">
        <f t="shared" si="23"/>
        <v>0</v>
      </c>
      <c r="G277" s="167"/>
      <c r="H277" s="103" t="s">
        <v>1026</v>
      </c>
      <c r="I277" s="103" t="str">
        <f>VLOOKUP(H277,Presupuesto!$B$11:$C$565,2,0)</f>
        <v>EQUIPO DE COMPUTACION</v>
      </c>
      <c r="J277" s="100" t="str">
        <f t="shared" si="24"/>
        <v>Posgrado</v>
      </c>
      <c r="K277" s="100" t="s">
        <v>404</v>
      </c>
      <c r="L277" s="100"/>
    </row>
    <row r="278" spans="3:12" x14ac:dyDescent="0.25">
      <c r="C278" s="101" t="s">
        <v>35</v>
      </c>
      <c r="D278" s="153"/>
      <c r="E278" s="102">
        <v>13000</v>
      </c>
      <c r="F278" s="99">
        <f t="shared" si="23"/>
        <v>0</v>
      </c>
      <c r="G278" s="167"/>
      <c r="H278" s="103" t="s">
        <v>1012</v>
      </c>
      <c r="I278" s="103" t="str">
        <f>VLOOKUP(H278,Presupuesto!$B$11:$C$565,2,0)</f>
        <v>EQUIPO DE TRANSPORTE TRACCION Y ELEVACION</v>
      </c>
      <c r="J278" s="100" t="str">
        <f t="shared" si="24"/>
        <v>Posgrado</v>
      </c>
      <c r="K278" s="100" t="s">
        <v>404</v>
      </c>
      <c r="L278" s="100"/>
    </row>
    <row r="279" spans="3:12" x14ac:dyDescent="0.25">
      <c r="C279" s="101" t="s">
        <v>76</v>
      </c>
      <c r="D279" s="153"/>
      <c r="E279" s="102">
        <v>15000</v>
      </c>
      <c r="F279" s="99">
        <f t="shared" si="23"/>
        <v>0</v>
      </c>
      <c r="G279" s="167"/>
      <c r="H279" s="103" t="s">
        <v>1012</v>
      </c>
      <c r="I279" s="103" t="str">
        <f>VLOOKUP(H279,Presupuesto!$B$11:$C$565,2,0)</f>
        <v>EQUIPO DE TRANSPORTE TRACCION Y ELEVACION</v>
      </c>
      <c r="J279" s="100" t="str">
        <f t="shared" si="24"/>
        <v>Posgrado</v>
      </c>
      <c r="K279" s="100" t="s">
        <v>404</v>
      </c>
      <c r="L279" s="100"/>
    </row>
    <row r="280" spans="3:12" x14ac:dyDescent="0.25">
      <c r="C280" s="101" t="s">
        <v>77</v>
      </c>
      <c r="D280" s="153"/>
      <c r="E280" s="102">
        <v>10000</v>
      </c>
      <c r="F280" s="99">
        <f t="shared" si="23"/>
        <v>0</v>
      </c>
      <c r="G280" s="167"/>
      <c r="H280" s="103" t="s">
        <v>1012</v>
      </c>
      <c r="I280" s="103" t="str">
        <f>VLOOKUP(H280,Presupuesto!$B$11:$C$565,2,0)</f>
        <v>EQUIPO DE TRANSPORTE TRACCION Y ELEVACION</v>
      </c>
      <c r="J280" s="100" t="str">
        <f t="shared" si="24"/>
        <v>Posgrado</v>
      </c>
      <c r="K280" s="100" t="s">
        <v>412</v>
      </c>
      <c r="L280" s="100"/>
    </row>
    <row r="281" spans="3:12" x14ac:dyDescent="0.25">
      <c r="C281" s="101" t="s">
        <v>78</v>
      </c>
      <c r="D281" s="153"/>
      <c r="E281" s="102">
        <v>10000</v>
      </c>
      <c r="F281" s="99">
        <f t="shared" si="23"/>
        <v>0</v>
      </c>
      <c r="G281" s="167"/>
      <c r="H281" s="103" t="s">
        <v>1058</v>
      </c>
      <c r="I281" s="103" t="str">
        <f>VLOOKUP(H281,Presupuesto!$B$11:$C$565,2,0)</f>
        <v>APLICACIONES INFORMATICAS</v>
      </c>
      <c r="J281" s="100" t="str">
        <f t="shared" si="24"/>
        <v>Posgrado</v>
      </c>
      <c r="K281" s="100" t="s">
        <v>408</v>
      </c>
      <c r="L281" s="100"/>
    </row>
    <row r="282" spans="3:12" x14ac:dyDescent="0.25">
      <c r="C282" s="111" t="s">
        <v>79</v>
      </c>
      <c r="D282" s="153"/>
      <c r="E282" s="102">
        <v>2000</v>
      </c>
      <c r="F282" s="99">
        <f t="shared" si="23"/>
        <v>0</v>
      </c>
      <c r="G282" s="167"/>
      <c r="H282" s="112" t="s">
        <v>1026</v>
      </c>
      <c r="I282" s="112" t="str">
        <f>VLOOKUP(H282,Presupuesto!$B$11:$C$565,2,0)</f>
        <v>EQUIPO DE COMPUTACION</v>
      </c>
      <c r="J282" s="100" t="str">
        <f t="shared" si="24"/>
        <v>Posgrado</v>
      </c>
      <c r="K282" s="100" t="s">
        <v>404</v>
      </c>
      <c r="L282" s="100"/>
    </row>
    <row r="283" spans="3:12" x14ac:dyDescent="0.25">
      <c r="C283" s="111" t="s">
        <v>80</v>
      </c>
      <c r="D283" s="153"/>
      <c r="E283" s="102">
        <v>1500</v>
      </c>
      <c r="F283" s="99">
        <f t="shared" si="23"/>
        <v>0</v>
      </c>
      <c r="G283" s="167"/>
      <c r="H283" s="112" t="s">
        <v>958</v>
      </c>
      <c r="I283" s="112" t="str">
        <f>VLOOKUP(H283,Presupuesto!$B$11:$C$565,2,0)</f>
        <v>UTILES Y MATERIALES ELECTRICOS</v>
      </c>
      <c r="J283" s="100" t="str">
        <f t="shared" si="24"/>
        <v>Posgrado</v>
      </c>
      <c r="K283" s="100" t="s">
        <v>404</v>
      </c>
      <c r="L283" s="100"/>
    </row>
    <row r="284" spans="3:12" x14ac:dyDescent="0.25">
      <c r="C284" s="111" t="s">
        <v>81</v>
      </c>
      <c r="D284" s="153"/>
      <c r="E284" s="102">
        <v>1500</v>
      </c>
      <c r="F284" s="99">
        <f t="shared" si="23"/>
        <v>0</v>
      </c>
      <c r="G284" s="167"/>
      <c r="H284" s="112" t="s">
        <v>1026</v>
      </c>
      <c r="I284" s="112" t="str">
        <f>VLOOKUP(H284,Presupuesto!$B$11:$C$565,2,0)</f>
        <v>EQUIPO DE COMPUTACION</v>
      </c>
      <c r="J284" s="100" t="str">
        <f t="shared" si="24"/>
        <v>Posgrado</v>
      </c>
      <c r="K284" s="100" t="s">
        <v>404</v>
      </c>
      <c r="L284" s="100"/>
    </row>
    <row r="285" spans="3:12" x14ac:dyDescent="0.25">
      <c r="C285" s="111" t="s">
        <v>82</v>
      </c>
      <c r="D285" s="153"/>
      <c r="E285" s="102">
        <v>500</v>
      </c>
      <c r="F285" s="99">
        <f t="shared" si="23"/>
        <v>0</v>
      </c>
      <c r="G285" s="167"/>
      <c r="H285" s="112" t="s">
        <v>967</v>
      </c>
      <c r="I285" s="112" t="str">
        <f>VLOOKUP(H285,Presupuesto!$B$11:$C$565,2,0)</f>
        <v>OTROS RESPUESTOS Y ACCESORIOS MENORES</v>
      </c>
      <c r="J285" s="100" t="str">
        <f t="shared" si="24"/>
        <v>Posgrado</v>
      </c>
      <c r="K285" s="100" t="s">
        <v>404</v>
      </c>
      <c r="L285" s="100"/>
    </row>
    <row r="286" spans="3:12" ht="15.75" thickBot="1" x14ac:dyDescent="0.3">
      <c r="C286" s="104" t="s">
        <v>83</v>
      </c>
      <c r="D286" s="161"/>
      <c r="E286" s="106">
        <v>20</v>
      </c>
      <c r="F286" s="107">
        <f t="shared" si="23"/>
        <v>0</v>
      </c>
      <c r="G286" s="164"/>
      <c r="H286" s="108" t="s">
        <v>967</v>
      </c>
      <c r="I286" s="108" t="str">
        <f>VLOOKUP(H286,Presupuesto!$B$11:$C$565,2,0)</f>
        <v>OTROS RESPUESTOS Y ACCESORIOS MENORES</v>
      </c>
      <c r="J286" s="108" t="str">
        <f t="shared" si="24"/>
        <v>Posgrado</v>
      </c>
      <c r="K286" s="126" t="s">
        <v>403</v>
      </c>
      <c r="L286" s="126"/>
    </row>
  </sheetData>
  <mergeCells count="2">
    <mergeCell ref="F8:H8"/>
    <mergeCell ref="F79:H79"/>
  </mergeCells>
  <dataValidations xWindow="801" yWindow="652" count="5">
    <dataValidation type="list" allowBlank="1" showInputMessage="1" showErrorMessage="1" errorTitle="¡Ingreso Inválido!" error="Seleccione una opción de la lista._x000a_" promptTitle="Tipo de Presupuesto" prompt="Seleccione una opción de la lista." sqref="G273:G286 G17:G30 G63:G76 G89:G102 G112:G125 G135:G148 G158:G171 G181:G194 G204:G217 G227:G240 G250:G263 G40:G53">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9:J102 J112:J125 J135:J148 J158:J171 J181:J194 J204:J217 J227:J240 J250:J263 J273:J286">
      <formula1>$A$2:$O$2</formula1>
    </dataValidation>
    <dataValidation type="list" allowBlank="1" showInputMessage="1" showErrorMessage="1" errorTitle="¡Ingreso Inválido!" error="Seleccione una opción de la lista" promptTitle="Mes Requerido" prompt="Seleccione el mes en el que requiere el recurso." sqref="K17:K30 K40:K53 K63:K76 K89:K102 K112:K125 K135:K148 K158:K171 K181:K194 K204:K217 K227:K240 K250:K263 K273:K286">
      <formula1>$U$2:$AF$2</formula1>
    </dataValidation>
    <dataValidation type="list" allowBlank="1" showInputMessage="1" showErrorMessage="1" sqref="C250:C251 C273:C274 C63:C64 C89:C90 C112:C113 C135:C136 C158:C159 C181:C182 C204:C205 C227:C228 C17:C18 C40:C41">
      <formula1>$CB$2:$CE$2</formula1>
    </dataValidation>
    <dataValidation type="list" allowBlank="1" showInputMessage="1" showErrorMessage="1" errorTitle="¡Ingreso Inválido!" error="Verifique el valor ingresado" promptTitle="Objeto de Gasto" prompt="Ingrese el Objeto de Gasto" sqref="H17:H30 H40:H53 H63:H76 H89:H102 H112:H125 H135:H148 H158:H171 H181:H194 H204:H217 H227:H240 H250:H263 H273:H286">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725"/>
  <sheetViews>
    <sheetView showGridLines="0" topLeftCell="A110" zoomScale="86" zoomScaleNormal="86" workbookViewId="0">
      <selection activeCell="F127" sqref="F127:F136"/>
    </sheetView>
  </sheetViews>
  <sheetFormatPr baseColWidth="10" defaultColWidth="11.5703125" defaultRowHeight="15" x14ac:dyDescent="0.2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53.25" thickBot="1" x14ac:dyDescent="0.3">
      <c r="C5" s="88" t="s">
        <v>394</v>
      </c>
      <c r="D5" s="201">
        <f>SUMIF(C:C,$C$10,D:D)</f>
        <v>693860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63">
        <f>SUM(F17:F24)</f>
        <v>17110</v>
      </c>
      <c r="E10" s="393"/>
      <c r="F10" s="427"/>
      <c r="G10" s="79"/>
      <c r="H10" s="70"/>
      <c r="I10" s="70"/>
    </row>
    <row r="11" spans="1:555" x14ac:dyDescent="0.25">
      <c r="B11" s="95"/>
      <c r="C11" s="427"/>
      <c r="D11" s="428"/>
      <c r="E11" s="426"/>
      <c r="F11" s="426"/>
      <c r="G11" s="95"/>
      <c r="H11" s="76"/>
      <c r="I11" s="76"/>
      <c r="J11" s="76"/>
      <c r="K11" s="114"/>
    </row>
    <row r="12" spans="1:555" x14ac:dyDescent="0.25">
      <c r="B12" s="95"/>
      <c r="C12" s="427"/>
      <c r="D12" s="428"/>
      <c r="E12" s="426"/>
      <c r="F12" s="426"/>
      <c r="G12" s="95"/>
      <c r="H12" s="76"/>
      <c r="I12" s="76"/>
      <c r="J12" s="76"/>
      <c r="K12" s="114"/>
    </row>
    <row r="13" spans="1:555" ht="15.75" x14ac:dyDescent="0.25">
      <c r="B13" s="95"/>
      <c r="C13" s="429" t="s">
        <v>401</v>
      </c>
      <c r="D13" s="457" t="s">
        <v>1855</v>
      </c>
      <c r="E13" s="426"/>
      <c r="F13" s="426"/>
      <c r="G13" s="95"/>
      <c r="H13" s="76"/>
      <c r="I13" s="76"/>
      <c r="J13" s="76"/>
      <c r="K13" s="114"/>
    </row>
    <row r="14" spans="1:555" ht="18.75" x14ac:dyDescent="0.25">
      <c r="B14" s="95"/>
      <c r="C14" s="431"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1)  Desarrollar un prototipo de equipo para la medición de la constante de Planck utilizando materiales de bajo costo comparativo.</v>
      </c>
      <c r="D14" s="428"/>
      <c r="E14" s="426"/>
      <c r="F14" s="426"/>
      <c r="G14" s="95"/>
      <c r="H14" s="76"/>
      <c r="I14" s="76"/>
      <c r="J14" s="76"/>
      <c r="K14" s="114"/>
    </row>
    <row r="15" spans="1:555" ht="15.75" thickBot="1" x14ac:dyDescent="0.3">
      <c r="C15" s="393"/>
      <c r="D15" s="393"/>
      <c r="E15" s="393"/>
      <c r="F15" s="426"/>
      <c r="G15" s="76"/>
      <c r="H15" s="76"/>
      <c r="I15" s="76"/>
    </row>
    <row r="16" spans="1:555" ht="30.75" thickBot="1" x14ac:dyDescent="0.3">
      <c r="C16" s="433" t="s">
        <v>44</v>
      </c>
      <c r="D16" s="433" t="s">
        <v>55</v>
      </c>
      <c r="E16" s="464" t="s">
        <v>57</v>
      </c>
      <c r="F16" s="465" t="s">
        <v>27</v>
      </c>
      <c r="G16" s="135" t="s">
        <v>140</v>
      </c>
      <c r="H16" s="138" t="s">
        <v>46</v>
      </c>
      <c r="I16" s="135" t="s">
        <v>141</v>
      </c>
      <c r="J16" s="135" t="s">
        <v>419</v>
      </c>
      <c r="K16" s="135" t="s">
        <v>420</v>
      </c>
    </row>
    <row r="17" spans="3:11" x14ac:dyDescent="0.25">
      <c r="C17" s="466" t="s">
        <v>450</v>
      </c>
      <c r="D17" s="467"/>
      <c r="E17" s="468">
        <f>HLOOKUP(C17,$AH$2:$BU$3,2,0)</f>
        <v>620</v>
      </c>
      <c r="F17" s="443">
        <f t="shared" ref="F17:F24" si="0">D17*E17</f>
        <v>0</v>
      </c>
      <c r="G17" s="163" t="s">
        <v>138</v>
      </c>
      <c r="H17" s="144"/>
      <c r="I17" s="132" t="e">
        <f>VLOOKUP(H17,Presupuesto!$B$11:$C$565,2,0)</f>
        <v>#N/A</v>
      </c>
      <c r="J17" s="223" t="s">
        <v>1471</v>
      </c>
      <c r="K17" s="100" t="s">
        <v>403</v>
      </c>
    </row>
    <row r="18" spans="3:11" ht="15.75" thickBot="1" x14ac:dyDescent="0.3">
      <c r="C18" s="469" t="s">
        <v>1505</v>
      </c>
      <c r="D18" s="470">
        <v>1</v>
      </c>
      <c r="E18" s="471">
        <v>11000</v>
      </c>
      <c r="F18" s="472">
        <f t="shared" si="0"/>
        <v>11000</v>
      </c>
      <c r="G18" s="163" t="s">
        <v>138</v>
      </c>
      <c r="H18" s="144" t="s">
        <v>1015</v>
      </c>
      <c r="I18" s="132" t="str">
        <f>VLOOKUP(H18,Presupuesto!$B$11:$C$565,2,0)</f>
        <v>EQUIPO MEDICO Y LABORATORIO</v>
      </c>
      <c r="J18" s="100" t="str">
        <f t="shared" ref="J18:J25" si="1">$J$17</f>
        <v>Posgrado</v>
      </c>
      <c r="K18" s="100" t="s">
        <v>421</v>
      </c>
    </row>
    <row r="19" spans="3:11" ht="16.5" thickTop="1" thickBot="1" x14ac:dyDescent="0.3">
      <c r="C19" s="469" t="s">
        <v>1506</v>
      </c>
      <c r="D19" s="470">
        <v>1</v>
      </c>
      <c r="E19" s="471">
        <v>1100</v>
      </c>
      <c r="F19" s="472">
        <f t="shared" si="0"/>
        <v>1100</v>
      </c>
      <c r="G19" s="163" t="s">
        <v>138</v>
      </c>
      <c r="H19" s="144" t="s">
        <v>1015</v>
      </c>
      <c r="I19" s="132" t="str">
        <f>VLOOKUP(H19,Presupuesto!$B$11:$C$565,2,0)</f>
        <v>EQUIPO MEDICO Y LABORATORIO</v>
      </c>
      <c r="J19" s="100" t="str">
        <f t="shared" si="1"/>
        <v>Posgrado</v>
      </c>
      <c r="K19" s="100" t="s">
        <v>421</v>
      </c>
    </row>
    <row r="20" spans="3:11" ht="16.5" thickTop="1" thickBot="1" x14ac:dyDescent="0.3">
      <c r="C20" s="469" t="s">
        <v>1507</v>
      </c>
      <c r="D20" s="470">
        <v>1</v>
      </c>
      <c r="E20" s="471">
        <v>1100</v>
      </c>
      <c r="F20" s="472">
        <f t="shared" si="0"/>
        <v>1100</v>
      </c>
      <c r="G20" s="163" t="s">
        <v>138</v>
      </c>
      <c r="H20" s="144" t="s">
        <v>1015</v>
      </c>
      <c r="I20" s="132" t="str">
        <f>VLOOKUP(H20,Presupuesto!$B$11:$C$565,2,0)</f>
        <v>EQUIPO MEDICO Y LABORATORIO</v>
      </c>
      <c r="J20" s="100" t="str">
        <f t="shared" si="1"/>
        <v>Posgrado</v>
      </c>
      <c r="K20" s="100" t="s">
        <v>421</v>
      </c>
    </row>
    <row r="21" spans="3:11" ht="16.5" thickTop="1" thickBot="1" x14ac:dyDescent="0.3">
      <c r="C21" s="469" t="s">
        <v>1508</v>
      </c>
      <c r="D21" s="470">
        <v>1</v>
      </c>
      <c r="E21" s="471">
        <v>1100</v>
      </c>
      <c r="F21" s="472">
        <f t="shared" si="0"/>
        <v>1100</v>
      </c>
      <c r="G21" s="163" t="s">
        <v>138</v>
      </c>
      <c r="H21" s="144" t="s">
        <v>1015</v>
      </c>
      <c r="I21" s="132" t="str">
        <f>VLOOKUP(H21,Presupuesto!$B$11:$C$565,2,0)</f>
        <v>EQUIPO MEDICO Y LABORATORIO</v>
      </c>
      <c r="J21" s="100" t="str">
        <f t="shared" si="1"/>
        <v>Posgrado</v>
      </c>
      <c r="K21" s="100" t="s">
        <v>421</v>
      </c>
    </row>
    <row r="22" spans="3:11" ht="16.5" thickTop="1" thickBot="1" x14ac:dyDescent="0.3">
      <c r="C22" s="469" t="s">
        <v>1509</v>
      </c>
      <c r="D22" s="470">
        <v>1</v>
      </c>
      <c r="E22" s="471">
        <v>1100</v>
      </c>
      <c r="F22" s="472">
        <f t="shared" si="0"/>
        <v>1100</v>
      </c>
      <c r="G22" s="163" t="s">
        <v>138</v>
      </c>
      <c r="H22" s="144" t="s">
        <v>1015</v>
      </c>
      <c r="I22" s="132" t="str">
        <f>VLOOKUP(H22,Presupuesto!$B$11:$C$565,2,0)</f>
        <v>EQUIPO MEDICO Y LABORATORIO</v>
      </c>
      <c r="J22" s="100" t="str">
        <f t="shared" si="1"/>
        <v>Posgrado</v>
      </c>
      <c r="K22" s="100" t="s">
        <v>410</v>
      </c>
    </row>
    <row r="23" spans="3:11" ht="16.5" thickTop="1" thickBot="1" x14ac:dyDescent="0.3">
      <c r="C23" s="469" t="s">
        <v>1510</v>
      </c>
      <c r="D23" s="470">
        <v>1</v>
      </c>
      <c r="E23" s="471">
        <v>1500</v>
      </c>
      <c r="F23" s="472">
        <f t="shared" si="0"/>
        <v>1500</v>
      </c>
      <c r="G23" s="163" t="s">
        <v>138</v>
      </c>
      <c r="H23" s="144" t="s">
        <v>1015</v>
      </c>
      <c r="I23" s="132" t="str">
        <f>VLOOKUP(H23,Presupuesto!$B$11:$C$565,2,0)</f>
        <v>EQUIPO MEDICO Y LABORATORIO</v>
      </c>
      <c r="J23" s="100" t="str">
        <f t="shared" si="1"/>
        <v>Posgrado</v>
      </c>
      <c r="K23" s="100" t="s">
        <v>421</v>
      </c>
    </row>
    <row r="24" spans="3:11" ht="16.5" thickTop="1" thickBot="1" x14ac:dyDescent="0.3">
      <c r="C24" s="469" t="s">
        <v>1511</v>
      </c>
      <c r="D24" s="470">
        <v>1</v>
      </c>
      <c r="E24" s="471">
        <v>210</v>
      </c>
      <c r="F24" s="472">
        <f t="shared" si="0"/>
        <v>210</v>
      </c>
      <c r="G24" s="163" t="s">
        <v>138</v>
      </c>
      <c r="H24" s="144" t="s">
        <v>1015</v>
      </c>
      <c r="I24" s="132" t="str">
        <f>VLOOKUP(H24,Presupuesto!$B$11:$C$565,2,0)</f>
        <v>EQUIPO MEDICO Y LABORATORIO</v>
      </c>
      <c r="J24" s="100" t="str">
        <f t="shared" si="1"/>
        <v>Posgrado</v>
      </c>
      <c r="K24" s="100" t="s">
        <v>421</v>
      </c>
    </row>
    <row r="25" spans="3:11" ht="16.5" thickTop="1" thickBot="1" x14ac:dyDescent="0.3">
      <c r="C25" s="149"/>
      <c r="D25" s="161"/>
      <c r="E25" s="105"/>
      <c r="F25" s="107">
        <f t="shared" ref="F25" si="2">D25*E25</f>
        <v>0</v>
      </c>
      <c r="G25" s="164"/>
      <c r="H25" s="150"/>
      <c r="I25" s="134" t="e">
        <f>VLOOKUP(H25,Presupuesto!$B$11:$C$565,2,0)</f>
        <v>#N/A</v>
      </c>
      <c r="J25" s="108" t="str">
        <f t="shared" si="1"/>
        <v>Posgrado</v>
      </c>
      <c r="K25" s="126" t="s">
        <v>403</v>
      </c>
    </row>
    <row r="27" spans="3:11" ht="15.75" thickBot="1" x14ac:dyDescent="0.3">
      <c r="F27" s="92"/>
      <c r="G27" s="91"/>
      <c r="H27" s="92"/>
      <c r="I27" s="92"/>
    </row>
    <row r="28" spans="3:11" ht="15.75" thickBot="1" x14ac:dyDescent="0.3">
      <c r="C28" s="159" t="s">
        <v>53</v>
      </c>
      <c r="D28" s="463">
        <f>SUM(F35:F87)</f>
        <v>211250</v>
      </c>
      <c r="E28" s="393"/>
      <c r="F28" s="427"/>
      <c r="G28" s="476"/>
      <c r="H28" s="427"/>
      <c r="I28" s="70"/>
    </row>
    <row r="29" spans="3:11" x14ac:dyDescent="0.25">
      <c r="C29" s="427"/>
      <c r="D29" s="428"/>
      <c r="E29" s="426"/>
      <c r="F29" s="426"/>
      <c r="G29" s="426"/>
      <c r="H29" s="477"/>
      <c r="I29" s="76"/>
      <c r="J29" s="76"/>
      <c r="K29" s="114"/>
    </row>
    <row r="30" spans="3:11" x14ac:dyDescent="0.25">
      <c r="C30" s="427"/>
      <c r="D30" s="428"/>
      <c r="E30" s="426"/>
      <c r="F30" s="426"/>
      <c r="G30" s="426"/>
      <c r="H30" s="477"/>
      <c r="I30" s="76"/>
      <c r="J30" s="76"/>
      <c r="K30" s="114"/>
    </row>
    <row r="31" spans="3:11" ht="15.75" x14ac:dyDescent="0.25">
      <c r="C31" s="429" t="s">
        <v>401</v>
      </c>
      <c r="D31" s="457" t="s">
        <v>1854</v>
      </c>
      <c r="E31" s="426"/>
      <c r="F31" s="426"/>
      <c r="G31" s="426"/>
      <c r="H31" s="477"/>
      <c r="I31" s="76"/>
      <c r="J31" s="76"/>
      <c r="K31" s="114"/>
    </row>
    <row r="32" spans="3:11" ht="18.75" x14ac:dyDescent="0.25">
      <c r="C32" s="431" t="str">
        <f>IFERROR(VLOOKUP(D31,'Desarrollo e Innov. Curricular'!$E:$F,2,FALSE),IFERROR(VLOOKUP(D31,'Investigación Científica'!$E:$F,2,FALSE),IFERROR(VLOOKUP(D31,'Vinculación Univ. Sociedad'!$E:$F,2,FALSE),IFERROR(VLOOKUP(D31,'Docencia y Profesorado Universi'!$E:$F,2,FALSE),IFERROR(VLOOKUP(D31,'Estudiantes y Graduados'!$E:$F,2,FALSE),IFERROR(VLOOKUP(D31,'Gestion Administrativa'!$E:$F,2,FALSE),IFERROR(VLOOKUP(D31,'Gestión Académica'!$E:$F,2,FALSE),IFERROR(VLOOKUP(D31,'Aseguramiento de la Calidad y M'!$E:$F,2,FALSE),IFERROR(VLOOKUP(D31,'Gestión del Conocimiento'!$E:$F,2,FALSE),IFERROR(VLOOKUP(D31,'Gobernabilidad y Procesos...'!$E:$F,2,FALSE),IFERROR(VLOOKUP(D31,'Gestión del Talento Humano'!$E:$F,2,FALSE),IFERROR(VLOOKUP(D31,'Internacionalización de la E.S.'!$E:$F,2,FALSE),IFERROR(VLOOKUP(D31,Posgrado!$E:$F,2,FALSE),IFERROR(VLOOKUP(D31,'Cultura de Innovación Insti...'!$E:$F,2,FALSE),VLOOKUP(D31,'Lo Esencial de la Reforma Univ.'!$E:$F,2,0)))))))))))))))</f>
        <v>1)  Acondicionamiento y equipamiento  del  laboratorio de metalurgia</v>
      </c>
      <c r="D32" s="428"/>
      <c r="E32" s="426"/>
      <c r="F32" s="426"/>
      <c r="G32" s="426"/>
      <c r="H32" s="477"/>
      <c r="I32" s="76"/>
      <c r="J32" s="76"/>
      <c r="K32" s="114"/>
    </row>
    <row r="33" spans="3:11" ht="15.75" thickBot="1" x14ac:dyDescent="0.3">
      <c r="C33" s="393"/>
      <c r="D33" s="393"/>
      <c r="E33" s="393"/>
      <c r="F33" s="426"/>
      <c r="G33" s="477"/>
      <c r="H33" s="477"/>
      <c r="I33" s="76"/>
    </row>
    <row r="34" spans="3:11" ht="30.75" thickBot="1" x14ac:dyDescent="0.3">
      <c r="C34" s="433" t="s">
        <v>44</v>
      </c>
      <c r="D34" s="433" t="s">
        <v>55</v>
      </c>
      <c r="E34" s="464" t="s">
        <v>57</v>
      </c>
      <c r="F34" s="465" t="s">
        <v>27</v>
      </c>
      <c r="G34" s="478" t="s">
        <v>140</v>
      </c>
      <c r="H34" s="464" t="s">
        <v>46</v>
      </c>
      <c r="I34" s="135" t="s">
        <v>141</v>
      </c>
      <c r="J34" s="135" t="s">
        <v>419</v>
      </c>
      <c r="K34" s="135" t="s">
        <v>420</v>
      </c>
    </row>
    <row r="35" spans="3:11" x14ac:dyDescent="0.25">
      <c r="C35" s="466" t="s">
        <v>450</v>
      </c>
      <c r="D35" s="467"/>
      <c r="E35" s="468">
        <f>HLOOKUP(C35,$AH$2:$BU$3,2,0)</f>
        <v>620</v>
      </c>
      <c r="F35" s="443">
        <f t="shared" ref="F35:F87" si="3">D35*E35</f>
        <v>0</v>
      </c>
      <c r="G35" s="479" t="s">
        <v>138</v>
      </c>
      <c r="H35" s="480"/>
      <c r="I35" s="132" t="e">
        <f>VLOOKUP(H35,Presupuesto!$B$11:$C$565,2,0)</f>
        <v>#N/A</v>
      </c>
      <c r="J35" s="223" t="s">
        <v>1471</v>
      </c>
      <c r="K35" s="100" t="s">
        <v>403</v>
      </c>
    </row>
    <row r="36" spans="3:11" ht="15.75" thickBot="1" x14ac:dyDescent="0.3">
      <c r="C36" s="481" t="s">
        <v>1512</v>
      </c>
      <c r="D36" s="470">
        <v>1</v>
      </c>
      <c r="E36" s="471">
        <v>20000</v>
      </c>
      <c r="F36" s="472">
        <f t="shared" si="3"/>
        <v>20000</v>
      </c>
      <c r="G36" s="482" t="s">
        <v>138</v>
      </c>
      <c r="H36" s="144" t="s">
        <v>679</v>
      </c>
      <c r="I36" s="132" t="str">
        <f>VLOOKUP(H36,Presupuesto!$B$11:$C$565,2,0)</f>
        <v>MANTENIMIENTO Y REPARACION DE EQUIPO Y MAQUINARIA DE PRODUCCION</v>
      </c>
      <c r="J36" s="100" t="str">
        <f>$J$35</f>
        <v>Posgrado</v>
      </c>
      <c r="K36" s="100" t="s">
        <v>421</v>
      </c>
    </row>
    <row r="37" spans="3:11" ht="31.5" thickTop="1" thickBot="1" x14ac:dyDescent="0.3">
      <c r="C37" s="481" t="s">
        <v>1513</v>
      </c>
      <c r="D37" s="470">
        <v>3</v>
      </c>
      <c r="E37" s="471">
        <v>3000</v>
      </c>
      <c r="F37" s="472">
        <f t="shared" si="3"/>
        <v>9000</v>
      </c>
      <c r="G37" s="482" t="s">
        <v>138</v>
      </c>
      <c r="H37" s="144" t="s">
        <v>679</v>
      </c>
      <c r="I37" s="132" t="str">
        <f>VLOOKUP(H37,Presupuesto!$B$11:$C$565,2,0)</f>
        <v>MANTENIMIENTO Y REPARACION DE EQUIPO Y MAQUINARIA DE PRODUCCION</v>
      </c>
      <c r="J37" s="100" t="str">
        <f t="shared" ref="J37:J87" si="4">$J$35</f>
        <v>Posgrado</v>
      </c>
      <c r="K37" s="100" t="s">
        <v>421</v>
      </c>
    </row>
    <row r="38" spans="3:11" ht="16.5" thickTop="1" thickBot="1" x14ac:dyDescent="0.3">
      <c r="C38" s="481" t="s">
        <v>1514</v>
      </c>
      <c r="D38" s="470">
        <v>1</v>
      </c>
      <c r="E38" s="471">
        <v>25000</v>
      </c>
      <c r="F38" s="472">
        <f t="shared" si="3"/>
        <v>25000</v>
      </c>
      <c r="G38" s="482" t="s">
        <v>138</v>
      </c>
      <c r="H38" s="144" t="s">
        <v>679</v>
      </c>
      <c r="I38" s="132" t="str">
        <f>VLOOKUP(H38,Presupuesto!$B$11:$C$565,2,0)</f>
        <v>MANTENIMIENTO Y REPARACION DE EQUIPO Y MAQUINARIA DE PRODUCCION</v>
      </c>
      <c r="J38" s="100" t="str">
        <f t="shared" si="4"/>
        <v>Posgrado</v>
      </c>
      <c r="K38" s="100" t="s">
        <v>421</v>
      </c>
    </row>
    <row r="39" spans="3:11" ht="31.5" thickTop="1" thickBot="1" x14ac:dyDescent="0.3">
      <c r="C39" s="481" t="s">
        <v>1515</v>
      </c>
      <c r="D39" s="470">
        <v>1</v>
      </c>
      <c r="E39" s="471">
        <v>2500</v>
      </c>
      <c r="F39" s="472">
        <f t="shared" si="3"/>
        <v>2500</v>
      </c>
      <c r="G39" s="482" t="s">
        <v>138</v>
      </c>
      <c r="H39" s="144" t="s">
        <v>679</v>
      </c>
      <c r="I39" s="132" t="str">
        <f>VLOOKUP(H39,Presupuesto!$B$11:$C$565,2,0)</f>
        <v>MANTENIMIENTO Y REPARACION DE EQUIPO Y MAQUINARIA DE PRODUCCION</v>
      </c>
      <c r="J39" s="100" t="str">
        <f t="shared" si="4"/>
        <v>Posgrado</v>
      </c>
      <c r="K39" s="100" t="s">
        <v>421</v>
      </c>
    </row>
    <row r="40" spans="3:11" ht="16.5" thickTop="1" thickBot="1" x14ac:dyDescent="0.3">
      <c r="C40" s="481" t="s">
        <v>1516</v>
      </c>
      <c r="D40" s="470">
        <v>1</v>
      </c>
      <c r="E40" s="471">
        <v>5000</v>
      </c>
      <c r="F40" s="472">
        <f t="shared" si="3"/>
        <v>5000</v>
      </c>
      <c r="G40" s="482" t="s">
        <v>138</v>
      </c>
      <c r="H40" s="144" t="s">
        <v>804</v>
      </c>
      <c r="I40" s="132" t="str">
        <f>VLOOKUP(H40,Presupuesto!$B$11:$C$565,2,0)</f>
        <v>ALIMENTOS B EBIDAS PARA PERSONAS</v>
      </c>
      <c r="J40" s="100" t="str">
        <f t="shared" si="4"/>
        <v>Posgrado</v>
      </c>
      <c r="K40" s="100" t="s">
        <v>410</v>
      </c>
    </row>
    <row r="41" spans="3:11" ht="16.5" thickTop="1" thickBot="1" x14ac:dyDescent="0.3">
      <c r="C41" s="481" t="s">
        <v>1517</v>
      </c>
      <c r="D41" s="470">
        <v>10</v>
      </c>
      <c r="E41" s="471">
        <v>2600</v>
      </c>
      <c r="F41" s="472">
        <f t="shared" si="3"/>
        <v>26000</v>
      </c>
      <c r="G41" s="482" t="s">
        <v>138</v>
      </c>
      <c r="H41" s="144" t="s">
        <v>967</v>
      </c>
      <c r="I41" s="132" t="str">
        <f>VLOOKUP(H41,Presupuesto!$B$11:$C$565,2,0)</f>
        <v>OTROS RESPUESTOS Y ACCESORIOS MENORES</v>
      </c>
      <c r="J41" s="100" t="str">
        <f t="shared" si="4"/>
        <v>Posgrado</v>
      </c>
      <c r="K41" s="100" t="s">
        <v>421</v>
      </c>
    </row>
    <row r="42" spans="3:11" ht="16.5" thickTop="1" thickBot="1" x14ac:dyDescent="0.3">
      <c r="C42" s="469" t="s">
        <v>1518</v>
      </c>
      <c r="D42" s="470">
        <v>30</v>
      </c>
      <c r="E42" s="471">
        <v>95</v>
      </c>
      <c r="F42" s="472">
        <f t="shared" si="3"/>
        <v>2850</v>
      </c>
      <c r="G42" s="482" t="s">
        <v>138</v>
      </c>
      <c r="H42" s="144" t="s">
        <v>827</v>
      </c>
      <c r="I42" s="132" t="str">
        <f>VLOOKUP(H42,Presupuesto!$B$11:$C$565,2,0)</f>
        <v>PAPEL DE ESCRITORIO</v>
      </c>
      <c r="J42" s="100" t="str">
        <f t="shared" si="4"/>
        <v>Posgrado</v>
      </c>
      <c r="K42" s="100" t="s">
        <v>421</v>
      </c>
    </row>
    <row r="43" spans="3:11" ht="16.5" thickTop="1" thickBot="1" x14ac:dyDescent="0.3">
      <c r="C43" s="469" t="s">
        <v>1519</v>
      </c>
      <c r="D43" s="470">
        <v>50</v>
      </c>
      <c r="E43" s="471">
        <v>85</v>
      </c>
      <c r="F43" s="472">
        <f t="shared" si="3"/>
        <v>4250</v>
      </c>
      <c r="G43" s="482" t="s">
        <v>138</v>
      </c>
      <c r="H43" s="144" t="s">
        <v>827</v>
      </c>
      <c r="I43" s="132" t="str">
        <f>VLOOKUP(H43,Presupuesto!$B$11:$C$565,2,0)</f>
        <v>PAPEL DE ESCRITORIO</v>
      </c>
      <c r="J43" s="100" t="str">
        <f t="shared" si="4"/>
        <v>Posgrado</v>
      </c>
      <c r="K43" s="100" t="s">
        <v>421</v>
      </c>
    </row>
    <row r="44" spans="3:11" ht="16.5" thickTop="1" thickBot="1" x14ac:dyDescent="0.3">
      <c r="C44" s="469" t="s">
        <v>1520</v>
      </c>
      <c r="D44" s="470">
        <v>1</v>
      </c>
      <c r="E44" s="471">
        <v>1500</v>
      </c>
      <c r="F44" s="472">
        <f t="shared" si="3"/>
        <v>1500</v>
      </c>
      <c r="G44" s="482" t="s">
        <v>138</v>
      </c>
      <c r="H44" s="144" t="s">
        <v>336</v>
      </c>
      <c r="I44" s="132" t="str">
        <f>VLOOKUP(H44,Presupuesto!$B$11:$C$565,2,0)</f>
        <v>UTILES DE ESCRITORIO, OFICINA Y ENZE¥ANZA</v>
      </c>
      <c r="J44" s="100" t="str">
        <f t="shared" si="4"/>
        <v>Posgrado</v>
      </c>
      <c r="K44" s="100" t="s">
        <v>421</v>
      </c>
    </row>
    <row r="45" spans="3:11" ht="16.5" thickTop="1" thickBot="1" x14ac:dyDescent="0.3">
      <c r="C45" s="469" t="s">
        <v>1521</v>
      </c>
      <c r="D45" s="470" t="s">
        <v>1522</v>
      </c>
      <c r="E45" s="471">
        <v>6</v>
      </c>
      <c r="F45" s="472">
        <f t="shared" si="3"/>
        <v>216</v>
      </c>
      <c r="G45" s="482" t="s">
        <v>138</v>
      </c>
      <c r="H45" s="144" t="s">
        <v>967</v>
      </c>
      <c r="I45" s="132" t="str">
        <f>VLOOKUP(H45,Presupuesto!$B$11:$C$565,2,0)</f>
        <v>OTROS RESPUESTOS Y ACCESORIOS MENORES</v>
      </c>
      <c r="J45" s="100" t="str">
        <f t="shared" si="4"/>
        <v>Posgrado</v>
      </c>
      <c r="K45" s="100" t="s">
        <v>421</v>
      </c>
    </row>
    <row r="46" spans="3:11" ht="16.5" thickTop="1" thickBot="1" x14ac:dyDescent="0.3">
      <c r="C46" s="469" t="s">
        <v>1523</v>
      </c>
      <c r="D46" s="470" t="s">
        <v>1522</v>
      </c>
      <c r="E46" s="471">
        <v>6</v>
      </c>
      <c r="F46" s="472">
        <f t="shared" si="3"/>
        <v>216</v>
      </c>
      <c r="G46" s="482" t="s">
        <v>138</v>
      </c>
      <c r="H46" s="144" t="s">
        <v>967</v>
      </c>
      <c r="I46" s="132" t="str">
        <f>VLOOKUP(H46,Presupuesto!$B$11:$C$565,2,0)</f>
        <v>OTROS RESPUESTOS Y ACCESORIOS MENORES</v>
      </c>
      <c r="J46" s="100" t="str">
        <f t="shared" si="4"/>
        <v>Posgrado</v>
      </c>
      <c r="K46" s="100" t="s">
        <v>421</v>
      </c>
    </row>
    <row r="47" spans="3:11" ht="16.5" thickTop="1" thickBot="1" x14ac:dyDescent="0.3">
      <c r="C47" s="469" t="s">
        <v>1524</v>
      </c>
      <c r="D47" s="470" t="s">
        <v>1522</v>
      </c>
      <c r="E47" s="471">
        <v>6</v>
      </c>
      <c r="F47" s="472">
        <f t="shared" si="3"/>
        <v>216</v>
      </c>
      <c r="G47" s="482" t="s">
        <v>138</v>
      </c>
      <c r="H47" s="144" t="s">
        <v>967</v>
      </c>
      <c r="I47" s="132" t="str">
        <f>VLOOKUP(H47,Presupuesto!$B$11:$C$565,2,0)</f>
        <v>OTROS RESPUESTOS Y ACCESORIOS MENORES</v>
      </c>
      <c r="J47" s="100" t="str">
        <f t="shared" si="4"/>
        <v>Posgrado</v>
      </c>
      <c r="K47" s="100" t="s">
        <v>421</v>
      </c>
    </row>
    <row r="48" spans="3:11" ht="16.5" thickTop="1" thickBot="1" x14ac:dyDescent="0.3">
      <c r="C48" s="469" t="s">
        <v>1525</v>
      </c>
      <c r="D48" s="470" t="s">
        <v>1522</v>
      </c>
      <c r="E48" s="471">
        <v>6</v>
      </c>
      <c r="F48" s="472">
        <f t="shared" si="3"/>
        <v>216</v>
      </c>
      <c r="G48" s="482" t="s">
        <v>138</v>
      </c>
      <c r="H48" s="144" t="s">
        <v>967</v>
      </c>
      <c r="I48" s="132" t="str">
        <f>VLOOKUP(H48,Presupuesto!$B$11:$C$565,2,0)</f>
        <v>OTROS RESPUESTOS Y ACCESORIOS MENORES</v>
      </c>
      <c r="J48" s="100" t="str">
        <f t="shared" si="4"/>
        <v>Posgrado</v>
      </c>
      <c r="K48" s="100" t="s">
        <v>421</v>
      </c>
    </row>
    <row r="49" spans="3:11" ht="16.5" thickTop="1" thickBot="1" x14ac:dyDescent="0.3">
      <c r="C49" s="469" t="s">
        <v>1526</v>
      </c>
      <c r="D49" s="470" t="s">
        <v>1522</v>
      </c>
      <c r="E49" s="471">
        <v>6</v>
      </c>
      <c r="F49" s="472">
        <f t="shared" si="3"/>
        <v>216</v>
      </c>
      <c r="G49" s="482" t="s">
        <v>138</v>
      </c>
      <c r="H49" s="144" t="s">
        <v>967</v>
      </c>
      <c r="I49" s="132" t="str">
        <f>VLOOKUP(H49,Presupuesto!$B$11:$C$565,2,0)</f>
        <v>OTROS RESPUESTOS Y ACCESORIOS MENORES</v>
      </c>
      <c r="J49" s="100" t="str">
        <f t="shared" si="4"/>
        <v>Posgrado</v>
      </c>
      <c r="K49" s="100" t="s">
        <v>421</v>
      </c>
    </row>
    <row r="50" spans="3:11" ht="16.5" thickTop="1" thickBot="1" x14ac:dyDescent="0.3">
      <c r="C50" s="469" t="s">
        <v>1527</v>
      </c>
      <c r="D50" s="470" t="s">
        <v>1522</v>
      </c>
      <c r="E50" s="471">
        <v>6</v>
      </c>
      <c r="F50" s="472">
        <f t="shared" si="3"/>
        <v>216</v>
      </c>
      <c r="G50" s="482" t="s">
        <v>138</v>
      </c>
      <c r="H50" s="144" t="s">
        <v>967</v>
      </c>
      <c r="I50" s="132" t="str">
        <f>VLOOKUP(H50,Presupuesto!$B$11:$C$565,2,0)</f>
        <v>OTROS RESPUESTOS Y ACCESORIOS MENORES</v>
      </c>
      <c r="J50" s="100" t="str">
        <f t="shared" si="4"/>
        <v>Posgrado</v>
      </c>
      <c r="K50" s="100" t="s">
        <v>421</v>
      </c>
    </row>
    <row r="51" spans="3:11" ht="16.5" thickTop="1" thickBot="1" x14ac:dyDescent="0.3">
      <c r="C51" s="469" t="s">
        <v>1528</v>
      </c>
      <c r="D51" s="470" t="s">
        <v>1522</v>
      </c>
      <c r="E51" s="471">
        <v>6</v>
      </c>
      <c r="F51" s="472">
        <f t="shared" si="3"/>
        <v>216</v>
      </c>
      <c r="G51" s="482" t="s">
        <v>138</v>
      </c>
      <c r="H51" s="144" t="s">
        <v>967</v>
      </c>
      <c r="I51" s="132" t="str">
        <f>VLOOKUP(H51,Presupuesto!$B$11:$C$565,2,0)</f>
        <v>OTROS RESPUESTOS Y ACCESORIOS MENORES</v>
      </c>
      <c r="J51" s="100" t="str">
        <f t="shared" si="4"/>
        <v>Posgrado</v>
      </c>
      <c r="K51" s="100" t="s">
        <v>421</v>
      </c>
    </row>
    <row r="52" spans="3:11" ht="16.5" thickTop="1" thickBot="1" x14ac:dyDescent="0.3">
      <c r="C52" s="469" t="s">
        <v>1529</v>
      </c>
      <c r="D52" s="470" t="s">
        <v>1522</v>
      </c>
      <c r="E52" s="471">
        <v>6</v>
      </c>
      <c r="F52" s="472">
        <f t="shared" si="3"/>
        <v>216</v>
      </c>
      <c r="G52" s="482" t="s">
        <v>138</v>
      </c>
      <c r="H52" s="144" t="s">
        <v>967</v>
      </c>
      <c r="I52" s="132" t="str">
        <f>VLOOKUP(H52,Presupuesto!$B$11:$C$565,2,0)</f>
        <v>OTROS RESPUESTOS Y ACCESORIOS MENORES</v>
      </c>
      <c r="J52" s="100" t="str">
        <f t="shared" si="4"/>
        <v>Posgrado</v>
      </c>
      <c r="K52" s="100" t="s">
        <v>421</v>
      </c>
    </row>
    <row r="53" spans="3:11" ht="16.5" thickTop="1" thickBot="1" x14ac:dyDescent="0.3">
      <c r="C53" s="469" t="s">
        <v>1530</v>
      </c>
      <c r="D53" s="470" t="s">
        <v>1522</v>
      </c>
      <c r="E53" s="471">
        <v>6</v>
      </c>
      <c r="F53" s="472">
        <f t="shared" si="3"/>
        <v>216</v>
      </c>
      <c r="G53" s="482" t="s">
        <v>138</v>
      </c>
      <c r="H53" s="144" t="s">
        <v>967</v>
      </c>
      <c r="I53" s="132" t="str">
        <f>VLOOKUP(H53,Presupuesto!$B$11:$C$565,2,0)</f>
        <v>OTROS RESPUESTOS Y ACCESORIOS MENORES</v>
      </c>
      <c r="J53" s="100" t="str">
        <f t="shared" si="4"/>
        <v>Posgrado</v>
      </c>
      <c r="K53" s="100" t="s">
        <v>421</v>
      </c>
    </row>
    <row r="54" spans="3:11" ht="16.5" thickTop="1" thickBot="1" x14ac:dyDescent="0.3">
      <c r="C54" s="469" t="s">
        <v>1531</v>
      </c>
      <c r="D54" s="470" t="s">
        <v>1522</v>
      </c>
      <c r="E54" s="471">
        <v>6</v>
      </c>
      <c r="F54" s="472">
        <f t="shared" si="3"/>
        <v>216</v>
      </c>
      <c r="G54" s="482" t="s">
        <v>138</v>
      </c>
      <c r="H54" s="144" t="s">
        <v>967</v>
      </c>
      <c r="I54" s="132" t="str">
        <f>VLOOKUP(H54,Presupuesto!$B$11:$C$565,2,0)</f>
        <v>OTROS RESPUESTOS Y ACCESORIOS MENORES</v>
      </c>
      <c r="J54" s="100" t="str">
        <f t="shared" si="4"/>
        <v>Posgrado</v>
      </c>
      <c r="K54" s="100" t="s">
        <v>421</v>
      </c>
    </row>
    <row r="55" spans="3:11" ht="16.5" thickTop="1" thickBot="1" x14ac:dyDescent="0.3">
      <c r="C55" s="469" t="s">
        <v>1532</v>
      </c>
      <c r="D55" s="470" t="s">
        <v>1522</v>
      </c>
      <c r="E55" s="471">
        <v>6</v>
      </c>
      <c r="F55" s="472">
        <f t="shared" si="3"/>
        <v>216</v>
      </c>
      <c r="G55" s="482" t="s">
        <v>138</v>
      </c>
      <c r="H55" s="144" t="s">
        <v>967</v>
      </c>
      <c r="I55" s="132" t="str">
        <f>VLOOKUP(H55,Presupuesto!$B$11:$C$565,2,0)</f>
        <v>OTROS RESPUESTOS Y ACCESORIOS MENORES</v>
      </c>
      <c r="J55" s="100" t="str">
        <f t="shared" si="4"/>
        <v>Posgrado</v>
      </c>
      <c r="K55" s="100" t="s">
        <v>421</v>
      </c>
    </row>
    <row r="56" spans="3:11" ht="16.5" thickTop="1" thickBot="1" x14ac:dyDescent="0.3">
      <c r="C56" s="469" t="s">
        <v>1533</v>
      </c>
      <c r="D56" s="470" t="s">
        <v>1534</v>
      </c>
      <c r="E56" s="471">
        <v>100</v>
      </c>
      <c r="F56" s="472">
        <f t="shared" si="3"/>
        <v>2400</v>
      </c>
      <c r="G56" s="482" t="s">
        <v>138</v>
      </c>
      <c r="H56" s="144" t="s">
        <v>967</v>
      </c>
      <c r="I56" s="132" t="str">
        <f>VLOOKUP(H56,Presupuesto!$B$11:$C$565,2,0)</f>
        <v>OTROS RESPUESTOS Y ACCESORIOS MENORES</v>
      </c>
      <c r="J56" s="100" t="str">
        <f t="shared" si="4"/>
        <v>Posgrado</v>
      </c>
      <c r="K56" s="100" t="s">
        <v>421</v>
      </c>
    </row>
    <row r="57" spans="3:11" ht="31.5" thickTop="1" thickBot="1" x14ac:dyDescent="0.3">
      <c r="C57" s="481" t="s">
        <v>1535</v>
      </c>
      <c r="D57" s="470" t="s">
        <v>1536</v>
      </c>
      <c r="E57" s="471">
        <v>40</v>
      </c>
      <c r="F57" s="472">
        <f t="shared" si="3"/>
        <v>1000</v>
      </c>
      <c r="G57" s="482" t="s">
        <v>138</v>
      </c>
      <c r="H57" s="144" t="s">
        <v>967</v>
      </c>
      <c r="I57" s="132" t="str">
        <f>VLOOKUP(H57,Presupuesto!$B$11:$C$565,2,0)</f>
        <v>OTROS RESPUESTOS Y ACCESORIOS MENORES</v>
      </c>
      <c r="J57" s="100" t="str">
        <f t="shared" si="4"/>
        <v>Posgrado</v>
      </c>
      <c r="K57" s="100" t="s">
        <v>421</v>
      </c>
    </row>
    <row r="58" spans="3:11" ht="16.5" thickTop="1" thickBot="1" x14ac:dyDescent="0.3">
      <c r="C58" s="469" t="s">
        <v>1537</v>
      </c>
      <c r="D58" s="470">
        <v>10</v>
      </c>
      <c r="E58" s="471">
        <v>250</v>
      </c>
      <c r="F58" s="472">
        <f t="shared" si="3"/>
        <v>2500</v>
      </c>
      <c r="G58" s="482" t="s">
        <v>138</v>
      </c>
      <c r="H58" s="144" t="s">
        <v>967</v>
      </c>
      <c r="I58" s="132" t="str">
        <f>VLOOKUP(H58,Presupuesto!$B$11:$C$565,2,0)</f>
        <v>OTROS RESPUESTOS Y ACCESORIOS MENORES</v>
      </c>
      <c r="J58" s="100" t="str">
        <f t="shared" si="4"/>
        <v>Posgrado</v>
      </c>
      <c r="K58" s="100" t="s">
        <v>421</v>
      </c>
    </row>
    <row r="59" spans="3:11" ht="16.5" thickTop="1" thickBot="1" x14ac:dyDescent="0.3">
      <c r="C59" s="469" t="s">
        <v>1538</v>
      </c>
      <c r="D59" s="470">
        <v>3</v>
      </c>
      <c r="E59" s="471">
        <v>1000</v>
      </c>
      <c r="F59" s="472">
        <f t="shared" si="3"/>
        <v>3000</v>
      </c>
      <c r="G59" s="482" t="s">
        <v>138</v>
      </c>
      <c r="H59" s="144" t="s">
        <v>967</v>
      </c>
      <c r="I59" s="132" t="str">
        <f>VLOOKUP(H59,Presupuesto!$B$11:$C$565,2,0)</f>
        <v>OTROS RESPUESTOS Y ACCESORIOS MENORES</v>
      </c>
      <c r="J59" s="100" t="str">
        <f t="shared" si="4"/>
        <v>Posgrado</v>
      </c>
      <c r="K59" s="100" t="s">
        <v>421</v>
      </c>
    </row>
    <row r="60" spans="3:11" ht="16.5" thickTop="1" thickBot="1" x14ac:dyDescent="0.3">
      <c r="C60" s="469" t="s">
        <v>1539</v>
      </c>
      <c r="D60" s="470" t="s">
        <v>1540</v>
      </c>
      <c r="E60" s="471">
        <v>2500</v>
      </c>
      <c r="F60" s="472">
        <f t="shared" si="3"/>
        <v>5000</v>
      </c>
      <c r="G60" s="482" t="s">
        <v>138</v>
      </c>
      <c r="H60" s="144" t="s">
        <v>967</v>
      </c>
      <c r="I60" s="132" t="str">
        <f>VLOOKUP(H60,Presupuesto!$B$11:$C$565,2,0)</f>
        <v>OTROS RESPUESTOS Y ACCESORIOS MENORES</v>
      </c>
      <c r="J60" s="100" t="str">
        <f t="shared" si="4"/>
        <v>Posgrado</v>
      </c>
      <c r="K60" s="100" t="s">
        <v>421</v>
      </c>
    </row>
    <row r="61" spans="3:11" ht="16.5" thickTop="1" thickBot="1" x14ac:dyDescent="0.3">
      <c r="C61" s="469" t="s">
        <v>1541</v>
      </c>
      <c r="D61" s="470">
        <v>1</v>
      </c>
      <c r="E61" s="471">
        <v>1700</v>
      </c>
      <c r="F61" s="472">
        <f t="shared" si="3"/>
        <v>1700</v>
      </c>
      <c r="G61" s="482" t="s">
        <v>138</v>
      </c>
      <c r="H61" s="144" t="s">
        <v>967</v>
      </c>
      <c r="I61" s="132" t="str">
        <f>VLOOKUP(H61,Presupuesto!$B$11:$C$565,2,0)</f>
        <v>OTROS RESPUESTOS Y ACCESORIOS MENORES</v>
      </c>
      <c r="J61" s="100" t="str">
        <f t="shared" si="4"/>
        <v>Posgrado</v>
      </c>
      <c r="K61" s="100" t="s">
        <v>421</v>
      </c>
    </row>
    <row r="62" spans="3:11" ht="16.5" thickTop="1" thickBot="1" x14ac:dyDescent="0.3">
      <c r="C62" s="469" t="s">
        <v>1542</v>
      </c>
      <c r="D62" s="470">
        <v>1</v>
      </c>
      <c r="E62" s="471">
        <v>1700</v>
      </c>
      <c r="F62" s="472">
        <f t="shared" si="3"/>
        <v>1700</v>
      </c>
      <c r="G62" s="482" t="s">
        <v>138</v>
      </c>
      <c r="H62" s="144" t="s">
        <v>967</v>
      </c>
      <c r="I62" s="132" t="str">
        <f>VLOOKUP(H62,Presupuesto!$B$11:$C$565,2,0)</f>
        <v>OTROS RESPUESTOS Y ACCESORIOS MENORES</v>
      </c>
      <c r="J62" s="100" t="str">
        <f t="shared" si="4"/>
        <v>Posgrado</v>
      </c>
      <c r="K62" s="100" t="s">
        <v>421</v>
      </c>
    </row>
    <row r="63" spans="3:11" ht="16.5" thickTop="1" thickBot="1" x14ac:dyDescent="0.3">
      <c r="C63" s="469" t="s">
        <v>1543</v>
      </c>
      <c r="D63" s="470">
        <v>1</v>
      </c>
      <c r="E63" s="471">
        <v>1700</v>
      </c>
      <c r="F63" s="472">
        <f t="shared" si="3"/>
        <v>1700</v>
      </c>
      <c r="G63" s="482" t="s">
        <v>138</v>
      </c>
      <c r="H63" s="144" t="s">
        <v>967</v>
      </c>
      <c r="I63" s="132" t="str">
        <f>VLOOKUP(H63,Presupuesto!$B$11:$C$565,2,0)</f>
        <v>OTROS RESPUESTOS Y ACCESORIOS MENORES</v>
      </c>
      <c r="J63" s="100" t="str">
        <f t="shared" si="4"/>
        <v>Posgrado</v>
      </c>
      <c r="K63" s="100" t="s">
        <v>421</v>
      </c>
    </row>
    <row r="64" spans="3:11" ht="31.5" thickTop="1" thickBot="1" x14ac:dyDescent="0.3">
      <c r="C64" s="481" t="s">
        <v>1544</v>
      </c>
      <c r="D64" s="470">
        <v>2</v>
      </c>
      <c r="E64" s="471">
        <v>1500</v>
      </c>
      <c r="F64" s="472">
        <f t="shared" si="3"/>
        <v>3000</v>
      </c>
      <c r="G64" s="482" t="s">
        <v>138</v>
      </c>
      <c r="H64" s="144" t="s">
        <v>967</v>
      </c>
      <c r="I64" s="132" t="str">
        <f>VLOOKUP(H64,Presupuesto!$B$11:$C$565,2,0)</f>
        <v>OTROS RESPUESTOS Y ACCESORIOS MENORES</v>
      </c>
      <c r="J64" s="100" t="str">
        <f t="shared" si="4"/>
        <v>Posgrado</v>
      </c>
      <c r="K64" s="100" t="s">
        <v>421</v>
      </c>
    </row>
    <row r="65" spans="3:11" ht="16.5" thickTop="1" thickBot="1" x14ac:dyDescent="0.3">
      <c r="C65" s="469" t="s">
        <v>1545</v>
      </c>
      <c r="D65" s="470">
        <v>10</v>
      </c>
      <c r="E65" s="471">
        <v>1500</v>
      </c>
      <c r="F65" s="472">
        <f t="shared" si="3"/>
        <v>15000</v>
      </c>
      <c r="G65" s="482" t="s">
        <v>138</v>
      </c>
      <c r="H65" s="144" t="s">
        <v>967</v>
      </c>
      <c r="I65" s="132" t="str">
        <f>VLOOKUP(H65,Presupuesto!$B$11:$C$565,2,0)</f>
        <v>OTROS RESPUESTOS Y ACCESORIOS MENORES</v>
      </c>
      <c r="J65" s="100" t="str">
        <f t="shared" si="4"/>
        <v>Posgrado</v>
      </c>
      <c r="K65" s="100" t="s">
        <v>412</v>
      </c>
    </row>
    <row r="66" spans="3:11" ht="16.5" thickTop="1" thickBot="1" x14ac:dyDescent="0.3">
      <c r="C66" s="469" t="s">
        <v>1546</v>
      </c>
      <c r="D66" s="470">
        <v>10</v>
      </c>
      <c r="E66" s="471">
        <v>1500</v>
      </c>
      <c r="F66" s="472">
        <f t="shared" si="3"/>
        <v>15000</v>
      </c>
      <c r="G66" s="482" t="s">
        <v>138</v>
      </c>
      <c r="H66" s="144" t="s">
        <v>967</v>
      </c>
      <c r="I66" s="132" t="str">
        <f>VLOOKUP(H66,Presupuesto!$B$11:$C$565,2,0)</f>
        <v>OTROS RESPUESTOS Y ACCESORIOS MENORES</v>
      </c>
      <c r="J66" s="100" t="str">
        <f t="shared" si="4"/>
        <v>Posgrado</v>
      </c>
      <c r="K66" s="100" t="s">
        <v>421</v>
      </c>
    </row>
    <row r="67" spans="3:11" ht="16.5" thickTop="1" thickBot="1" x14ac:dyDescent="0.3">
      <c r="C67" s="469" t="s">
        <v>1547</v>
      </c>
      <c r="D67" s="470">
        <v>10</v>
      </c>
      <c r="E67" s="471">
        <v>1500</v>
      </c>
      <c r="F67" s="472">
        <f t="shared" si="3"/>
        <v>15000</v>
      </c>
      <c r="G67" s="482" t="s">
        <v>138</v>
      </c>
      <c r="H67" s="144" t="s">
        <v>967</v>
      </c>
      <c r="I67" s="132" t="str">
        <f>VLOOKUP(H67,Presupuesto!$B$11:$C$565,2,0)</f>
        <v>OTROS RESPUESTOS Y ACCESORIOS MENORES</v>
      </c>
      <c r="J67" s="100" t="str">
        <f t="shared" si="4"/>
        <v>Posgrado</v>
      </c>
      <c r="K67" s="100" t="s">
        <v>421</v>
      </c>
    </row>
    <row r="68" spans="3:11" ht="16.5" thickTop="1" thickBot="1" x14ac:dyDescent="0.3">
      <c r="C68" s="469" t="s">
        <v>1548</v>
      </c>
      <c r="D68" s="470">
        <v>15</v>
      </c>
      <c r="E68" s="471">
        <v>500</v>
      </c>
      <c r="F68" s="472">
        <f t="shared" si="3"/>
        <v>7500</v>
      </c>
      <c r="G68" s="482" t="s">
        <v>138</v>
      </c>
      <c r="H68" s="144" t="s">
        <v>967</v>
      </c>
      <c r="I68" s="132" t="str">
        <f>VLOOKUP(H68,Presupuesto!$B$11:$C$565,2,0)</f>
        <v>OTROS RESPUESTOS Y ACCESORIOS MENORES</v>
      </c>
      <c r="J68" s="100" t="str">
        <f t="shared" si="4"/>
        <v>Posgrado</v>
      </c>
      <c r="K68" s="100" t="s">
        <v>421</v>
      </c>
    </row>
    <row r="69" spans="3:11" ht="16.5" thickTop="1" thickBot="1" x14ac:dyDescent="0.3">
      <c r="C69" s="469" t="s">
        <v>1549</v>
      </c>
      <c r="D69" s="470">
        <v>2</v>
      </c>
      <c r="E69" s="471">
        <v>2500</v>
      </c>
      <c r="F69" s="472">
        <f t="shared" si="3"/>
        <v>5000</v>
      </c>
      <c r="G69" s="482" t="s">
        <v>138</v>
      </c>
      <c r="H69" s="144" t="s">
        <v>967</v>
      </c>
      <c r="I69" s="134" t="str">
        <f>VLOOKUP(H69,Presupuesto!$B$11:$C$565,2,0)</f>
        <v>OTROS RESPUESTOS Y ACCESORIOS MENORES</v>
      </c>
      <c r="J69" s="108" t="str">
        <f t="shared" si="4"/>
        <v>Posgrado</v>
      </c>
      <c r="K69" s="126" t="s">
        <v>403</v>
      </c>
    </row>
    <row r="70" spans="3:11" ht="16.5" thickTop="1" thickBot="1" x14ac:dyDescent="0.3">
      <c r="C70" s="469" t="s">
        <v>1550</v>
      </c>
      <c r="D70" s="470" t="s">
        <v>1551</v>
      </c>
      <c r="E70" s="471">
        <v>85</v>
      </c>
      <c r="F70" s="472">
        <f t="shared" si="3"/>
        <v>1020</v>
      </c>
      <c r="G70" s="482" t="s">
        <v>138</v>
      </c>
      <c r="H70" s="144" t="s">
        <v>967</v>
      </c>
      <c r="I70" s="134" t="str">
        <f>VLOOKUP(H70,Presupuesto!$B$11:$C$565,2,0)</f>
        <v>OTROS RESPUESTOS Y ACCESORIOS MENORES</v>
      </c>
      <c r="J70" s="108" t="str">
        <f t="shared" si="4"/>
        <v>Posgrado</v>
      </c>
      <c r="K70" s="126" t="s">
        <v>421</v>
      </c>
    </row>
    <row r="71" spans="3:11" ht="16.5" thickTop="1" thickBot="1" x14ac:dyDescent="0.3">
      <c r="C71" s="469" t="s">
        <v>1552</v>
      </c>
      <c r="D71" s="470" t="s">
        <v>1553</v>
      </c>
      <c r="E71" s="471">
        <v>300</v>
      </c>
      <c r="F71" s="472">
        <f t="shared" si="3"/>
        <v>1500</v>
      </c>
      <c r="G71" s="482" t="s">
        <v>138</v>
      </c>
      <c r="H71" s="144" t="s">
        <v>967</v>
      </c>
      <c r="I71" s="134" t="str">
        <f>VLOOKUP(H71,Presupuesto!$B$11:$C$565,2,0)</f>
        <v>OTROS RESPUESTOS Y ACCESORIOS MENORES</v>
      </c>
      <c r="J71" s="108" t="str">
        <f t="shared" si="4"/>
        <v>Posgrado</v>
      </c>
      <c r="K71" s="126" t="s">
        <v>404</v>
      </c>
    </row>
    <row r="72" spans="3:11" ht="16.5" thickTop="1" thickBot="1" x14ac:dyDescent="0.3">
      <c r="C72" s="469" t="s">
        <v>1554</v>
      </c>
      <c r="D72" s="470" t="s">
        <v>1553</v>
      </c>
      <c r="E72" s="471">
        <v>200</v>
      </c>
      <c r="F72" s="472">
        <f t="shared" si="3"/>
        <v>1000</v>
      </c>
      <c r="G72" s="482" t="s">
        <v>138</v>
      </c>
      <c r="H72" s="144" t="s">
        <v>967</v>
      </c>
      <c r="I72" s="134" t="str">
        <f>VLOOKUP(H72,Presupuesto!$B$11:$C$565,2,0)</f>
        <v>OTROS RESPUESTOS Y ACCESORIOS MENORES</v>
      </c>
      <c r="J72" s="108" t="str">
        <f t="shared" si="4"/>
        <v>Posgrado</v>
      </c>
      <c r="K72" s="126" t="s">
        <v>405</v>
      </c>
    </row>
    <row r="73" spans="3:11" ht="16.5" thickTop="1" thickBot="1" x14ac:dyDescent="0.3">
      <c r="C73" s="469" t="s">
        <v>1555</v>
      </c>
      <c r="D73" s="470" t="s">
        <v>1553</v>
      </c>
      <c r="E73" s="471">
        <v>340</v>
      </c>
      <c r="F73" s="472">
        <f t="shared" si="3"/>
        <v>1700</v>
      </c>
      <c r="G73" s="482" t="s">
        <v>138</v>
      </c>
      <c r="H73" s="144" t="s">
        <v>967</v>
      </c>
      <c r="I73" s="134" t="str">
        <f>VLOOKUP(H73,Presupuesto!$B$11:$C$565,2,0)</f>
        <v>OTROS RESPUESTOS Y ACCESORIOS MENORES</v>
      </c>
      <c r="J73" s="108" t="str">
        <f t="shared" si="4"/>
        <v>Posgrado</v>
      </c>
      <c r="K73" s="126" t="s">
        <v>406</v>
      </c>
    </row>
    <row r="74" spans="3:11" ht="16.5" thickTop="1" thickBot="1" x14ac:dyDescent="0.3">
      <c r="C74" s="469" t="s">
        <v>1556</v>
      </c>
      <c r="D74" s="470" t="s">
        <v>1553</v>
      </c>
      <c r="E74" s="471">
        <v>400</v>
      </c>
      <c r="F74" s="472">
        <f t="shared" si="3"/>
        <v>2000</v>
      </c>
      <c r="G74" s="482" t="s">
        <v>138</v>
      </c>
      <c r="H74" s="144" t="s">
        <v>967</v>
      </c>
      <c r="I74" s="134" t="str">
        <f>VLOOKUP(H74,Presupuesto!$B$11:$C$565,2,0)</f>
        <v>OTROS RESPUESTOS Y ACCESORIOS MENORES</v>
      </c>
      <c r="J74" s="108" t="str">
        <f t="shared" si="4"/>
        <v>Posgrado</v>
      </c>
      <c r="K74" s="126" t="s">
        <v>407</v>
      </c>
    </row>
    <row r="75" spans="3:11" ht="16.5" thickTop="1" thickBot="1" x14ac:dyDescent="0.3">
      <c r="C75" s="469" t="s">
        <v>1557</v>
      </c>
      <c r="D75" s="470" t="s">
        <v>1553</v>
      </c>
      <c r="E75" s="471">
        <v>400</v>
      </c>
      <c r="F75" s="472">
        <f t="shared" si="3"/>
        <v>2000</v>
      </c>
      <c r="G75" s="482" t="s">
        <v>138</v>
      </c>
      <c r="H75" s="144" t="s">
        <v>967</v>
      </c>
      <c r="I75" s="134" t="str">
        <f>VLOOKUP(H75,Presupuesto!$B$11:$C$565,2,0)</f>
        <v>OTROS RESPUESTOS Y ACCESORIOS MENORES</v>
      </c>
      <c r="J75" s="108" t="str">
        <f t="shared" si="4"/>
        <v>Posgrado</v>
      </c>
      <c r="K75" s="126" t="s">
        <v>408</v>
      </c>
    </row>
    <row r="76" spans="3:11" ht="16.5" thickTop="1" thickBot="1" x14ac:dyDescent="0.3">
      <c r="C76" s="469" t="s">
        <v>1558</v>
      </c>
      <c r="D76" s="470" t="s">
        <v>1553</v>
      </c>
      <c r="E76" s="471">
        <v>100</v>
      </c>
      <c r="F76" s="472">
        <f t="shared" si="3"/>
        <v>500</v>
      </c>
      <c r="G76" s="482" t="s">
        <v>138</v>
      </c>
      <c r="H76" s="144" t="s">
        <v>967</v>
      </c>
      <c r="I76" s="134" t="str">
        <f>VLOOKUP(H76,Presupuesto!$B$11:$C$565,2,0)</f>
        <v>OTROS RESPUESTOS Y ACCESORIOS MENORES</v>
      </c>
      <c r="J76" s="108" t="str">
        <f t="shared" si="4"/>
        <v>Posgrado</v>
      </c>
      <c r="K76" s="126" t="s">
        <v>409</v>
      </c>
    </row>
    <row r="77" spans="3:11" ht="16.5" thickTop="1" thickBot="1" x14ac:dyDescent="0.3">
      <c r="C77" s="469" t="s">
        <v>1559</v>
      </c>
      <c r="D77" s="470" t="s">
        <v>1553</v>
      </c>
      <c r="E77" s="471">
        <v>100</v>
      </c>
      <c r="F77" s="472">
        <f t="shared" si="3"/>
        <v>500</v>
      </c>
      <c r="G77" s="482" t="s">
        <v>138</v>
      </c>
      <c r="H77" s="144" t="s">
        <v>967</v>
      </c>
      <c r="I77" s="134" t="str">
        <f>VLOOKUP(H77,Presupuesto!$B$11:$C$565,2,0)</f>
        <v>OTROS RESPUESTOS Y ACCESORIOS MENORES</v>
      </c>
      <c r="J77" s="108" t="str">
        <f t="shared" si="4"/>
        <v>Posgrado</v>
      </c>
      <c r="K77" s="126" t="s">
        <v>410</v>
      </c>
    </row>
    <row r="78" spans="3:11" ht="16.5" thickTop="1" thickBot="1" x14ac:dyDescent="0.3">
      <c r="C78" s="469" t="s">
        <v>1560</v>
      </c>
      <c r="D78" s="470" t="s">
        <v>1553</v>
      </c>
      <c r="E78" s="471">
        <v>100</v>
      </c>
      <c r="F78" s="472">
        <f t="shared" si="3"/>
        <v>500</v>
      </c>
      <c r="G78" s="482" t="s">
        <v>138</v>
      </c>
      <c r="H78" s="144" t="s">
        <v>967</v>
      </c>
      <c r="I78" s="134" t="str">
        <f>VLOOKUP(H78,Presupuesto!$B$11:$C$565,2,0)</f>
        <v>OTROS RESPUESTOS Y ACCESORIOS MENORES</v>
      </c>
      <c r="J78" s="108" t="str">
        <f t="shared" si="4"/>
        <v>Posgrado</v>
      </c>
      <c r="K78" s="126" t="s">
        <v>411</v>
      </c>
    </row>
    <row r="79" spans="3:11" ht="16.5" thickTop="1" thickBot="1" x14ac:dyDescent="0.3">
      <c r="C79" s="469" t="s">
        <v>1561</v>
      </c>
      <c r="D79" s="470" t="s">
        <v>1553</v>
      </c>
      <c r="E79" s="471">
        <v>130</v>
      </c>
      <c r="F79" s="472">
        <f t="shared" si="3"/>
        <v>650</v>
      </c>
      <c r="G79" s="482" t="s">
        <v>138</v>
      </c>
      <c r="H79" s="144" t="s">
        <v>967</v>
      </c>
      <c r="I79" s="134" t="str">
        <f>VLOOKUP(H79,Presupuesto!$B$11:$C$565,2,0)</f>
        <v>OTROS RESPUESTOS Y ACCESORIOS MENORES</v>
      </c>
      <c r="J79" s="108" t="str">
        <f t="shared" si="4"/>
        <v>Posgrado</v>
      </c>
      <c r="K79" s="126" t="s">
        <v>412</v>
      </c>
    </row>
    <row r="80" spans="3:11" ht="16.5" thickTop="1" thickBot="1" x14ac:dyDescent="0.3">
      <c r="C80" s="469" t="s">
        <v>1562</v>
      </c>
      <c r="D80" s="470" t="s">
        <v>1553</v>
      </c>
      <c r="E80" s="471">
        <v>140</v>
      </c>
      <c r="F80" s="472">
        <f t="shared" si="3"/>
        <v>700</v>
      </c>
      <c r="G80" s="482" t="s">
        <v>138</v>
      </c>
      <c r="H80" s="144" t="s">
        <v>967</v>
      </c>
      <c r="I80" s="134" t="str">
        <f>VLOOKUP(H80,Presupuesto!$B$11:$C$565,2,0)</f>
        <v>OTROS RESPUESTOS Y ACCESORIOS MENORES</v>
      </c>
      <c r="J80" s="108" t="str">
        <f t="shared" si="4"/>
        <v>Posgrado</v>
      </c>
      <c r="K80" s="126" t="s">
        <v>413</v>
      </c>
    </row>
    <row r="81" spans="3:11" ht="16.5" thickTop="1" thickBot="1" x14ac:dyDescent="0.3">
      <c r="C81" s="483" t="s">
        <v>1563</v>
      </c>
      <c r="D81" s="484" t="s">
        <v>1564</v>
      </c>
      <c r="E81" s="485">
        <v>2000</v>
      </c>
      <c r="F81" s="472">
        <f t="shared" si="3"/>
        <v>8000</v>
      </c>
      <c r="G81" s="482" t="s">
        <v>138</v>
      </c>
      <c r="H81" s="144" t="s">
        <v>967</v>
      </c>
      <c r="I81" s="134" t="str">
        <f>VLOOKUP(H81,Presupuesto!$B$11:$C$565,2,0)</f>
        <v>OTROS RESPUESTOS Y ACCESORIOS MENORES</v>
      </c>
      <c r="J81" s="108" t="str">
        <f t="shared" si="4"/>
        <v>Posgrado</v>
      </c>
      <c r="K81" s="126" t="s">
        <v>1572</v>
      </c>
    </row>
    <row r="82" spans="3:11" ht="16.5" thickTop="1" thickBot="1" x14ac:dyDescent="0.3">
      <c r="C82" s="483" t="s">
        <v>1565</v>
      </c>
      <c r="D82" s="484" t="s">
        <v>1564</v>
      </c>
      <c r="E82" s="485">
        <v>1750</v>
      </c>
      <c r="F82" s="472">
        <f t="shared" si="3"/>
        <v>7000</v>
      </c>
      <c r="G82" s="482" t="s">
        <v>138</v>
      </c>
      <c r="H82" s="144" t="s">
        <v>967</v>
      </c>
      <c r="I82" s="134" t="str">
        <f>VLOOKUP(H82,Presupuesto!$B$11:$C$565,2,0)</f>
        <v>OTROS RESPUESTOS Y ACCESORIOS MENORES</v>
      </c>
      <c r="J82" s="108" t="str">
        <f t="shared" si="4"/>
        <v>Posgrado</v>
      </c>
      <c r="K82" s="126" t="s">
        <v>421</v>
      </c>
    </row>
    <row r="83" spans="3:11" ht="16.5" thickTop="1" thickBot="1" x14ac:dyDescent="0.3">
      <c r="C83" s="483" t="s">
        <v>1566</v>
      </c>
      <c r="D83" s="484" t="s">
        <v>1567</v>
      </c>
      <c r="E83" s="485">
        <v>100</v>
      </c>
      <c r="F83" s="472">
        <f t="shared" si="3"/>
        <v>1000</v>
      </c>
      <c r="G83" s="482" t="s">
        <v>138</v>
      </c>
      <c r="H83" s="144" t="s">
        <v>967</v>
      </c>
      <c r="I83" s="134" t="str">
        <f>VLOOKUP(H83,Presupuesto!$B$11:$C$565,2,0)</f>
        <v>OTROS RESPUESTOS Y ACCESORIOS MENORES</v>
      </c>
      <c r="J83" s="108" t="str">
        <f t="shared" si="4"/>
        <v>Posgrado</v>
      </c>
      <c r="K83" s="126" t="s">
        <v>404</v>
      </c>
    </row>
    <row r="84" spans="3:11" ht="16.5" thickTop="1" thickBot="1" x14ac:dyDescent="0.3">
      <c r="C84" s="483" t="s">
        <v>1568</v>
      </c>
      <c r="D84" s="484" t="s">
        <v>1567</v>
      </c>
      <c r="E84" s="485">
        <v>10</v>
      </c>
      <c r="F84" s="472">
        <f t="shared" si="3"/>
        <v>100</v>
      </c>
      <c r="G84" s="482" t="s">
        <v>138</v>
      </c>
      <c r="H84" s="144" t="s">
        <v>967</v>
      </c>
      <c r="I84" s="134" t="str">
        <f>VLOOKUP(H84,Presupuesto!$B$11:$C$565,2,0)</f>
        <v>OTROS RESPUESTOS Y ACCESORIOS MENORES</v>
      </c>
      <c r="J84" s="108" t="str">
        <f t="shared" si="4"/>
        <v>Posgrado</v>
      </c>
      <c r="K84" s="126" t="s">
        <v>405</v>
      </c>
    </row>
    <row r="85" spans="3:11" ht="16.5" thickTop="1" thickBot="1" x14ac:dyDescent="0.3">
      <c r="C85" s="483" t="s">
        <v>1569</v>
      </c>
      <c r="D85" s="484" t="s">
        <v>1551</v>
      </c>
      <c r="E85" s="485">
        <v>42</v>
      </c>
      <c r="F85" s="472">
        <f t="shared" si="3"/>
        <v>504</v>
      </c>
      <c r="G85" s="482" t="s">
        <v>138</v>
      </c>
      <c r="H85" s="144" t="s">
        <v>967</v>
      </c>
      <c r="I85" s="134" t="str">
        <f>VLOOKUP(H85,Presupuesto!$B$11:$C$565,2,0)</f>
        <v>OTROS RESPUESTOS Y ACCESORIOS MENORES</v>
      </c>
      <c r="J85" s="108" t="str">
        <f t="shared" si="4"/>
        <v>Posgrado</v>
      </c>
      <c r="K85" s="126" t="s">
        <v>406</v>
      </c>
    </row>
    <row r="86" spans="3:11" ht="31.5" thickTop="1" thickBot="1" x14ac:dyDescent="0.3">
      <c r="C86" s="486" t="s">
        <v>1570</v>
      </c>
      <c r="D86" s="484" t="s">
        <v>1553</v>
      </c>
      <c r="E86" s="485">
        <v>120</v>
      </c>
      <c r="F86" s="472">
        <f t="shared" si="3"/>
        <v>600</v>
      </c>
      <c r="G86" s="482" t="s">
        <v>138</v>
      </c>
      <c r="H86" s="144" t="s">
        <v>967</v>
      </c>
      <c r="I86" s="134" t="str">
        <f>VLOOKUP(H86,Presupuesto!$B$11:$C$565,2,0)</f>
        <v>OTROS RESPUESTOS Y ACCESORIOS MENORES</v>
      </c>
      <c r="J86" s="108" t="str">
        <f t="shared" si="4"/>
        <v>Posgrado</v>
      </c>
      <c r="K86" s="126" t="s">
        <v>407</v>
      </c>
    </row>
    <row r="87" spans="3:11" ht="16.5" thickTop="1" thickBot="1" x14ac:dyDescent="0.3">
      <c r="C87" s="483" t="s">
        <v>1571</v>
      </c>
      <c r="D87" s="484" t="s">
        <v>1540</v>
      </c>
      <c r="E87" s="485">
        <v>2000</v>
      </c>
      <c r="F87" s="472">
        <f t="shared" si="3"/>
        <v>4000</v>
      </c>
      <c r="G87" s="482" t="s">
        <v>138</v>
      </c>
      <c r="H87" s="144" t="s">
        <v>967</v>
      </c>
      <c r="I87" s="134" t="str">
        <f>VLOOKUP(H87,Presupuesto!$B$11:$C$565,2,0)</f>
        <v>OTROS RESPUESTOS Y ACCESORIOS MENORES</v>
      </c>
      <c r="J87" s="108" t="str">
        <f t="shared" si="4"/>
        <v>Posgrado</v>
      </c>
      <c r="K87" s="126" t="s">
        <v>408</v>
      </c>
    </row>
    <row r="88" spans="3:11" ht="16.5" thickTop="1" thickBot="1" x14ac:dyDescent="0.3">
      <c r="C88" s="149"/>
      <c r="D88" s="161"/>
      <c r="E88" s="105"/>
      <c r="F88" s="107">
        <f t="shared" ref="F88" si="5">D88*E88</f>
        <v>0</v>
      </c>
      <c r="G88" s="164"/>
      <c r="H88" s="150"/>
      <c r="I88" s="134" t="e">
        <f>VLOOKUP(H88,Presupuesto!$B$11:$C$565,2,0)</f>
        <v>#N/A</v>
      </c>
      <c r="J88" s="108" t="str">
        <f t="shared" ref="J88" si="6">$J$79</f>
        <v>Posgrado</v>
      </c>
      <c r="K88" s="126" t="s">
        <v>403</v>
      </c>
    </row>
    <row r="90" spans="3:11" ht="15.75" thickBot="1" x14ac:dyDescent="0.3">
      <c r="F90" s="92"/>
      <c r="G90" s="91"/>
      <c r="H90" s="92"/>
      <c r="I90" s="92"/>
    </row>
    <row r="91" spans="3:11" ht="15.75" thickBot="1" x14ac:dyDescent="0.3">
      <c r="C91" s="159" t="s">
        <v>53</v>
      </c>
      <c r="D91" s="463">
        <f>SUM(F98:F100)</f>
        <v>13000</v>
      </c>
      <c r="E91" s="393"/>
      <c r="F91" s="427"/>
      <c r="G91" s="476"/>
      <c r="H91" s="427"/>
      <c r="I91" s="70"/>
    </row>
    <row r="92" spans="3:11" x14ac:dyDescent="0.25">
      <c r="C92" s="427"/>
      <c r="D92" s="428"/>
      <c r="E92" s="426"/>
      <c r="F92" s="426"/>
      <c r="G92" s="426"/>
      <c r="H92" s="477"/>
      <c r="I92" s="76"/>
      <c r="J92" s="76"/>
      <c r="K92" s="114"/>
    </row>
    <row r="93" spans="3:11" x14ac:dyDescent="0.25">
      <c r="C93" s="427"/>
      <c r="D93" s="428"/>
      <c r="E93" s="426"/>
      <c r="F93" s="426"/>
      <c r="G93" s="426"/>
      <c r="H93" s="477"/>
      <c r="I93" s="76"/>
      <c r="J93" s="76"/>
      <c r="K93" s="114"/>
    </row>
    <row r="94" spans="3:11" ht="15.75" x14ac:dyDescent="0.25">
      <c r="C94" s="429" t="s">
        <v>401</v>
      </c>
      <c r="D94" s="457" t="s">
        <v>1851</v>
      </c>
      <c r="E94" s="426"/>
      <c r="F94" s="426"/>
      <c r="G94" s="426"/>
      <c r="H94" s="477"/>
      <c r="I94" s="76"/>
      <c r="J94" s="76"/>
      <c r="K94" s="114"/>
    </row>
    <row r="95" spans="3:11" ht="18.75" x14ac:dyDescent="0.25">
      <c r="C95" s="431" t="str">
        <f>IFERROR(VLOOKUP(D94,'Desarrollo e Innov. Curricular'!$E:$F,2,FALSE),IFERROR(VLOOKUP(D94,'Investigación Científica'!$E:$F,2,FALSE),IFERROR(VLOOKUP(D94,'Vinculación Univ. Sociedad'!$E:$F,2,FALSE),IFERROR(VLOOKUP(D94,'Docencia y Profesorado Universi'!$E:$F,2,FALSE),IFERROR(VLOOKUP(D94,'Estudiantes y Graduados'!$E:$F,2,FALSE),IFERROR(VLOOKUP(D94,'Gestion Administrativa'!$E:$F,2,FALSE),IFERROR(VLOOKUP(D94,'Gestión Académica'!$E:$F,2,FALSE),IFERROR(VLOOKUP(D94,'Aseguramiento de la Calidad y M'!$E:$F,2,FALSE),IFERROR(VLOOKUP(D94,'Gestión del Conocimiento'!$E:$F,2,FALSE),IFERROR(VLOOKUP(D94,'Gobernabilidad y Procesos...'!$E:$F,2,FALSE),IFERROR(VLOOKUP(D94,'Gestión del Talento Humano'!$E:$F,2,FALSE),IFERROR(VLOOKUP(D94,'Internacionalización de la E.S.'!$E:$F,2,FALSE),IFERROR(VLOOKUP(D94,Posgrado!$E:$F,2,FALSE),IFERROR(VLOOKUP(D94,'Cultura de Innovación Insti...'!$E:$F,2,FALSE),VLOOKUP(D94,'Lo Esencial de la Reforma Univ.'!$E:$F,2,0)))))))))))))))</f>
        <v>1) Acondicionamiento de aula multimedia para electricidad y magnetismo</v>
      </c>
      <c r="D95" s="428"/>
      <c r="E95" s="426"/>
      <c r="F95" s="426"/>
      <c r="G95" s="426"/>
      <c r="H95" s="477"/>
      <c r="I95" s="76"/>
      <c r="J95" s="76"/>
      <c r="K95" s="114"/>
    </row>
    <row r="96" spans="3:11" ht="15.75" thickBot="1" x14ac:dyDescent="0.3">
      <c r="C96" s="393"/>
      <c r="D96" s="393"/>
      <c r="E96" s="393"/>
      <c r="F96" s="426"/>
      <c r="G96" s="477"/>
      <c r="H96" s="477"/>
      <c r="I96" s="76"/>
    </row>
    <row r="97" spans="3:11" ht="30.75" thickBot="1" x14ac:dyDescent="0.3">
      <c r="C97" s="433" t="s">
        <v>44</v>
      </c>
      <c r="D97" s="433" t="s">
        <v>55</v>
      </c>
      <c r="E97" s="464" t="s">
        <v>57</v>
      </c>
      <c r="F97" s="465" t="s">
        <v>27</v>
      </c>
      <c r="G97" s="478" t="s">
        <v>140</v>
      </c>
      <c r="H97" s="495" t="s">
        <v>46</v>
      </c>
      <c r="I97" s="137" t="s">
        <v>141</v>
      </c>
      <c r="J97" s="135" t="s">
        <v>419</v>
      </c>
      <c r="K97" s="135" t="s">
        <v>420</v>
      </c>
    </row>
    <row r="98" spans="3:11" ht="15.75" thickBot="1" x14ac:dyDescent="0.3">
      <c r="C98" s="466" t="s">
        <v>450</v>
      </c>
      <c r="D98" s="467"/>
      <c r="E98" s="468">
        <f>HLOOKUP(C98,$AH$2:$BU$3,2,0)</f>
        <v>620</v>
      </c>
      <c r="F98" s="443">
        <f>D98*E98</f>
        <v>0</v>
      </c>
      <c r="G98" s="479" t="s">
        <v>138</v>
      </c>
      <c r="H98" s="146"/>
      <c r="I98" s="99" t="e">
        <f>VLOOKUP(H98,Presupuesto!$B$11:$C$565,2,0)</f>
        <v>#N/A</v>
      </c>
      <c r="J98" s="223" t="s">
        <v>1471</v>
      </c>
      <c r="K98" s="100" t="s">
        <v>403</v>
      </c>
    </row>
    <row r="99" spans="3:11" ht="16.5" thickTop="1" thickBot="1" x14ac:dyDescent="0.3">
      <c r="C99" s="469" t="s">
        <v>1573</v>
      </c>
      <c r="D99" s="470">
        <v>1</v>
      </c>
      <c r="E99" s="487">
        <v>13000</v>
      </c>
      <c r="F99" s="472">
        <f>D99*E99</f>
        <v>13000</v>
      </c>
      <c r="G99" s="475" t="s">
        <v>138</v>
      </c>
      <c r="H99" s="146" t="s">
        <v>913</v>
      </c>
      <c r="I99" s="99" t="str">
        <f>VLOOKUP(H99,Presupuesto!$B$11:$C$565,2,0)</f>
        <v>ESTRUCTURAS METALICAS ACABADAS</v>
      </c>
      <c r="J99" s="100" t="str">
        <f>$J$98</f>
        <v>Posgrado</v>
      </c>
      <c r="K99" s="100" t="s">
        <v>421</v>
      </c>
    </row>
    <row r="100" spans="3:11" ht="16.5" thickTop="1" thickBot="1" x14ac:dyDescent="0.3">
      <c r="C100" s="473"/>
      <c r="D100" s="462"/>
      <c r="E100" s="474"/>
      <c r="F100" s="453">
        <f>D100*E100</f>
        <v>0</v>
      </c>
      <c r="G100" s="488"/>
      <c r="H100" s="146"/>
      <c r="I100" s="496" t="e">
        <f>VLOOKUP(H100,Presupuesto!$B$11:$C$565,2,0)</f>
        <v>#N/A</v>
      </c>
      <c r="J100" s="346" t="str">
        <f t="shared" ref="J100:J112" si="7">$J$98</f>
        <v>Posgrado</v>
      </c>
      <c r="K100" s="346" t="s">
        <v>421</v>
      </c>
    </row>
    <row r="101" spans="3:11" ht="15.75" thickBot="1" x14ac:dyDescent="0.3">
      <c r="I101" s="493"/>
      <c r="J101" s="494"/>
      <c r="K101" s="494"/>
    </row>
    <row r="102" spans="3:11" ht="15.75" thickBot="1" x14ac:dyDescent="0.3">
      <c r="C102" s="159" t="s">
        <v>53</v>
      </c>
      <c r="D102" s="463">
        <f>SUM(F109:F111)</f>
        <v>83100</v>
      </c>
      <c r="E102" s="393"/>
      <c r="F102" s="427"/>
      <c r="G102" s="476"/>
      <c r="H102" s="427"/>
      <c r="I102" s="493"/>
      <c r="J102" s="494"/>
      <c r="K102" s="494"/>
    </row>
    <row r="103" spans="3:11" x14ac:dyDescent="0.25">
      <c r="C103" s="427"/>
      <c r="D103" s="428"/>
      <c r="E103" s="426"/>
      <c r="F103" s="426"/>
      <c r="G103" s="426"/>
      <c r="H103" s="477"/>
      <c r="I103" s="493"/>
      <c r="J103" s="494"/>
      <c r="K103" s="494"/>
    </row>
    <row r="104" spans="3:11" x14ac:dyDescent="0.25">
      <c r="C104" s="427"/>
      <c r="D104" s="428"/>
      <c r="E104" s="426"/>
      <c r="F104" s="426"/>
      <c r="G104" s="426"/>
      <c r="H104" s="477"/>
      <c r="I104" s="493"/>
      <c r="J104" s="494"/>
      <c r="K104" s="494"/>
    </row>
    <row r="105" spans="3:11" ht="15.75" x14ac:dyDescent="0.25">
      <c r="C105" s="429" t="s">
        <v>401</v>
      </c>
      <c r="D105" s="457" t="s">
        <v>1859</v>
      </c>
      <c r="E105" s="426"/>
      <c r="F105" s="426"/>
      <c r="G105" s="426"/>
      <c r="H105" s="477"/>
      <c r="I105" s="493"/>
      <c r="J105" s="494"/>
      <c r="K105" s="494"/>
    </row>
    <row r="106" spans="3:11" ht="18.75" x14ac:dyDescent="0.25">
      <c r="C106" s="431" t="str">
        <f>IFERROR(VLOOKUP(D105,'Desarrollo e Innov. Curricular'!$E:$F,2,FALSE),IFERROR(VLOOKUP(D105,'Investigación Científica'!$E:$F,2,FALSE),IFERROR(VLOOKUP(D105,'Vinculación Univ. Sociedad'!$E:$F,2,FALSE),IFERROR(VLOOKUP(D105,'Docencia y Profesorado Universi'!$E:$F,2,FALSE),IFERROR(VLOOKUP(D105,'Estudiantes y Graduados'!$E:$F,2,FALSE),IFERROR(VLOOKUP(D105,'Gestion Administrativa'!$E:$F,2,FALSE),IFERROR(VLOOKUP(D105,'Gestión Académica'!$E:$F,2,FALSE),IFERROR(VLOOKUP(D105,'Aseguramiento de la Calidad y M'!$E:$F,2,FALSE),IFERROR(VLOOKUP(D105,'Gestión del Conocimiento'!$E:$F,2,FALSE),IFERROR(VLOOKUP(D105,'Gobernabilidad y Procesos...'!$E:$F,2,FALSE),IFERROR(VLOOKUP(D105,'Gestión del Talento Humano'!$E:$F,2,FALSE),IFERROR(VLOOKUP(D105,'Internacionalización de la E.S.'!$E:$F,2,FALSE),IFERROR(VLOOKUP(D105,Posgrado!$E:$F,2,FALSE),IFERROR(VLOOKUP(D105,'Cultura de Innovación Insti...'!$E:$F,2,FALSE),VLOOKUP(D105,'Lo Esencial de la Reforma Univ.'!$E:$F,2,0)))))))))))))))</f>
        <v xml:space="preserve">1) Visita a todos los centros regionales de la UNAH </v>
      </c>
      <c r="D106" s="428"/>
      <c r="E106" s="426"/>
      <c r="F106" s="426"/>
      <c r="G106" s="426"/>
      <c r="H106" s="477"/>
      <c r="I106" s="493"/>
      <c r="J106" s="494"/>
      <c r="K106" s="494"/>
    </row>
    <row r="107" spans="3:11" ht="15.75" thickBot="1" x14ac:dyDescent="0.3">
      <c r="C107" s="393"/>
      <c r="D107" s="393"/>
      <c r="E107" s="393"/>
      <c r="F107" s="426"/>
      <c r="G107" s="477"/>
      <c r="H107" s="477"/>
      <c r="I107" s="493"/>
      <c r="J107" s="494"/>
      <c r="K107" s="494"/>
    </row>
    <row r="108" spans="3:11" ht="30.75" thickBot="1" x14ac:dyDescent="0.3">
      <c r="C108" s="433" t="s">
        <v>44</v>
      </c>
      <c r="D108" s="433" t="s">
        <v>55</v>
      </c>
      <c r="E108" s="464" t="s">
        <v>57</v>
      </c>
      <c r="F108" s="465" t="s">
        <v>27</v>
      </c>
      <c r="G108" s="478" t="s">
        <v>140</v>
      </c>
      <c r="H108" s="464" t="s">
        <v>46</v>
      </c>
      <c r="I108" s="492" t="s">
        <v>141</v>
      </c>
      <c r="J108" s="492" t="s">
        <v>419</v>
      </c>
      <c r="K108" s="492" t="s">
        <v>420</v>
      </c>
    </row>
    <row r="109" spans="3:11" ht="16.5" thickTop="1" thickBot="1" x14ac:dyDescent="0.3">
      <c r="C109" s="489" t="s">
        <v>433</v>
      </c>
      <c r="D109" s="490">
        <v>14</v>
      </c>
      <c r="E109" s="491">
        <f>HLOOKUP(C109,$AH$2:$BU$3,2,0)</f>
        <v>1650</v>
      </c>
      <c r="F109" s="472">
        <f>D109*E109</f>
        <v>23100</v>
      </c>
      <c r="G109" s="163" t="s">
        <v>138</v>
      </c>
      <c r="H109" s="144" t="s">
        <v>773</v>
      </c>
      <c r="I109" s="132" t="str">
        <f>VLOOKUP(H109,Presupuesto!$B$11:$C$565,2,0)</f>
        <v>VIATICOS NACIONALES</v>
      </c>
      <c r="J109" s="100" t="str">
        <f t="shared" si="7"/>
        <v>Posgrado</v>
      </c>
      <c r="K109" s="100" t="s">
        <v>421</v>
      </c>
    </row>
    <row r="110" spans="3:11" ht="16.5" thickTop="1" thickBot="1" x14ac:dyDescent="0.3">
      <c r="C110" s="489" t="s">
        <v>439</v>
      </c>
      <c r="D110" s="490">
        <v>24</v>
      </c>
      <c r="E110" s="491">
        <f>HLOOKUP(C110,$AH$2:$BU$3,2,0)</f>
        <v>2000</v>
      </c>
      <c r="F110" s="472">
        <f>D110*E110</f>
        <v>48000</v>
      </c>
      <c r="G110" s="163" t="s">
        <v>138</v>
      </c>
      <c r="H110" s="144" t="s">
        <v>775</v>
      </c>
      <c r="I110" s="132" t="str">
        <f>VLOOKUP(H110,Presupuesto!$B$11:$C$565,2,0)</f>
        <v>VIATICOS NACIONALES</v>
      </c>
      <c r="J110" s="100" t="str">
        <f t="shared" si="7"/>
        <v>Posgrado</v>
      </c>
      <c r="K110" s="100" t="s">
        <v>421</v>
      </c>
    </row>
    <row r="111" spans="3:11" ht="16.5" thickTop="1" thickBot="1" x14ac:dyDescent="0.3">
      <c r="C111" s="469" t="s">
        <v>1574</v>
      </c>
      <c r="D111" s="470">
        <v>12</v>
      </c>
      <c r="E111" s="471">
        <v>1000</v>
      </c>
      <c r="F111" s="472">
        <f>D111*E111</f>
        <v>12000</v>
      </c>
      <c r="G111" s="163" t="s">
        <v>138</v>
      </c>
      <c r="H111" s="144" t="s">
        <v>761</v>
      </c>
      <c r="I111" s="132" t="str">
        <f>VLOOKUP(H111,Presupuesto!$B$11:$C$565,2,0)</f>
        <v>PASAJES NACIONALES</v>
      </c>
      <c r="J111" s="100" t="str">
        <f t="shared" si="7"/>
        <v>Posgrado</v>
      </c>
      <c r="K111" s="100" t="s">
        <v>421</v>
      </c>
    </row>
    <row r="112" spans="3:11" ht="16.5" thickTop="1" thickBot="1" x14ac:dyDescent="0.3">
      <c r="C112" s="149"/>
      <c r="D112" s="161"/>
      <c r="E112" s="105"/>
      <c r="F112" s="107">
        <f t="shared" ref="F112" si="8">D112*E112</f>
        <v>0</v>
      </c>
      <c r="G112" s="164"/>
      <c r="H112" s="150"/>
      <c r="I112" s="134" t="e">
        <f>VLOOKUP(H112,Presupuesto!$B$11:$C$565,2,0)</f>
        <v>#N/A</v>
      </c>
      <c r="J112" s="108" t="str">
        <f t="shared" si="7"/>
        <v>Posgrado</v>
      </c>
      <c r="K112" s="126" t="s">
        <v>403</v>
      </c>
    </row>
    <row r="116" spans="3:11" s="515" customFormat="1" x14ac:dyDescent="0.25">
      <c r="F116" s="657" t="s">
        <v>1905</v>
      </c>
      <c r="G116" s="657"/>
      <c r="H116" s="657"/>
    </row>
    <row r="118" spans="3:11" ht="15.75" thickBot="1" x14ac:dyDescent="0.3"/>
    <row r="119" spans="3:11" ht="15.75" thickBot="1" x14ac:dyDescent="0.3">
      <c r="C119" s="596" t="s">
        <v>53</v>
      </c>
      <c r="D119" s="593">
        <f>SUM(F126:F137)</f>
        <v>361900</v>
      </c>
      <c r="F119" s="70"/>
      <c r="G119" s="79"/>
      <c r="H119" s="70"/>
      <c r="I119" s="70"/>
    </row>
    <row r="120" spans="3:11" x14ac:dyDescent="0.25">
      <c r="C120" s="70"/>
      <c r="D120" s="31"/>
      <c r="E120" s="95"/>
      <c r="F120" s="95"/>
      <c r="G120" s="95"/>
      <c r="H120" s="76"/>
      <c r="I120" s="76"/>
      <c r="J120" s="76"/>
      <c r="K120" s="114"/>
    </row>
    <row r="121" spans="3:11" x14ac:dyDescent="0.25">
      <c r="C121" s="70"/>
      <c r="D121" s="31"/>
      <c r="E121" s="95"/>
      <c r="F121" s="95"/>
      <c r="G121" s="95"/>
      <c r="H121" s="76"/>
      <c r="I121" s="76"/>
      <c r="J121" s="76"/>
      <c r="K121" s="114"/>
    </row>
    <row r="122" spans="3:11" ht="15.75" x14ac:dyDescent="0.25">
      <c r="C122" s="207" t="s">
        <v>401</v>
      </c>
      <c r="D122" s="208" t="s">
        <v>1986</v>
      </c>
      <c r="E122" s="95"/>
      <c r="F122" s="95"/>
      <c r="G122" s="95"/>
      <c r="H122" s="76"/>
      <c r="I122" s="76"/>
      <c r="J122" s="76"/>
      <c r="K122" s="114"/>
    </row>
    <row r="123" spans="3:11" ht="18.75" x14ac:dyDescent="0.25">
      <c r="C123" s="431" t="str">
        <f>IFERROR(VLOOKUP(D122,'Desarrollo e Innov. Curricular'!$E:$F,2,FALSE),IFERROR(VLOOKUP(D122,'Investigación Científica'!$E:$F,2,FALSE),IFERROR(VLOOKUP(D122,'Vinculación Univ. Sociedad'!$E:$F,2,FALSE),IFERROR(VLOOKUP(D122,'Docencia y Profesorado Universi'!$E:$F,2,FALSE),IFERROR(VLOOKUP(D122,'Estudiantes y Graduados'!$E:$F,2,FALSE),IFERROR(VLOOKUP(D122,'Gestion Administrativa'!$E:$F,2,FALSE),IFERROR(VLOOKUP(D122,'Gestión Académica'!$E:$F,2,FALSE),IFERROR(VLOOKUP(D122,'Aseguramiento de la Calidad y M'!$E:$F,2,FALSE),IFERROR(VLOOKUP(D122,'Gestión del Conocimiento'!$E:$F,2,FALSE),IFERROR(VLOOKUP(D122,'Gobernabilidad y Procesos...'!$E:$F,2,FALSE),IFERROR(VLOOKUP(D122,'Gestión del Talento Humano'!$E:$F,2,FALSE),IFERROR(VLOOKUP(D122,'Internacionalización de la E.S.'!$E:$F,2,FALSE),IFERROR(VLOOKUP(D122,Posgrado!$E:$F,2,FALSE),IFERROR(VLOOKUP(D122,'Cultura de Innovación Insti...'!$E:$F,2,FALSE),VLOOKUP(D122,'Lo Esencial de la Reforma Univ.'!$E:$F,2,0)))))))))))))))</f>
        <v>c.1 Mejorar los servicios de tecnología educativa con dos aulas recurso y un laboratorio con 50 computadoras                                                                                                                                                                                      c.2 Ejecución de plan de capacitación en uso adecuado de equipo.                                                                                                                                                                                                     c.3 Indicadores de desempeño positivos</v>
      </c>
      <c r="D123" s="31"/>
      <c r="E123" s="95"/>
      <c r="F123" s="95"/>
      <c r="G123" s="95"/>
      <c r="H123" s="76"/>
      <c r="I123" s="76"/>
      <c r="J123" s="76"/>
      <c r="K123" s="114"/>
    </row>
    <row r="124" spans="3:11" ht="15.75" thickBot="1" x14ac:dyDescent="0.3">
      <c r="F124" s="95"/>
      <c r="G124" s="76"/>
      <c r="H124" s="76"/>
      <c r="I124" s="76"/>
    </row>
    <row r="125" spans="3:11" ht="30.75" thickBot="1" x14ac:dyDescent="0.3">
      <c r="C125" s="577" t="s">
        <v>44</v>
      </c>
      <c r="D125" s="577" t="s">
        <v>55</v>
      </c>
      <c r="E125" s="585" t="s">
        <v>57</v>
      </c>
      <c r="F125" s="137" t="s">
        <v>27</v>
      </c>
      <c r="G125" s="135" t="s">
        <v>140</v>
      </c>
      <c r="H125" s="138" t="s">
        <v>46</v>
      </c>
      <c r="I125" s="135" t="s">
        <v>141</v>
      </c>
      <c r="J125" s="135" t="s">
        <v>419</v>
      </c>
      <c r="K125" s="135" t="s">
        <v>420</v>
      </c>
    </row>
    <row r="126" spans="3:11" x14ac:dyDescent="0.25">
      <c r="C126" s="597" t="s">
        <v>450</v>
      </c>
      <c r="D126" s="598"/>
      <c r="E126" s="599">
        <f>HLOOKUP(C126,$AH$2:$BU$3,2,0)</f>
        <v>620</v>
      </c>
      <c r="F126" s="99">
        <f t="shared" ref="F126:F137" si="9">D126*E126</f>
        <v>0</v>
      </c>
      <c r="G126" s="163" t="s">
        <v>138</v>
      </c>
      <c r="H126" s="144"/>
      <c r="I126" s="132" t="e">
        <f>VLOOKUP(H126,Presupuesto!$B$11:$C$565,2,0)</f>
        <v>#N/A</v>
      </c>
      <c r="J126" s="223" t="s">
        <v>1471</v>
      </c>
      <c r="K126" s="100" t="s">
        <v>403</v>
      </c>
    </row>
    <row r="127" spans="3:11" x14ac:dyDescent="0.25">
      <c r="C127" s="600" t="s">
        <v>1909</v>
      </c>
      <c r="D127" s="601">
        <v>100</v>
      </c>
      <c r="E127" s="602">
        <v>1500</v>
      </c>
      <c r="F127" s="99">
        <f t="shared" si="9"/>
        <v>150000</v>
      </c>
      <c r="G127" s="163" t="s">
        <v>1459</v>
      </c>
      <c r="H127" s="144" t="s">
        <v>995</v>
      </c>
      <c r="I127" s="132" t="str">
        <f>VLOOKUP(H127,Presupuesto!$B$11:$C$565,2,0)</f>
        <v>MUEBLES VARIOS DE OFICINA</v>
      </c>
      <c r="J127" s="100" t="str">
        <f>$J$126</f>
        <v>Posgrado</v>
      </c>
      <c r="K127" s="100" t="s">
        <v>421</v>
      </c>
    </row>
    <row r="128" spans="3:11" x14ac:dyDescent="0.25">
      <c r="C128" s="600" t="s">
        <v>1910</v>
      </c>
      <c r="D128" s="601">
        <v>2</v>
      </c>
      <c r="E128" s="602">
        <v>66850</v>
      </c>
      <c r="F128" s="99">
        <f t="shared" si="9"/>
        <v>133700</v>
      </c>
      <c r="G128" s="163" t="s">
        <v>1459</v>
      </c>
      <c r="H128" s="144" t="s">
        <v>347</v>
      </c>
      <c r="I128" s="132" t="str">
        <f>VLOOKUP(H128,Presupuesto!$B$11:$C$565,2,0)</f>
        <v>EQUIPOS PARA COMPUTACION</v>
      </c>
      <c r="J128" s="100" t="str">
        <f t="shared" ref="J128:J137" si="10">$J$126</f>
        <v>Posgrado</v>
      </c>
      <c r="K128" s="100" t="s">
        <v>421</v>
      </c>
    </row>
    <row r="129" spans="3:11" x14ac:dyDescent="0.25">
      <c r="C129" s="600" t="s">
        <v>1911</v>
      </c>
      <c r="D129" s="601">
        <v>1</v>
      </c>
      <c r="E129" s="602">
        <v>27000</v>
      </c>
      <c r="F129" s="99">
        <f t="shared" si="9"/>
        <v>27000</v>
      </c>
      <c r="G129" s="163" t="s">
        <v>1459</v>
      </c>
      <c r="H129" s="144" t="s">
        <v>995</v>
      </c>
      <c r="I129" s="132" t="str">
        <f>VLOOKUP(H129,Presupuesto!$B$11:$C$565,2,0)</f>
        <v>MUEBLES VARIOS DE OFICINA</v>
      </c>
      <c r="J129" s="100" t="str">
        <f t="shared" si="10"/>
        <v>Posgrado</v>
      </c>
      <c r="K129" s="100" t="s">
        <v>421</v>
      </c>
    </row>
    <row r="130" spans="3:11" x14ac:dyDescent="0.25">
      <c r="C130" s="600" t="s">
        <v>1912</v>
      </c>
      <c r="D130" s="601">
        <v>1</v>
      </c>
      <c r="E130" s="602">
        <v>3000</v>
      </c>
      <c r="F130" s="99">
        <f t="shared" si="9"/>
        <v>3000</v>
      </c>
      <c r="G130" s="163" t="s">
        <v>1459</v>
      </c>
      <c r="H130" s="144" t="s">
        <v>995</v>
      </c>
      <c r="I130" s="132" t="str">
        <f>VLOOKUP(H130,Presupuesto!$B$11:$C$565,2,0)</f>
        <v>MUEBLES VARIOS DE OFICINA</v>
      </c>
      <c r="J130" s="100" t="str">
        <f t="shared" si="10"/>
        <v>Posgrado</v>
      </c>
      <c r="K130" s="100" t="s">
        <v>421</v>
      </c>
    </row>
    <row r="131" spans="3:11" x14ac:dyDescent="0.25">
      <c r="C131" s="600" t="s">
        <v>1913</v>
      </c>
      <c r="D131" s="601">
        <v>6</v>
      </c>
      <c r="E131" s="602">
        <v>1000</v>
      </c>
      <c r="F131" s="99">
        <f t="shared" si="9"/>
        <v>6000</v>
      </c>
      <c r="G131" s="163" t="s">
        <v>1459</v>
      </c>
      <c r="H131" s="144" t="s">
        <v>995</v>
      </c>
      <c r="I131" s="132" t="str">
        <f>VLOOKUP(H131,Presupuesto!$B$11:$C$565,2,0)</f>
        <v>MUEBLES VARIOS DE OFICINA</v>
      </c>
      <c r="J131" s="100" t="str">
        <f t="shared" si="10"/>
        <v>Posgrado</v>
      </c>
      <c r="K131" s="100" t="s">
        <v>410</v>
      </c>
    </row>
    <row r="132" spans="3:11" x14ac:dyDescent="0.25">
      <c r="C132" s="600" t="s">
        <v>1914</v>
      </c>
      <c r="D132" s="601">
        <v>12</v>
      </c>
      <c r="E132" s="602">
        <v>500</v>
      </c>
      <c r="F132" s="99">
        <f t="shared" si="9"/>
        <v>6000</v>
      </c>
      <c r="G132" s="163" t="s">
        <v>1459</v>
      </c>
      <c r="H132" s="144" t="s">
        <v>995</v>
      </c>
      <c r="I132" s="132" t="str">
        <f>VLOOKUP(H132,Presupuesto!$B$11:$C$565,2,0)</f>
        <v>MUEBLES VARIOS DE OFICINA</v>
      </c>
      <c r="J132" s="100" t="str">
        <f t="shared" si="10"/>
        <v>Posgrado</v>
      </c>
      <c r="K132" s="100" t="s">
        <v>421</v>
      </c>
    </row>
    <row r="133" spans="3:11" x14ac:dyDescent="0.25">
      <c r="C133" s="600" t="s">
        <v>1915</v>
      </c>
      <c r="D133" s="601">
        <v>2</v>
      </c>
      <c r="E133" s="602">
        <v>600</v>
      </c>
      <c r="F133" s="99">
        <f t="shared" si="9"/>
        <v>1200</v>
      </c>
      <c r="G133" s="163" t="s">
        <v>1459</v>
      </c>
      <c r="H133" s="144" t="s">
        <v>1041</v>
      </c>
      <c r="I133" s="132" t="str">
        <f>VLOOKUP(H133,Presupuesto!$B$11:$C$565,2,0)</f>
        <v>HERRAMIENTAS Y REPUESTOS MAYORES</v>
      </c>
      <c r="J133" s="100" t="str">
        <f t="shared" si="10"/>
        <v>Posgrado</v>
      </c>
      <c r="K133" s="100" t="s">
        <v>421</v>
      </c>
    </row>
    <row r="134" spans="3:11" x14ac:dyDescent="0.25">
      <c r="C134" s="600" t="s">
        <v>1916</v>
      </c>
      <c r="D134" s="601">
        <v>2</v>
      </c>
      <c r="E134" s="602">
        <v>6000</v>
      </c>
      <c r="F134" s="99">
        <f t="shared" si="9"/>
        <v>12000</v>
      </c>
      <c r="G134" s="163" t="s">
        <v>1459</v>
      </c>
      <c r="H134" s="144" t="s">
        <v>909</v>
      </c>
      <c r="I134" s="132" t="str">
        <f>VLOOKUP(H134,Presupuesto!$B$11:$C$565,2,0)</f>
        <v>PRODUCTOS FERROSOS</v>
      </c>
      <c r="J134" s="100" t="str">
        <f t="shared" si="10"/>
        <v>Posgrado</v>
      </c>
      <c r="K134" s="100" t="s">
        <v>421</v>
      </c>
    </row>
    <row r="135" spans="3:11" x14ac:dyDescent="0.25">
      <c r="C135" s="600" t="s">
        <v>1917</v>
      </c>
      <c r="D135" s="601">
        <v>1</v>
      </c>
      <c r="E135" s="602">
        <v>3000</v>
      </c>
      <c r="F135" s="99">
        <f t="shared" si="9"/>
        <v>3000</v>
      </c>
      <c r="G135" s="163" t="s">
        <v>1459</v>
      </c>
      <c r="H135" s="144" t="s">
        <v>344</v>
      </c>
      <c r="I135" s="132" t="str">
        <f>VLOOKUP(H135,Presupuesto!$B$11:$C$565,2,0)</f>
        <v>EQUIPOS DE OFICINA Y MUEBLES (42140-00)</v>
      </c>
      <c r="J135" s="100" t="str">
        <f t="shared" si="10"/>
        <v>Posgrado</v>
      </c>
      <c r="K135" s="100" t="s">
        <v>421</v>
      </c>
    </row>
    <row r="136" spans="3:11" x14ac:dyDescent="0.25">
      <c r="C136" s="600" t="s">
        <v>1918</v>
      </c>
      <c r="D136" s="601">
        <v>1</v>
      </c>
      <c r="E136" s="602">
        <v>20000</v>
      </c>
      <c r="F136" s="99">
        <f t="shared" si="9"/>
        <v>20000</v>
      </c>
      <c r="G136" s="163" t="s">
        <v>1459</v>
      </c>
      <c r="H136" s="144" t="s">
        <v>998</v>
      </c>
      <c r="I136" s="132" t="str">
        <f>VLOOKUP(H136,Presupuesto!$B$11:$C$565,2,0)</f>
        <v>EQUIPOS VARIOS DE OFICINA</v>
      </c>
      <c r="J136" s="100" t="str">
        <f t="shared" si="10"/>
        <v>Posgrado</v>
      </c>
      <c r="K136" s="100" t="s">
        <v>421</v>
      </c>
    </row>
    <row r="137" spans="3:11" ht="15.75" thickBot="1" x14ac:dyDescent="0.3">
      <c r="C137" s="149"/>
      <c r="D137" s="161"/>
      <c r="E137" s="105"/>
      <c r="F137" s="107">
        <f t="shared" si="9"/>
        <v>0</v>
      </c>
      <c r="G137" s="164"/>
      <c r="H137" s="150"/>
      <c r="I137" s="134" t="e">
        <f>VLOOKUP(H137,Presupuesto!$B$11:$C$565,2,0)</f>
        <v>#N/A</v>
      </c>
      <c r="J137" s="108" t="str">
        <f t="shared" si="10"/>
        <v>Posgrado</v>
      </c>
      <c r="K137" s="126" t="s">
        <v>403</v>
      </c>
    </row>
    <row r="139" spans="3:11" ht="15.75" thickBot="1" x14ac:dyDescent="0.3">
      <c r="F139" s="92"/>
      <c r="G139" s="91"/>
      <c r="H139" s="92"/>
      <c r="I139" s="92"/>
    </row>
    <row r="140" spans="3:11" ht="15.75" thickBot="1" x14ac:dyDescent="0.3">
      <c r="C140" s="596" t="s">
        <v>53</v>
      </c>
      <c r="D140" s="593">
        <f>SUM(F147:F149)</f>
        <v>7500</v>
      </c>
      <c r="F140" s="70"/>
      <c r="G140" s="79"/>
      <c r="H140" s="70"/>
      <c r="I140" s="70"/>
    </row>
    <row r="141" spans="3:11" x14ac:dyDescent="0.25">
      <c r="C141" s="70"/>
      <c r="D141" s="31"/>
      <c r="E141" s="95"/>
      <c r="F141" s="95"/>
      <c r="G141" s="95"/>
      <c r="H141" s="76"/>
      <c r="I141" s="76"/>
      <c r="J141" s="76"/>
      <c r="K141" s="114"/>
    </row>
    <row r="142" spans="3:11" x14ac:dyDescent="0.25">
      <c r="C142" s="70"/>
      <c r="D142" s="31"/>
      <c r="E142" s="95"/>
      <c r="F142" s="95"/>
      <c r="G142" s="95"/>
      <c r="H142" s="76"/>
      <c r="I142" s="76"/>
      <c r="J142" s="76"/>
      <c r="K142" s="114"/>
    </row>
    <row r="143" spans="3:11" ht="15.75" x14ac:dyDescent="0.25">
      <c r="C143" s="207" t="s">
        <v>401</v>
      </c>
      <c r="D143" s="208" t="s">
        <v>1985</v>
      </c>
      <c r="E143" s="95"/>
      <c r="F143" s="95"/>
      <c r="G143" s="95"/>
      <c r="H143" s="76"/>
      <c r="I143" s="76"/>
      <c r="J143" s="76"/>
      <c r="K143" s="114"/>
    </row>
    <row r="144" spans="3:11" ht="18.75" x14ac:dyDescent="0.25">
      <c r="C144" s="431" t="str">
        <f>IFERROR(VLOOKUP(D143,'Desarrollo e Innov. Curricular'!$E:$F,2,FALSE),IFERROR(VLOOKUP(D143,'Investigación Científica'!$E:$F,2,FALSE),IFERROR(VLOOKUP(D143,'Vinculación Univ. Sociedad'!$E:$F,2,FALSE),IFERROR(VLOOKUP(D143,'Docencia y Profesorado Universi'!$E:$F,2,FALSE),IFERROR(VLOOKUP(D143,'Estudiantes y Graduados'!$E:$F,2,FALSE),IFERROR(VLOOKUP(D143,'Gestion Administrativa'!$E:$F,2,FALSE),IFERROR(VLOOKUP(D143,'Gestión Académica'!$E:$F,2,FALSE),IFERROR(VLOOKUP(D143,'Aseguramiento de la Calidad y M'!$E:$F,2,FALSE),IFERROR(VLOOKUP(D143,'Gestión del Conocimiento'!$E:$F,2,FALSE),IFERROR(VLOOKUP(D143,'Gobernabilidad y Procesos...'!$E:$F,2,FALSE),IFERROR(VLOOKUP(D143,'Gestión del Talento Humano'!$E:$F,2,FALSE),IFERROR(VLOOKUP(D143,'Internacionalización de la E.S.'!$E:$F,2,FALSE),IFERROR(VLOOKUP(D143,Posgrado!$E:$F,2,FALSE),IFERROR(VLOOKUP(D143,'Cultura de Innovación Insti...'!$E:$F,2,FALSE),VLOOKUP(D143,'Lo Esencial de la Reforma Univ.'!$E:$F,2,0)))))))))))))))</f>
        <v>a.4 Fortalecer el sistema de bibliotecas con la suscripción a dos revistas científicas para la actualización de docentes y estudiantes de la carrera de matemática</v>
      </c>
      <c r="D144" s="31"/>
      <c r="E144" s="95"/>
      <c r="F144" s="95"/>
      <c r="G144" s="95"/>
      <c r="H144" s="76"/>
      <c r="I144" s="76"/>
      <c r="J144" s="76"/>
      <c r="K144" s="114"/>
    </row>
    <row r="145" spans="3:11" ht="15.75" thickBot="1" x14ac:dyDescent="0.3">
      <c r="F145" s="95"/>
      <c r="G145" s="76"/>
      <c r="H145" s="76"/>
      <c r="I145" s="76"/>
    </row>
    <row r="146" spans="3:11" ht="30.75" thickBot="1" x14ac:dyDescent="0.3">
      <c r="C146" s="577" t="s">
        <v>44</v>
      </c>
      <c r="D146" s="577" t="s">
        <v>55</v>
      </c>
      <c r="E146" s="585" t="s">
        <v>57</v>
      </c>
      <c r="F146" s="137" t="s">
        <v>27</v>
      </c>
      <c r="G146" s="135" t="s">
        <v>140</v>
      </c>
      <c r="H146" s="138" t="s">
        <v>46</v>
      </c>
      <c r="I146" s="135" t="s">
        <v>141</v>
      </c>
      <c r="J146" s="135" t="s">
        <v>419</v>
      </c>
      <c r="K146" s="135" t="s">
        <v>420</v>
      </c>
    </row>
    <row r="147" spans="3:11" x14ac:dyDescent="0.25">
      <c r="C147" s="597" t="s">
        <v>450</v>
      </c>
      <c r="D147" s="598"/>
      <c r="E147" s="599">
        <f>HLOOKUP(C147,$AH$2:$BU$3,2,0)</f>
        <v>620</v>
      </c>
      <c r="F147" s="99">
        <f t="shared" ref="F147:F149" si="11">D147*E147</f>
        <v>0</v>
      </c>
      <c r="G147" s="163" t="s">
        <v>138</v>
      </c>
      <c r="H147" s="144"/>
      <c r="I147" s="132" t="e">
        <f>VLOOKUP(H147,Presupuesto!$B$11:$C$565,2,0)</f>
        <v>#N/A</v>
      </c>
      <c r="J147" s="223" t="s">
        <v>1471</v>
      </c>
      <c r="K147" s="100" t="s">
        <v>403</v>
      </c>
    </row>
    <row r="148" spans="3:11" x14ac:dyDescent="0.25">
      <c r="C148" s="600" t="s">
        <v>1919</v>
      </c>
      <c r="D148" s="570">
        <v>2</v>
      </c>
      <c r="E148" s="603">
        <v>3750</v>
      </c>
      <c r="F148" s="99">
        <f t="shared" si="11"/>
        <v>7500</v>
      </c>
      <c r="G148" s="163" t="s">
        <v>1459</v>
      </c>
      <c r="H148" s="144" t="s">
        <v>307</v>
      </c>
      <c r="I148" s="132" t="str">
        <f>VLOOKUP(H148,Presupuesto!$B$11:$C$565,2,0)</f>
        <v>OTROS SERVICIOS COMERCIALES Y FINANCIEROS N.C.</v>
      </c>
      <c r="J148" s="100" t="str">
        <f>$J$147</f>
        <v>Posgrado</v>
      </c>
      <c r="K148" s="100" t="s">
        <v>421</v>
      </c>
    </row>
    <row r="149" spans="3:11" ht="15.75" thickBot="1" x14ac:dyDescent="0.3">
      <c r="C149" s="149"/>
      <c r="D149" s="161"/>
      <c r="E149" s="105"/>
      <c r="F149" s="107">
        <f t="shared" si="11"/>
        <v>0</v>
      </c>
      <c r="G149" s="164"/>
      <c r="H149" s="150"/>
      <c r="I149" s="134" t="e">
        <f>VLOOKUP(H149,Presupuesto!$B$11:$C$565,2,0)</f>
        <v>#N/A</v>
      </c>
      <c r="J149" s="108" t="str">
        <f>$J$147</f>
        <v>Posgrado</v>
      </c>
      <c r="K149" s="126" t="s">
        <v>403</v>
      </c>
    </row>
    <row r="152" spans="3:11" s="579" customFormat="1" x14ac:dyDescent="0.25">
      <c r="F152" s="654" t="s">
        <v>1908</v>
      </c>
      <c r="G152" s="654"/>
      <c r="H152" s="654"/>
    </row>
    <row r="154" spans="3:11" ht="15.75" thickBot="1" x14ac:dyDescent="0.3">
      <c r="F154" s="92"/>
      <c r="G154" s="91"/>
      <c r="H154" s="92"/>
      <c r="I154" s="92"/>
    </row>
    <row r="155" spans="3:11" ht="15.75" thickBot="1" x14ac:dyDescent="0.3">
      <c r="C155" s="159" t="s">
        <v>53</v>
      </c>
      <c r="D155" s="412">
        <f>SUM(F162:F196)</f>
        <v>0</v>
      </c>
      <c r="F155" s="70"/>
      <c r="G155" s="79"/>
      <c r="H155" s="70"/>
      <c r="I155" s="70"/>
    </row>
    <row r="156" spans="3:11" x14ac:dyDescent="0.25">
      <c r="C156" s="70"/>
      <c r="D156" s="31"/>
      <c r="E156" s="95"/>
      <c r="F156" s="95"/>
      <c r="G156" s="95"/>
      <c r="H156" s="76"/>
      <c r="I156" s="76"/>
      <c r="J156" s="76"/>
      <c r="K156" s="114"/>
    </row>
    <row r="157" spans="3:11" x14ac:dyDescent="0.25">
      <c r="C157" s="70"/>
      <c r="D157" s="31"/>
      <c r="E157" s="95"/>
      <c r="F157" s="95"/>
      <c r="G157" s="95"/>
      <c r="H157" s="76"/>
      <c r="I157" s="76"/>
      <c r="J157" s="76"/>
      <c r="K157" s="114"/>
    </row>
    <row r="158" spans="3:11" ht="15.75" x14ac:dyDescent="0.25">
      <c r="C158" s="207" t="s">
        <v>401</v>
      </c>
      <c r="D158" s="208"/>
      <c r="E158" s="95"/>
      <c r="F158" s="95"/>
      <c r="G158" s="95"/>
      <c r="H158" s="76"/>
      <c r="I158" s="76"/>
      <c r="J158" s="76"/>
      <c r="K158" s="114"/>
    </row>
    <row r="159" spans="3:11" ht="18.75" x14ac:dyDescent="0.25">
      <c r="C159" s="213" t="e">
        <f>IFERROR(VLOOKUP(D158,'Desarrollo e Innov. Curricular'!$E:$F,2,FALSE),IFERROR(VLOOKUP(D158,'Investigación Científica'!$E:$F,2,FALSE),IFERROR(VLOOKUP(D158,'Vinculación Univ. Sociedad'!$E:$F,2,FALSE),IFERROR(VLOOKUP(D158,'Docencia y Profesorado Universi'!$E:$F,2,FALSE),IFERROR(VLOOKUP(D158,'Estudiantes y Graduados'!$E:$F,2,FALSE),IFERROR(VLOOKUP(D158,'Gestion Administrativa'!$E:$F,2,FALSE),IFERROR(VLOOKUP(D158,'Gestión Académica'!$E:$F,2,FALSE),IFERROR(VLOOKUP(D158,'Aseguramiento de la Calidad y M'!$E:$F,2,FALSE),IFERROR(VLOOKUP(D158,'Gestión del Conocimiento'!$E:$F,2,FALSE),IFERROR(VLOOKUP(D158,'Gobernabilidad y Procesos...'!$E:$F,2,FALSE),IFERROR(VLOOKUP(D158,'Gestión del Talento Humano'!$E:$F,2,FALSE),IFERROR(VLOOKUP(D158,'Internacionalización de la E.S.'!$E:$F,2,FALSE),IFERROR(VLOOKUP(D158,Posgrado!$E:$F,2,FALSE),IFERROR(VLOOKUP(D158,'Cultura de Innovación Insti...'!$E:$F,2,FALSE),VLOOKUP(D158,'Lo Esencial de la Reforma Univ.'!$E:$F,2,0)))))))))))))))</f>
        <v>#N/A</v>
      </c>
      <c r="D159" s="31"/>
      <c r="E159" s="95"/>
      <c r="F159" s="95"/>
      <c r="G159" s="95"/>
      <c r="H159" s="76"/>
      <c r="I159" s="76"/>
      <c r="J159" s="76"/>
      <c r="K159" s="114"/>
    </row>
    <row r="160" spans="3:11" ht="15.75" thickBot="1" x14ac:dyDescent="0.3">
      <c r="F160" s="95"/>
      <c r="G160" s="76"/>
      <c r="H160" s="76"/>
      <c r="I160" s="76"/>
    </row>
    <row r="161" spans="3:11" ht="30.75" thickBot="1" x14ac:dyDescent="0.3">
      <c r="C161" s="131" t="s">
        <v>44</v>
      </c>
      <c r="D161" s="131" t="s">
        <v>55</v>
      </c>
      <c r="E161" s="138" t="s">
        <v>57</v>
      </c>
      <c r="F161" s="137" t="s">
        <v>27</v>
      </c>
      <c r="G161" s="135" t="s">
        <v>140</v>
      </c>
      <c r="H161" s="138" t="s">
        <v>46</v>
      </c>
      <c r="I161" s="135" t="s">
        <v>141</v>
      </c>
      <c r="J161" s="135" t="s">
        <v>419</v>
      </c>
      <c r="K161" s="135" t="s">
        <v>420</v>
      </c>
    </row>
    <row r="162" spans="3:11" x14ac:dyDescent="0.25">
      <c r="C162" s="225" t="s">
        <v>450</v>
      </c>
      <c r="D162" s="226"/>
      <c r="E162" s="224">
        <f>HLOOKUP(C162,$AH$2:$BU$3,2,0)</f>
        <v>620</v>
      </c>
      <c r="F162" s="99">
        <f t="shared" ref="F162:F196" si="12">D162*E162</f>
        <v>0</v>
      </c>
      <c r="G162" s="163" t="s">
        <v>138</v>
      </c>
      <c r="H162" s="144"/>
      <c r="I162" s="132" t="e">
        <f>VLOOKUP(H162,Presupuesto!$B$11:$C$565,2,0)</f>
        <v>#N/A</v>
      </c>
      <c r="J162" s="223" t="s">
        <v>1471</v>
      </c>
      <c r="K162" s="100" t="s">
        <v>403</v>
      </c>
    </row>
    <row r="163" spans="3:11" x14ac:dyDescent="0.25">
      <c r="C163" s="143"/>
      <c r="D163" s="160"/>
      <c r="E163" s="125"/>
      <c r="F163" s="99">
        <f t="shared" si="12"/>
        <v>0</v>
      </c>
      <c r="G163" s="163"/>
      <c r="H163" s="144"/>
      <c r="I163" s="132" t="e">
        <f>VLOOKUP(H163,Presupuesto!$B$11:$C$565,2,0)</f>
        <v>#N/A</v>
      </c>
      <c r="J163" s="100" t="str">
        <f>$J$162</f>
        <v>Posgrado</v>
      </c>
      <c r="K163" s="100" t="s">
        <v>421</v>
      </c>
    </row>
    <row r="164" spans="3:11" x14ac:dyDescent="0.25">
      <c r="C164" s="143"/>
      <c r="D164" s="160"/>
      <c r="E164" s="125"/>
      <c r="F164" s="99">
        <f t="shared" si="12"/>
        <v>0</v>
      </c>
      <c r="G164" s="163"/>
      <c r="H164" s="144"/>
      <c r="I164" s="132" t="e">
        <f>VLOOKUP(H164,Presupuesto!$B$11:$C$565,2,0)</f>
        <v>#N/A</v>
      </c>
      <c r="J164" s="100" t="str">
        <f t="shared" ref="J164:J196" si="13">$J$162</f>
        <v>Posgrado</v>
      </c>
      <c r="K164" s="100" t="s">
        <v>421</v>
      </c>
    </row>
    <row r="165" spans="3:11" x14ac:dyDescent="0.25">
      <c r="C165" s="143"/>
      <c r="D165" s="160"/>
      <c r="E165" s="125"/>
      <c r="F165" s="99">
        <f t="shared" si="12"/>
        <v>0</v>
      </c>
      <c r="G165" s="163"/>
      <c r="H165" s="144"/>
      <c r="I165" s="132" t="e">
        <f>VLOOKUP(H165,Presupuesto!$B$11:$C$565,2,0)</f>
        <v>#N/A</v>
      </c>
      <c r="J165" s="100" t="str">
        <f t="shared" si="13"/>
        <v>Posgrado</v>
      </c>
      <c r="K165" s="100" t="s">
        <v>421</v>
      </c>
    </row>
    <row r="166" spans="3:11" x14ac:dyDescent="0.25">
      <c r="C166" s="143"/>
      <c r="D166" s="160"/>
      <c r="E166" s="125"/>
      <c r="F166" s="99">
        <f t="shared" si="12"/>
        <v>0</v>
      </c>
      <c r="G166" s="163"/>
      <c r="H166" s="144"/>
      <c r="I166" s="132" t="e">
        <f>VLOOKUP(H166,Presupuesto!$B$11:$C$565,2,0)</f>
        <v>#N/A</v>
      </c>
      <c r="J166" s="100" t="str">
        <f t="shared" si="13"/>
        <v>Posgrado</v>
      </c>
      <c r="K166" s="100" t="s">
        <v>421</v>
      </c>
    </row>
    <row r="167" spans="3:11" x14ac:dyDescent="0.25">
      <c r="C167" s="143"/>
      <c r="D167" s="160"/>
      <c r="E167" s="125"/>
      <c r="F167" s="99">
        <f t="shared" si="12"/>
        <v>0</v>
      </c>
      <c r="G167" s="163"/>
      <c r="H167" s="144"/>
      <c r="I167" s="132" t="e">
        <f>VLOOKUP(H167,Presupuesto!$B$11:$C$565,2,0)</f>
        <v>#N/A</v>
      </c>
      <c r="J167" s="100" t="str">
        <f t="shared" si="13"/>
        <v>Posgrado</v>
      </c>
      <c r="K167" s="100" t="s">
        <v>410</v>
      </c>
    </row>
    <row r="168" spans="3:11" x14ac:dyDescent="0.25">
      <c r="C168" s="143"/>
      <c r="D168" s="160"/>
      <c r="E168" s="125"/>
      <c r="F168" s="99">
        <f t="shared" si="12"/>
        <v>0</v>
      </c>
      <c r="G168" s="163"/>
      <c r="H168" s="144"/>
      <c r="I168" s="132" t="e">
        <f>VLOOKUP(H168,Presupuesto!$B$11:$C$565,2,0)</f>
        <v>#N/A</v>
      </c>
      <c r="J168" s="100" t="str">
        <f t="shared" si="13"/>
        <v>Posgrado</v>
      </c>
      <c r="K168" s="100" t="s">
        <v>421</v>
      </c>
    </row>
    <row r="169" spans="3:11" x14ac:dyDescent="0.25">
      <c r="C169" s="143"/>
      <c r="D169" s="160"/>
      <c r="E169" s="125"/>
      <c r="F169" s="99">
        <f t="shared" si="12"/>
        <v>0</v>
      </c>
      <c r="G169" s="163"/>
      <c r="H169" s="144"/>
      <c r="I169" s="132" t="e">
        <f>VLOOKUP(H169,Presupuesto!$B$11:$C$565,2,0)</f>
        <v>#N/A</v>
      </c>
      <c r="J169" s="100" t="str">
        <f t="shared" si="13"/>
        <v>Posgrado</v>
      </c>
      <c r="K169" s="100" t="s">
        <v>421</v>
      </c>
    </row>
    <row r="170" spans="3:11" x14ac:dyDescent="0.25">
      <c r="C170" s="143"/>
      <c r="D170" s="160"/>
      <c r="E170" s="125"/>
      <c r="F170" s="99">
        <f t="shared" si="12"/>
        <v>0</v>
      </c>
      <c r="G170" s="163"/>
      <c r="H170" s="144"/>
      <c r="I170" s="132" t="e">
        <f>VLOOKUP(H170,Presupuesto!$B$11:$C$565,2,0)</f>
        <v>#N/A</v>
      </c>
      <c r="J170" s="100" t="str">
        <f t="shared" si="13"/>
        <v>Posgrado</v>
      </c>
      <c r="K170" s="100" t="s">
        <v>421</v>
      </c>
    </row>
    <row r="171" spans="3:11" x14ac:dyDescent="0.25">
      <c r="C171" s="143"/>
      <c r="D171" s="160"/>
      <c r="E171" s="125"/>
      <c r="F171" s="99">
        <f t="shared" si="12"/>
        <v>0</v>
      </c>
      <c r="G171" s="163"/>
      <c r="H171" s="144"/>
      <c r="I171" s="132" t="e">
        <f>VLOOKUP(H171,Presupuesto!$B$11:$C$565,2,0)</f>
        <v>#N/A</v>
      </c>
      <c r="J171" s="100" t="str">
        <f t="shared" si="13"/>
        <v>Posgrado</v>
      </c>
      <c r="K171" s="100" t="s">
        <v>421</v>
      </c>
    </row>
    <row r="172" spans="3:11" x14ac:dyDescent="0.25">
      <c r="C172" s="143"/>
      <c r="D172" s="160"/>
      <c r="E172" s="125"/>
      <c r="F172" s="99">
        <f t="shared" si="12"/>
        <v>0</v>
      </c>
      <c r="G172" s="163"/>
      <c r="H172" s="144"/>
      <c r="I172" s="132" t="e">
        <f>VLOOKUP(H172,Presupuesto!$B$11:$C$565,2,0)</f>
        <v>#N/A</v>
      </c>
      <c r="J172" s="100" t="str">
        <f t="shared" si="13"/>
        <v>Posgrado</v>
      </c>
      <c r="K172" s="100" t="s">
        <v>421</v>
      </c>
    </row>
    <row r="173" spans="3:11" x14ac:dyDescent="0.25">
      <c r="C173" s="143"/>
      <c r="D173" s="160"/>
      <c r="E173" s="125"/>
      <c r="F173" s="99">
        <f t="shared" si="12"/>
        <v>0</v>
      </c>
      <c r="G173" s="163"/>
      <c r="H173" s="144"/>
      <c r="I173" s="132" t="e">
        <f>VLOOKUP(H173,Presupuesto!$B$11:$C$565,2,0)</f>
        <v>#N/A</v>
      </c>
      <c r="J173" s="100" t="str">
        <f t="shared" si="13"/>
        <v>Posgrado</v>
      </c>
      <c r="K173" s="100" t="s">
        <v>421</v>
      </c>
    </row>
    <row r="174" spans="3:11" x14ac:dyDescent="0.25">
      <c r="C174" s="143"/>
      <c r="D174" s="160"/>
      <c r="E174" s="125"/>
      <c r="F174" s="99">
        <f t="shared" si="12"/>
        <v>0</v>
      </c>
      <c r="G174" s="163"/>
      <c r="H174" s="144"/>
      <c r="I174" s="132" t="e">
        <f>VLOOKUP(H174,Presupuesto!$B$11:$C$565,2,0)</f>
        <v>#N/A</v>
      </c>
      <c r="J174" s="100" t="str">
        <f t="shared" si="13"/>
        <v>Posgrado</v>
      </c>
      <c r="K174" s="100" t="s">
        <v>421</v>
      </c>
    </row>
    <row r="175" spans="3:11" x14ac:dyDescent="0.25">
      <c r="C175" s="143"/>
      <c r="D175" s="160"/>
      <c r="E175" s="125"/>
      <c r="F175" s="99">
        <f t="shared" si="12"/>
        <v>0</v>
      </c>
      <c r="G175" s="163"/>
      <c r="H175" s="144"/>
      <c r="I175" s="132" t="e">
        <f>VLOOKUP(H175,Presupuesto!$B$11:$C$565,2,0)</f>
        <v>#N/A</v>
      </c>
      <c r="J175" s="100" t="str">
        <f t="shared" si="13"/>
        <v>Posgrado</v>
      </c>
      <c r="K175" s="100" t="s">
        <v>421</v>
      </c>
    </row>
    <row r="176" spans="3:11" x14ac:dyDescent="0.25">
      <c r="C176" s="143"/>
      <c r="D176" s="160"/>
      <c r="E176" s="125"/>
      <c r="F176" s="99">
        <f t="shared" si="12"/>
        <v>0</v>
      </c>
      <c r="G176" s="163"/>
      <c r="H176" s="144"/>
      <c r="I176" s="132" t="e">
        <f>VLOOKUP(H176,Presupuesto!$B$11:$C$565,2,0)</f>
        <v>#N/A</v>
      </c>
      <c r="J176" s="100" t="str">
        <f t="shared" si="13"/>
        <v>Posgrado</v>
      </c>
      <c r="K176" s="100" t="s">
        <v>421</v>
      </c>
    </row>
    <row r="177" spans="3:11" x14ac:dyDescent="0.25">
      <c r="C177" s="143"/>
      <c r="D177" s="160"/>
      <c r="E177" s="125"/>
      <c r="F177" s="99">
        <f t="shared" si="12"/>
        <v>0</v>
      </c>
      <c r="G177" s="163"/>
      <c r="H177" s="144"/>
      <c r="I177" s="132" t="e">
        <f>VLOOKUP(H177,Presupuesto!$B$11:$C$565,2,0)</f>
        <v>#N/A</v>
      </c>
      <c r="J177" s="100" t="str">
        <f t="shared" si="13"/>
        <v>Posgrado</v>
      </c>
      <c r="K177" s="100" t="s">
        <v>421</v>
      </c>
    </row>
    <row r="178" spans="3:11" x14ac:dyDescent="0.25">
      <c r="C178" s="143"/>
      <c r="D178" s="160"/>
      <c r="E178" s="125"/>
      <c r="F178" s="99">
        <f t="shared" si="12"/>
        <v>0</v>
      </c>
      <c r="G178" s="163"/>
      <c r="H178" s="144"/>
      <c r="I178" s="132" t="e">
        <f>VLOOKUP(H178,Presupuesto!$B$11:$C$565,2,0)</f>
        <v>#N/A</v>
      </c>
      <c r="J178" s="100" t="str">
        <f t="shared" si="13"/>
        <v>Posgrado</v>
      </c>
      <c r="K178" s="100" t="s">
        <v>421</v>
      </c>
    </row>
    <row r="179" spans="3:11" x14ac:dyDescent="0.25">
      <c r="C179" s="143"/>
      <c r="D179" s="160"/>
      <c r="E179" s="125"/>
      <c r="F179" s="99">
        <f t="shared" si="12"/>
        <v>0</v>
      </c>
      <c r="G179" s="163"/>
      <c r="H179" s="144"/>
      <c r="I179" s="132" t="e">
        <f>VLOOKUP(H179,Presupuesto!$B$11:$C$565,2,0)</f>
        <v>#N/A</v>
      </c>
      <c r="J179" s="100" t="str">
        <f t="shared" si="13"/>
        <v>Posgrado</v>
      </c>
      <c r="K179" s="100" t="s">
        <v>421</v>
      </c>
    </row>
    <row r="180" spans="3:11" x14ac:dyDescent="0.25">
      <c r="C180" s="143"/>
      <c r="D180" s="160"/>
      <c r="E180" s="125"/>
      <c r="F180" s="99">
        <f t="shared" si="12"/>
        <v>0</v>
      </c>
      <c r="G180" s="163"/>
      <c r="H180" s="144"/>
      <c r="I180" s="132" t="e">
        <f>VLOOKUP(H180,Presupuesto!$B$11:$C$565,2,0)</f>
        <v>#N/A</v>
      </c>
      <c r="J180" s="100" t="str">
        <f t="shared" si="13"/>
        <v>Posgrado</v>
      </c>
      <c r="K180" s="100" t="s">
        <v>421</v>
      </c>
    </row>
    <row r="181" spans="3:11" x14ac:dyDescent="0.25">
      <c r="C181" s="143"/>
      <c r="D181" s="160"/>
      <c r="E181" s="125"/>
      <c r="F181" s="99">
        <f t="shared" si="12"/>
        <v>0</v>
      </c>
      <c r="G181" s="163"/>
      <c r="H181" s="144"/>
      <c r="I181" s="132" t="e">
        <f>VLOOKUP(H181,Presupuesto!$B$11:$C$565,2,0)</f>
        <v>#N/A</v>
      </c>
      <c r="J181" s="100" t="str">
        <f t="shared" si="13"/>
        <v>Posgrado</v>
      </c>
      <c r="K181" s="100" t="s">
        <v>421</v>
      </c>
    </row>
    <row r="182" spans="3:11" x14ac:dyDescent="0.25">
      <c r="C182" s="143"/>
      <c r="D182" s="160"/>
      <c r="E182" s="125"/>
      <c r="F182" s="99">
        <f t="shared" si="12"/>
        <v>0</v>
      </c>
      <c r="G182" s="163"/>
      <c r="H182" s="144"/>
      <c r="I182" s="132" t="e">
        <f>VLOOKUP(H182,Presupuesto!$B$11:$C$565,2,0)</f>
        <v>#N/A</v>
      </c>
      <c r="J182" s="100" t="str">
        <f t="shared" si="13"/>
        <v>Posgrado</v>
      </c>
      <c r="K182" s="100" t="s">
        <v>421</v>
      </c>
    </row>
    <row r="183" spans="3:11" x14ac:dyDescent="0.25">
      <c r="C183" s="143"/>
      <c r="D183" s="160"/>
      <c r="E183" s="125"/>
      <c r="F183" s="99">
        <f t="shared" si="12"/>
        <v>0</v>
      </c>
      <c r="G183" s="163"/>
      <c r="H183" s="144"/>
      <c r="I183" s="132" t="e">
        <f>VLOOKUP(H183,Presupuesto!$B$11:$C$565,2,0)</f>
        <v>#N/A</v>
      </c>
      <c r="J183" s="100" t="str">
        <f t="shared" si="13"/>
        <v>Posgrado</v>
      </c>
      <c r="K183" s="100" t="s">
        <v>421</v>
      </c>
    </row>
    <row r="184" spans="3:11" x14ac:dyDescent="0.25">
      <c r="C184" s="145"/>
      <c r="D184" s="153"/>
      <c r="E184" s="120"/>
      <c r="F184" s="99">
        <f t="shared" si="12"/>
        <v>0</v>
      </c>
      <c r="G184" s="163"/>
      <c r="H184" s="146"/>
      <c r="I184" s="132" t="e">
        <f>VLOOKUP(H184,Presupuesto!$B$11:$C$565,2,0)</f>
        <v>#N/A</v>
      </c>
      <c r="J184" s="100" t="str">
        <f t="shared" si="13"/>
        <v>Posgrado</v>
      </c>
      <c r="K184" s="100" t="s">
        <v>421</v>
      </c>
    </row>
    <row r="185" spans="3:11" x14ac:dyDescent="0.25">
      <c r="C185" s="145"/>
      <c r="D185" s="153"/>
      <c r="E185" s="120"/>
      <c r="F185" s="99">
        <f t="shared" si="12"/>
        <v>0</v>
      </c>
      <c r="G185" s="163"/>
      <c r="H185" s="146"/>
      <c r="I185" s="132" t="e">
        <f>VLOOKUP(H185,Presupuesto!$B$11:$C$565,2,0)</f>
        <v>#N/A</v>
      </c>
      <c r="J185" s="100" t="str">
        <f t="shared" si="13"/>
        <v>Posgrado</v>
      </c>
      <c r="K185" s="100" t="s">
        <v>421</v>
      </c>
    </row>
    <row r="186" spans="3:11" x14ac:dyDescent="0.25">
      <c r="C186" s="145"/>
      <c r="D186" s="153"/>
      <c r="E186" s="120"/>
      <c r="F186" s="99">
        <f t="shared" si="12"/>
        <v>0</v>
      </c>
      <c r="G186" s="163"/>
      <c r="H186" s="146"/>
      <c r="I186" s="132" t="e">
        <f>VLOOKUP(H186,Presupuesto!$B$11:$C$565,2,0)</f>
        <v>#N/A</v>
      </c>
      <c r="J186" s="100" t="str">
        <f t="shared" si="13"/>
        <v>Posgrado</v>
      </c>
      <c r="K186" s="100" t="s">
        <v>421</v>
      </c>
    </row>
    <row r="187" spans="3:11" x14ac:dyDescent="0.25">
      <c r="C187" s="145"/>
      <c r="D187" s="153"/>
      <c r="E187" s="120"/>
      <c r="F187" s="99">
        <f t="shared" si="12"/>
        <v>0</v>
      </c>
      <c r="G187" s="163"/>
      <c r="H187" s="146"/>
      <c r="I187" s="132" t="e">
        <f>VLOOKUP(H187,Presupuesto!$B$11:$C$565,2,0)</f>
        <v>#N/A</v>
      </c>
      <c r="J187" s="100" t="str">
        <f t="shared" si="13"/>
        <v>Posgrado</v>
      </c>
      <c r="K187" s="100" t="s">
        <v>421</v>
      </c>
    </row>
    <row r="188" spans="3:11" x14ac:dyDescent="0.25">
      <c r="C188" s="145"/>
      <c r="D188" s="153"/>
      <c r="E188" s="120"/>
      <c r="F188" s="99">
        <f t="shared" si="12"/>
        <v>0</v>
      </c>
      <c r="G188" s="163"/>
      <c r="H188" s="146"/>
      <c r="I188" s="132" t="e">
        <f>VLOOKUP(H188,Presupuesto!$B$11:$C$565,2,0)</f>
        <v>#N/A</v>
      </c>
      <c r="J188" s="100" t="str">
        <f t="shared" si="13"/>
        <v>Posgrado</v>
      </c>
      <c r="K188" s="100" t="s">
        <v>421</v>
      </c>
    </row>
    <row r="189" spans="3:11" x14ac:dyDescent="0.25">
      <c r="C189" s="145"/>
      <c r="D189" s="153"/>
      <c r="E189" s="120"/>
      <c r="F189" s="99">
        <f t="shared" si="12"/>
        <v>0</v>
      </c>
      <c r="G189" s="163"/>
      <c r="H189" s="146"/>
      <c r="I189" s="132" t="e">
        <f>VLOOKUP(H189,Presupuesto!$B$11:$C$565,2,0)</f>
        <v>#N/A</v>
      </c>
      <c r="J189" s="100" t="str">
        <f t="shared" si="13"/>
        <v>Posgrado</v>
      </c>
      <c r="K189" s="100" t="s">
        <v>421</v>
      </c>
    </row>
    <row r="190" spans="3:11" x14ac:dyDescent="0.25">
      <c r="C190" s="145"/>
      <c r="D190" s="153"/>
      <c r="E190" s="120"/>
      <c r="F190" s="99">
        <f t="shared" si="12"/>
        <v>0</v>
      </c>
      <c r="G190" s="163"/>
      <c r="H190" s="146"/>
      <c r="I190" s="132" t="e">
        <f>VLOOKUP(H190,Presupuesto!$B$11:$C$565,2,0)</f>
        <v>#N/A</v>
      </c>
      <c r="J190" s="100" t="str">
        <f t="shared" si="13"/>
        <v>Posgrado</v>
      </c>
      <c r="K190" s="100" t="s">
        <v>421</v>
      </c>
    </row>
    <row r="191" spans="3:11" x14ac:dyDescent="0.25">
      <c r="C191" s="145"/>
      <c r="D191" s="153"/>
      <c r="E191" s="120"/>
      <c r="F191" s="99">
        <f t="shared" si="12"/>
        <v>0</v>
      </c>
      <c r="G191" s="163"/>
      <c r="H191" s="146"/>
      <c r="I191" s="132" t="e">
        <f>VLOOKUP(H191,Presupuesto!$B$11:$C$565,2,0)</f>
        <v>#N/A</v>
      </c>
      <c r="J191" s="100" t="str">
        <f t="shared" si="13"/>
        <v>Posgrado</v>
      </c>
      <c r="K191" s="100" t="s">
        <v>421</v>
      </c>
    </row>
    <row r="192" spans="3:11" x14ac:dyDescent="0.25">
      <c r="C192" s="147"/>
      <c r="D192" s="153"/>
      <c r="E192" s="120"/>
      <c r="F192" s="99">
        <f t="shared" si="12"/>
        <v>0</v>
      </c>
      <c r="G192" s="163"/>
      <c r="H192" s="148"/>
      <c r="I192" s="132" t="e">
        <f>VLOOKUP(H192,Presupuesto!$B$11:$C$565,2,0)</f>
        <v>#N/A</v>
      </c>
      <c r="J192" s="100" t="str">
        <f t="shared" si="13"/>
        <v>Posgrado</v>
      </c>
      <c r="K192" s="100" t="s">
        <v>412</v>
      </c>
    </row>
    <row r="193" spans="3:11" x14ac:dyDescent="0.25">
      <c r="C193" s="147"/>
      <c r="D193" s="153"/>
      <c r="E193" s="120"/>
      <c r="F193" s="99">
        <f t="shared" si="12"/>
        <v>0</v>
      </c>
      <c r="G193" s="163"/>
      <c r="H193" s="148"/>
      <c r="I193" s="132" t="e">
        <f>VLOOKUP(H193,Presupuesto!$B$11:$C$565,2,0)</f>
        <v>#N/A</v>
      </c>
      <c r="J193" s="100" t="str">
        <f t="shared" si="13"/>
        <v>Posgrado</v>
      </c>
      <c r="K193" s="100" t="s">
        <v>421</v>
      </c>
    </row>
    <row r="194" spans="3:11" x14ac:dyDescent="0.25">
      <c r="C194" s="147"/>
      <c r="D194" s="153"/>
      <c r="E194" s="120"/>
      <c r="F194" s="99">
        <f t="shared" si="12"/>
        <v>0</v>
      </c>
      <c r="G194" s="163"/>
      <c r="H194" s="148"/>
      <c r="I194" s="132" t="e">
        <f>VLOOKUP(H194,Presupuesto!$B$11:$C$565,2,0)</f>
        <v>#N/A</v>
      </c>
      <c r="J194" s="100" t="str">
        <f t="shared" si="13"/>
        <v>Posgrado</v>
      </c>
      <c r="K194" s="100" t="s">
        <v>421</v>
      </c>
    </row>
    <row r="195" spans="3:11" x14ac:dyDescent="0.25">
      <c r="C195" s="147"/>
      <c r="D195" s="153"/>
      <c r="E195" s="120"/>
      <c r="F195" s="99">
        <f t="shared" si="12"/>
        <v>0</v>
      </c>
      <c r="G195" s="163"/>
      <c r="H195" s="148"/>
      <c r="I195" s="132" t="e">
        <f>VLOOKUP(H195,Presupuesto!$B$11:$C$565,2,0)</f>
        <v>#N/A</v>
      </c>
      <c r="J195" s="100" t="str">
        <f t="shared" si="13"/>
        <v>Posgrado</v>
      </c>
      <c r="K195" s="100" t="s">
        <v>421</v>
      </c>
    </row>
    <row r="196" spans="3:11" ht="15.75" thickBot="1" x14ac:dyDescent="0.3">
      <c r="C196" s="149"/>
      <c r="D196" s="161"/>
      <c r="E196" s="105"/>
      <c r="F196" s="107">
        <f t="shared" si="12"/>
        <v>0</v>
      </c>
      <c r="G196" s="164"/>
      <c r="H196" s="150"/>
      <c r="I196" s="134" t="e">
        <f>VLOOKUP(H196,Presupuesto!$B$11:$C$565,2,0)</f>
        <v>#N/A</v>
      </c>
      <c r="J196" s="108" t="str">
        <f t="shared" si="13"/>
        <v>Posgrado</v>
      </c>
      <c r="K196" s="126" t="s">
        <v>403</v>
      </c>
    </row>
    <row r="199" spans="3:11" ht="15.75" thickBot="1" x14ac:dyDescent="0.3"/>
    <row r="200" spans="3:11" ht="15.75" thickBot="1" x14ac:dyDescent="0.3">
      <c r="C200" s="159" t="s">
        <v>53</v>
      </c>
      <c r="D200" s="412">
        <f>SUM(F207:F241)</f>
        <v>0</v>
      </c>
      <c r="F200" s="70"/>
      <c r="G200" s="79"/>
      <c r="H200" s="70"/>
      <c r="I200" s="70"/>
    </row>
    <row r="201" spans="3:11" x14ac:dyDescent="0.25">
      <c r="C201" s="70"/>
      <c r="D201" s="31"/>
      <c r="E201" s="95"/>
      <c r="F201" s="95"/>
      <c r="G201" s="95"/>
      <c r="H201" s="76"/>
      <c r="I201" s="76"/>
      <c r="J201" s="76"/>
      <c r="K201" s="114"/>
    </row>
    <row r="202" spans="3:11" x14ac:dyDescent="0.25">
      <c r="C202" s="70"/>
      <c r="D202" s="31"/>
      <c r="E202" s="95"/>
      <c r="F202" s="95"/>
      <c r="G202" s="95"/>
      <c r="H202" s="76"/>
      <c r="I202" s="76"/>
      <c r="J202" s="76"/>
      <c r="K202" s="114"/>
    </row>
    <row r="203" spans="3:11" ht="15.75" x14ac:dyDescent="0.25">
      <c r="C203" s="207" t="s">
        <v>401</v>
      </c>
      <c r="D203" s="208"/>
      <c r="E203" s="95"/>
      <c r="F203" s="95"/>
      <c r="G203" s="95"/>
      <c r="H203" s="76"/>
      <c r="I203" s="76"/>
      <c r="J203" s="76"/>
      <c r="K203" s="114"/>
    </row>
    <row r="204" spans="3:11" ht="18.75" x14ac:dyDescent="0.25">
      <c r="C204" s="213" t="e">
        <f>IFERROR(VLOOKUP(D203,'Desarrollo e Innov. Curricular'!$E:$F,2,FALSE),IFERROR(VLOOKUP(D203,'Investigación Científica'!$E:$F,2,FALSE),IFERROR(VLOOKUP(D203,'Vinculación Univ. Sociedad'!$E:$F,2,FALSE),IFERROR(VLOOKUP(D203,'Docencia y Profesorado Universi'!$E:$F,2,FALSE),IFERROR(VLOOKUP(D203,'Estudiantes y Graduados'!$E:$F,2,FALSE),IFERROR(VLOOKUP(D203,'Gestion Administrativa'!$E:$F,2,FALSE),IFERROR(VLOOKUP(D203,'Gestión Académica'!$E:$F,2,FALSE),IFERROR(VLOOKUP(D203,'Aseguramiento de la Calidad y M'!$E:$F,2,FALSE),IFERROR(VLOOKUP(D203,'Gestión del Conocimiento'!$E:$F,2,FALSE),IFERROR(VLOOKUP(D203,'Gobernabilidad y Procesos...'!$E:$F,2,FALSE),IFERROR(VLOOKUP(D203,'Gestión del Talento Humano'!$E:$F,2,FALSE),IFERROR(VLOOKUP(D203,'Internacionalización de la E.S.'!$E:$F,2,FALSE),IFERROR(VLOOKUP(D203,Posgrado!$E:$F,2,FALSE),IFERROR(VLOOKUP(D203,'Cultura de Innovación Insti...'!$E:$F,2,FALSE),VLOOKUP(D203,'Lo Esencial de la Reforma Univ.'!$E:$F,2,0)))))))))))))))</f>
        <v>#N/A</v>
      </c>
      <c r="D204" s="31"/>
      <c r="E204" s="95"/>
      <c r="F204" s="95"/>
      <c r="G204" s="95"/>
      <c r="H204" s="76"/>
      <c r="I204" s="76"/>
      <c r="J204" s="76"/>
      <c r="K204" s="114"/>
    </row>
    <row r="205" spans="3:11" ht="15.75" thickBot="1" x14ac:dyDescent="0.3">
      <c r="F205" s="95"/>
      <c r="G205" s="76"/>
      <c r="H205" s="76"/>
      <c r="I205" s="76"/>
    </row>
    <row r="206" spans="3:11" ht="30.75" thickBot="1" x14ac:dyDescent="0.3">
      <c r="C206" s="131" t="s">
        <v>44</v>
      </c>
      <c r="D206" s="131" t="s">
        <v>55</v>
      </c>
      <c r="E206" s="138" t="s">
        <v>57</v>
      </c>
      <c r="F206" s="137" t="s">
        <v>27</v>
      </c>
      <c r="G206" s="135" t="s">
        <v>140</v>
      </c>
      <c r="H206" s="138" t="s">
        <v>46</v>
      </c>
      <c r="I206" s="135" t="s">
        <v>141</v>
      </c>
      <c r="J206" s="135" t="s">
        <v>419</v>
      </c>
      <c r="K206" s="135" t="s">
        <v>420</v>
      </c>
    </row>
    <row r="207" spans="3:11" x14ac:dyDescent="0.25">
      <c r="C207" s="225" t="s">
        <v>450</v>
      </c>
      <c r="D207" s="226"/>
      <c r="E207" s="224">
        <f>HLOOKUP(C207,$AH$2:$BU$3,2,0)</f>
        <v>620</v>
      </c>
      <c r="F207" s="99">
        <f t="shared" ref="F207:F241" si="14">D207*E207</f>
        <v>0</v>
      </c>
      <c r="G207" s="163" t="s">
        <v>138</v>
      </c>
      <c r="H207" s="144"/>
      <c r="I207" s="132" t="e">
        <f>VLOOKUP(H207,Presupuesto!$B$11:$C$565,2,0)</f>
        <v>#N/A</v>
      </c>
      <c r="J207" s="223" t="s">
        <v>1471</v>
      </c>
      <c r="K207" s="100" t="s">
        <v>403</v>
      </c>
    </row>
    <row r="208" spans="3:11" x14ac:dyDescent="0.25">
      <c r="C208" s="143"/>
      <c r="D208" s="160"/>
      <c r="E208" s="125"/>
      <c r="F208" s="99">
        <f t="shared" si="14"/>
        <v>0</v>
      </c>
      <c r="G208" s="163"/>
      <c r="H208" s="144"/>
      <c r="I208" s="132" t="e">
        <f>VLOOKUP(H208,Presupuesto!$B$11:$C$565,2,0)</f>
        <v>#N/A</v>
      </c>
      <c r="J208" s="100" t="str">
        <f>$J$207</f>
        <v>Posgrado</v>
      </c>
      <c r="K208" s="100" t="s">
        <v>421</v>
      </c>
    </row>
    <row r="209" spans="3:11" x14ac:dyDescent="0.25">
      <c r="C209" s="143"/>
      <c r="D209" s="160"/>
      <c r="E209" s="125"/>
      <c r="F209" s="99">
        <f t="shared" si="14"/>
        <v>0</v>
      </c>
      <c r="G209" s="163"/>
      <c r="H209" s="144"/>
      <c r="I209" s="132" t="e">
        <f>VLOOKUP(H209,Presupuesto!$B$11:$C$565,2,0)</f>
        <v>#N/A</v>
      </c>
      <c r="J209" s="100" t="str">
        <f t="shared" ref="J209:J241" si="15">$J$207</f>
        <v>Posgrado</v>
      </c>
      <c r="K209" s="100" t="s">
        <v>421</v>
      </c>
    </row>
    <row r="210" spans="3:11" x14ac:dyDescent="0.25">
      <c r="C210" s="143"/>
      <c r="D210" s="160"/>
      <c r="E210" s="125"/>
      <c r="F210" s="99">
        <f t="shared" si="14"/>
        <v>0</v>
      </c>
      <c r="G210" s="163"/>
      <c r="H210" s="144"/>
      <c r="I210" s="132" t="e">
        <f>VLOOKUP(H210,Presupuesto!$B$11:$C$565,2,0)</f>
        <v>#N/A</v>
      </c>
      <c r="J210" s="100" t="str">
        <f t="shared" si="15"/>
        <v>Posgrado</v>
      </c>
      <c r="K210" s="100" t="s">
        <v>421</v>
      </c>
    </row>
    <row r="211" spans="3:11" x14ac:dyDescent="0.25">
      <c r="C211" s="143"/>
      <c r="D211" s="160"/>
      <c r="E211" s="125"/>
      <c r="F211" s="99">
        <f t="shared" si="14"/>
        <v>0</v>
      </c>
      <c r="G211" s="163"/>
      <c r="H211" s="144"/>
      <c r="I211" s="132" t="e">
        <f>VLOOKUP(H211,Presupuesto!$B$11:$C$565,2,0)</f>
        <v>#N/A</v>
      </c>
      <c r="J211" s="100" t="str">
        <f t="shared" si="15"/>
        <v>Posgrado</v>
      </c>
      <c r="K211" s="100" t="s">
        <v>421</v>
      </c>
    </row>
    <row r="212" spans="3:11" x14ac:dyDescent="0.25">
      <c r="C212" s="143"/>
      <c r="D212" s="160"/>
      <c r="E212" s="125"/>
      <c r="F212" s="99">
        <f t="shared" si="14"/>
        <v>0</v>
      </c>
      <c r="G212" s="163"/>
      <c r="H212" s="144"/>
      <c r="I212" s="132" t="e">
        <f>VLOOKUP(H212,Presupuesto!$B$11:$C$565,2,0)</f>
        <v>#N/A</v>
      </c>
      <c r="J212" s="100" t="str">
        <f t="shared" si="15"/>
        <v>Posgrado</v>
      </c>
      <c r="K212" s="100" t="s">
        <v>410</v>
      </c>
    </row>
    <row r="213" spans="3:11" x14ac:dyDescent="0.25">
      <c r="C213" s="143"/>
      <c r="D213" s="160"/>
      <c r="E213" s="125"/>
      <c r="F213" s="99">
        <f t="shared" si="14"/>
        <v>0</v>
      </c>
      <c r="G213" s="163"/>
      <c r="H213" s="144"/>
      <c r="I213" s="132" t="e">
        <f>VLOOKUP(H213,Presupuesto!$B$11:$C$565,2,0)</f>
        <v>#N/A</v>
      </c>
      <c r="J213" s="100" t="str">
        <f t="shared" si="15"/>
        <v>Posgrado</v>
      </c>
      <c r="K213" s="100" t="s">
        <v>421</v>
      </c>
    </row>
    <row r="214" spans="3:11" x14ac:dyDescent="0.25">
      <c r="C214" s="143"/>
      <c r="D214" s="160"/>
      <c r="E214" s="125"/>
      <c r="F214" s="99">
        <f t="shared" si="14"/>
        <v>0</v>
      </c>
      <c r="G214" s="163"/>
      <c r="H214" s="144"/>
      <c r="I214" s="132" t="e">
        <f>VLOOKUP(H214,Presupuesto!$B$11:$C$565,2,0)</f>
        <v>#N/A</v>
      </c>
      <c r="J214" s="100" t="str">
        <f t="shared" si="15"/>
        <v>Posgrado</v>
      </c>
      <c r="K214" s="100" t="s">
        <v>421</v>
      </c>
    </row>
    <row r="215" spans="3:11" x14ac:dyDescent="0.25">
      <c r="C215" s="143"/>
      <c r="D215" s="160"/>
      <c r="E215" s="125"/>
      <c r="F215" s="99">
        <f t="shared" si="14"/>
        <v>0</v>
      </c>
      <c r="G215" s="163"/>
      <c r="H215" s="144"/>
      <c r="I215" s="132" t="e">
        <f>VLOOKUP(H215,Presupuesto!$B$11:$C$565,2,0)</f>
        <v>#N/A</v>
      </c>
      <c r="J215" s="100" t="str">
        <f t="shared" si="15"/>
        <v>Posgrado</v>
      </c>
      <c r="K215" s="100" t="s">
        <v>421</v>
      </c>
    </row>
    <row r="216" spans="3:11" x14ac:dyDescent="0.25">
      <c r="C216" s="143"/>
      <c r="D216" s="160"/>
      <c r="E216" s="125"/>
      <c r="F216" s="99">
        <f t="shared" si="14"/>
        <v>0</v>
      </c>
      <c r="G216" s="163"/>
      <c r="H216" s="144"/>
      <c r="I216" s="132" t="e">
        <f>VLOOKUP(H216,Presupuesto!$B$11:$C$565,2,0)</f>
        <v>#N/A</v>
      </c>
      <c r="J216" s="100" t="str">
        <f t="shared" si="15"/>
        <v>Posgrado</v>
      </c>
      <c r="K216" s="100" t="s">
        <v>421</v>
      </c>
    </row>
    <row r="217" spans="3:11" x14ac:dyDescent="0.25">
      <c r="C217" s="143"/>
      <c r="D217" s="160"/>
      <c r="E217" s="125"/>
      <c r="F217" s="99">
        <f t="shared" si="14"/>
        <v>0</v>
      </c>
      <c r="G217" s="163"/>
      <c r="H217" s="144"/>
      <c r="I217" s="132" t="e">
        <f>VLOOKUP(H217,Presupuesto!$B$11:$C$565,2,0)</f>
        <v>#N/A</v>
      </c>
      <c r="J217" s="100" t="str">
        <f t="shared" si="15"/>
        <v>Posgrado</v>
      </c>
      <c r="K217" s="100" t="s">
        <v>421</v>
      </c>
    </row>
    <row r="218" spans="3:11" x14ac:dyDescent="0.25">
      <c r="C218" s="143"/>
      <c r="D218" s="160"/>
      <c r="E218" s="125"/>
      <c r="F218" s="99">
        <f t="shared" si="14"/>
        <v>0</v>
      </c>
      <c r="G218" s="163"/>
      <c r="H218" s="144"/>
      <c r="I218" s="132" t="e">
        <f>VLOOKUP(H218,Presupuesto!$B$11:$C$565,2,0)</f>
        <v>#N/A</v>
      </c>
      <c r="J218" s="100" t="str">
        <f t="shared" si="15"/>
        <v>Posgrado</v>
      </c>
      <c r="K218" s="100" t="s">
        <v>421</v>
      </c>
    </row>
    <row r="219" spans="3:11" x14ac:dyDescent="0.25">
      <c r="C219" s="143"/>
      <c r="D219" s="160"/>
      <c r="E219" s="125"/>
      <c r="F219" s="99">
        <f t="shared" si="14"/>
        <v>0</v>
      </c>
      <c r="G219" s="163"/>
      <c r="H219" s="144"/>
      <c r="I219" s="132" t="e">
        <f>VLOOKUP(H219,Presupuesto!$B$11:$C$565,2,0)</f>
        <v>#N/A</v>
      </c>
      <c r="J219" s="100" t="str">
        <f t="shared" si="15"/>
        <v>Posgrado</v>
      </c>
      <c r="K219" s="100" t="s">
        <v>421</v>
      </c>
    </row>
    <row r="220" spans="3:11" x14ac:dyDescent="0.25">
      <c r="C220" s="143"/>
      <c r="D220" s="160"/>
      <c r="E220" s="125"/>
      <c r="F220" s="99">
        <f t="shared" si="14"/>
        <v>0</v>
      </c>
      <c r="G220" s="163"/>
      <c r="H220" s="144"/>
      <c r="I220" s="132" t="e">
        <f>VLOOKUP(H220,Presupuesto!$B$11:$C$565,2,0)</f>
        <v>#N/A</v>
      </c>
      <c r="J220" s="100" t="str">
        <f t="shared" si="15"/>
        <v>Posgrado</v>
      </c>
      <c r="K220" s="100" t="s">
        <v>421</v>
      </c>
    </row>
    <row r="221" spans="3:11" x14ac:dyDescent="0.25">
      <c r="C221" s="143"/>
      <c r="D221" s="160"/>
      <c r="E221" s="125"/>
      <c r="F221" s="99">
        <f t="shared" si="14"/>
        <v>0</v>
      </c>
      <c r="G221" s="163"/>
      <c r="H221" s="144"/>
      <c r="I221" s="132" t="e">
        <f>VLOOKUP(H221,Presupuesto!$B$11:$C$565,2,0)</f>
        <v>#N/A</v>
      </c>
      <c r="J221" s="100" t="str">
        <f t="shared" si="15"/>
        <v>Posgrado</v>
      </c>
      <c r="K221" s="100" t="s">
        <v>421</v>
      </c>
    </row>
    <row r="222" spans="3:11" x14ac:dyDescent="0.25">
      <c r="C222" s="143"/>
      <c r="D222" s="160"/>
      <c r="E222" s="125"/>
      <c r="F222" s="99">
        <f t="shared" si="14"/>
        <v>0</v>
      </c>
      <c r="G222" s="163"/>
      <c r="H222" s="144"/>
      <c r="I222" s="132" t="e">
        <f>VLOOKUP(H222,Presupuesto!$B$11:$C$565,2,0)</f>
        <v>#N/A</v>
      </c>
      <c r="J222" s="100" t="str">
        <f t="shared" si="15"/>
        <v>Posgrado</v>
      </c>
      <c r="K222" s="100" t="s">
        <v>421</v>
      </c>
    </row>
    <row r="223" spans="3:11" x14ac:dyDescent="0.25">
      <c r="C223" s="143"/>
      <c r="D223" s="160"/>
      <c r="E223" s="125"/>
      <c r="F223" s="99">
        <f t="shared" si="14"/>
        <v>0</v>
      </c>
      <c r="G223" s="163"/>
      <c r="H223" s="144"/>
      <c r="I223" s="132" t="e">
        <f>VLOOKUP(H223,Presupuesto!$B$11:$C$565,2,0)</f>
        <v>#N/A</v>
      </c>
      <c r="J223" s="100" t="str">
        <f t="shared" si="15"/>
        <v>Posgrado</v>
      </c>
      <c r="K223" s="100" t="s">
        <v>421</v>
      </c>
    </row>
    <row r="224" spans="3:11" x14ac:dyDescent="0.25">
      <c r="C224" s="143"/>
      <c r="D224" s="160"/>
      <c r="E224" s="125"/>
      <c r="F224" s="99">
        <f t="shared" si="14"/>
        <v>0</v>
      </c>
      <c r="G224" s="163"/>
      <c r="H224" s="144"/>
      <c r="I224" s="132" t="e">
        <f>VLOOKUP(H224,Presupuesto!$B$11:$C$565,2,0)</f>
        <v>#N/A</v>
      </c>
      <c r="J224" s="100" t="str">
        <f t="shared" si="15"/>
        <v>Posgrado</v>
      </c>
      <c r="K224" s="100" t="s">
        <v>421</v>
      </c>
    </row>
    <row r="225" spans="3:11" x14ac:dyDescent="0.25">
      <c r="C225" s="143"/>
      <c r="D225" s="160"/>
      <c r="E225" s="125"/>
      <c r="F225" s="99">
        <f t="shared" si="14"/>
        <v>0</v>
      </c>
      <c r="G225" s="163"/>
      <c r="H225" s="144"/>
      <c r="I225" s="132" t="e">
        <f>VLOOKUP(H225,Presupuesto!$B$11:$C$565,2,0)</f>
        <v>#N/A</v>
      </c>
      <c r="J225" s="100" t="str">
        <f t="shared" si="15"/>
        <v>Posgrado</v>
      </c>
      <c r="K225" s="100" t="s">
        <v>421</v>
      </c>
    </row>
    <row r="226" spans="3:11" x14ac:dyDescent="0.25">
      <c r="C226" s="143"/>
      <c r="D226" s="160"/>
      <c r="E226" s="125"/>
      <c r="F226" s="99">
        <f t="shared" si="14"/>
        <v>0</v>
      </c>
      <c r="G226" s="163"/>
      <c r="H226" s="144"/>
      <c r="I226" s="132" t="e">
        <f>VLOOKUP(H226,Presupuesto!$B$11:$C$565,2,0)</f>
        <v>#N/A</v>
      </c>
      <c r="J226" s="100" t="str">
        <f t="shared" si="15"/>
        <v>Posgrado</v>
      </c>
      <c r="K226" s="100" t="s">
        <v>421</v>
      </c>
    </row>
    <row r="227" spans="3:11" x14ac:dyDescent="0.25">
      <c r="C227" s="143"/>
      <c r="D227" s="160"/>
      <c r="E227" s="125"/>
      <c r="F227" s="99">
        <f t="shared" si="14"/>
        <v>0</v>
      </c>
      <c r="G227" s="163"/>
      <c r="H227" s="144"/>
      <c r="I227" s="132" t="e">
        <f>VLOOKUP(H227,Presupuesto!$B$11:$C$565,2,0)</f>
        <v>#N/A</v>
      </c>
      <c r="J227" s="100" t="str">
        <f t="shared" si="15"/>
        <v>Posgrado</v>
      </c>
      <c r="K227" s="100" t="s">
        <v>421</v>
      </c>
    </row>
    <row r="228" spans="3:11" x14ac:dyDescent="0.25">
      <c r="C228" s="143"/>
      <c r="D228" s="160"/>
      <c r="E228" s="125"/>
      <c r="F228" s="99">
        <f t="shared" si="14"/>
        <v>0</v>
      </c>
      <c r="G228" s="163"/>
      <c r="H228" s="144"/>
      <c r="I228" s="132" t="e">
        <f>VLOOKUP(H228,Presupuesto!$B$11:$C$565,2,0)</f>
        <v>#N/A</v>
      </c>
      <c r="J228" s="100" t="str">
        <f t="shared" si="15"/>
        <v>Posgrado</v>
      </c>
      <c r="K228" s="100" t="s">
        <v>421</v>
      </c>
    </row>
    <row r="229" spans="3:11" x14ac:dyDescent="0.25">
      <c r="C229" s="145"/>
      <c r="D229" s="153"/>
      <c r="E229" s="120"/>
      <c r="F229" s="99">
        <f t="shared" si="14"/>
        <v>0</v>
      </c>
      <c r="G229" s="163"/>
      <c r="H229" s="146"/>
      <c r="I229" s="132" t="e">
        <f>VLOOKUP(H229,Presupuesto!$B$11:$C$565,2,0)</f>
        <v>#N/A</v>
      </c>
      <c r="J229" s="100" t="str">
        <f t="shared" si="15"/>
        <v>Posgrado</v>
      </c>
      <c r="K229" s="100" t="s">
        <v>421</v>
      </c>
    </row>
    <row r="230" spans="3:11" x14ac:dyDescent="0.25">
      <c r="C230" s="145"/>
      <c r="D230" s="153"/>
      <c r="E230" s="120"/>
      <c r="F230" s="99">
        <f t="shared" si="14"/>
        <v>0</v>
      </c>
      <c r="G230" s="163"/>
      <c r="H230" s="146"/>
      <c r="I230" s="132" t="e">
        <f>VLOOKUP(H230,Presupuesto!$B$11:$C$565,2,0)</f>
        <v>#N/A</v>
      </c>
      <c r="J230" s="100" t="str">
        <f t="shared" si="15"/>
        <v>Posgrado</v>
      </c>
      <c r="K230" s="100" t="s">
        <v>421</v>
      </c>
    </row>
    <row r="231" spans="3:11" x14ac:dyDescent="0.25">
      <c r="C231" s="145"/>
      <c r="D231" s="153"/>
      <c r="E231" s="120"/>
      <c r="F231" s="99">
        <f t="shared" si="14"/>
        <v>0</v>
      </c>
      <c r="G231" s="163"/>
      <c r="H231" s="146"/>
      <c r="I231" s="132" t="e">
        <f>VLOOKUP(H231,Presupuesto!$B$11:$C$565,2,0)</f>
        <v>#N/A</v>
      </c>
      <c r="J231" s="100" t="str">
        <f t="shared" si="15"/>
        <v>Posgrado</v>
      </c>
      <c r="K231" s="100" t="s">
        <v>421</v>
      </c>
    </row>
    <row r="232" spans="3:11" x14ac:dyDescent="0.25">
      <c r="C232" s="145"/>
      <c r="D232" s="153"/>
      <c r="E232" s="120"/>
      <c r="F232" s="99">
        <f t="shared" si="14"/>
        <v>0</v>
      </c>
      <c r="G232" s="163"/>
      <c r="H232" s="146"/>
      <c r="I232" s="132" t="e">
        <f>VLOOKUP(H232,Presupuesto!$B$11:$C$565,2,0)</f>
        <v>#N/A</v>
      </c>
      <c r="J232" s="100" t="str">
        <f t="shared" si="15"/>
        <v>Posgrado</v>
      </c>
      <c r="K232" s="100" t="s">
        <v>421</v>
      </c>
    </row>
    <row r="233" spans="3:11" x14ac:dyDescent="0.25">
      <c r="C233" s="145"/>
      <c r="D233" s="153"/>
      <c r="E233" s="120"/>
      <c r="F233" s="99">
        <f t="shared" si="14"/>
        <v>0</v>
      </c>
      <c r="G233" s="163"/>
      <c r="H233" s="146"/>
      <c r="I233" s="132" t="e">
        <f>VLOOKUP(H233,Presupuesto!$B$11:$C$565,2,0)</f>
        <v>#N/A</v>
      </c>
      <c r="J233" s="100" t="str">
        <f t="shared" si="15"/>
        <v>Posgrado</v>
      </c>
      <c r="K233" s="100" t="s">
        <v>421</v>
      </c>
    </row>
    <row r="234" spans="3:11" x14ac:dyDescent="0.25">
      <c r="C234" s="145"/>
      <c r="D234" s="153"/>
      <c r="E234" s="120"/>
      <c r="F234" s="99">
        <f t="shared" si="14"/>
        <v>0</v>
      </c>
      <c r="G234" s="163"/>
      <c r="H234" s="146"/>
      <c r="I234" s="132" t="e">
        <f>VLOOKUP(H234,Presupuesto!$B$11:$C$565,2,0)</f>
        <v>#N/A</v>
      </c>
      <c r="J234" s="100" t="str">
        <f t="shared" si="15"/>
        <v>Posgrado</v>
      </c>
      <c r="K234" s="100" t="s">
        <v>421</v>
      </c>
    </row>
    <row r="235" spans="3:11" x14ac:dyDescent="0.25">
      <c r="C235" s="145"/>
      <c r="D235" s="153"/>
      <c r="E235" s="120"/>
      <c r="F235" s="99">
        <f t="shared" si="14"/>
        <v>0</v>
      </c>
      <c r="G235" s="163"/>
      <c r="H235" s="146"/>
      <c r="I235" s="132" t="e">
        <f>VLOOKUP(H235,Presupuesto!$B$11:$C$565,2,0)</f>
        <v>#N/A</v>
      </c>
      <c r="J235" s="100" t="str">
        <f t="shared" si="15"/>
        <v>Posgrado</v>
      </c>
      <c r="K235" s="100" t="s">
        <v>421</v>
      </c>
    </row>
    <row r="236" spans="3:11" x14ac:dyDescent="0.25">
      <c r="C236" s="145"/>
      <c r="D236" s="153"/>
      <c r="E236" s="120"/>
      <c r="F236" s="99">
        <f t="shared" si="14"/>
        <v>0</v>
      </c>
      <c r="G236" s="163"/>
      <c r="H236" s="146"/>
      <c r="I236" s="132" t="e">
        <f>VLOOKUP(H236,Presupuesto!$B$11:$C$565,2,0)</f>
        <v>#N/A</v>
      </c>
      <c r="J236" s="100" t="str">
        <f t="shared" si="15"/>
        <v>Posgrado</v>
      </c>
      <c r="K236" s="100" t="s">
        <v>421</v>
      </c>
    </row>
    <row r="237" spans="3:11" x14ac:dyDescent="0.25">
      <c r="C237" s="147"/>
      <c r="D237" s="153"/>
      <c r="E237" s="120"/>
      <c r="F237" s="99">
        <f t="shared" si="14"/>
        <v>0</v>
      </c>
      <c r="G237" s="163"/>
      <c r="H237" s="148"/>
      <c r="I237" s="132" t="e">
        <f>VLOOKUP(H237,Presupuesto!$B$11:$C$565,2,0)</f>
        <v>#N/A</v>
      </c>
      <c r="J237" s="100" t="str">
        <f t="shared" si="15"/>
        <v>Posgrado</v>
      </c>
      <c r="K237" s="100" t="s">
        <v>412</v>
      </c>
    </row>
    <row r="238" spans="3:11" x14ac:dyDescent="0.25">
      <c r="C238" s="147"/>
      <c r="D238" s="153"/>
      <c r="E238" s="120"/>
      <c r="F238" s="99">
        <f t="shared" si="14"/>
        <v>0</v>
      </c>
      <c r="G238" s="163"/>
      <c r="H238" s="148"/>
      <c r="I238" s="132" t="e">
        <f>VLOOKUP(H238,Presupuesto!$B$11:$C$565,2,0)</f>
        <v>#N/A</v>
      </c>
      <c r="J238" s="100" t="str">
        <f t="shared" si="15"/>
        <v>Posgrado</v>
      </c>
      <c r="K238" s="100" t="s">
        <v>421</v>
      </c>
    </row>
    <row r="239" spans="3:11" x14ac:dyDescent="0.25">
      <c r="C239" s="147"/>
      <c r="D239" s="153"/>
      <c r="E239" s="120"/>
      <c r="F239" s="99">
        <f t="shared" si="14"/>
        <v>0</v>
      </c>
      <c r="G239" s="163"/>
      <c r="H239" s="148"/>
      <c r="I239" s="132" t="e">
        <f>VLOOKUP(H239,Presupuesto!$B$11:$C$565,2,0)</f>
        <v>#N/A</v>
      </c>
      <c r="J239" s="100" t="str">
        <f t="shared" si="15"/>
        <v>Posgrado</v>
      </c>
      <c r="K239" s="100" t="s">
        <v>421</v>
      </c>
    </row>
    <row r="240" spans="3:11" x14ac:dyDescent="0.25">
      <c r="C240" s="147"/>
      <c r="D240" s="153"/>
      <c r="E240" s="120"/>
      <c r="F240" s="99">
        <f t="shared" si="14"/>
        <v>0</v>
      </c>
      <c r="G240" s="163"/>
      <c r="H240" s="148"/>
      <c r="I240" s="132" t="e">
        <f>VLOOKUP(H240,Presupuesto!$B$11:$C$565,2,0)</f>
        <v>#N/A</v>
      </c>
      <c r="J240" s="100" t="str">
        <f t="shared" si="15"/>
        <v>Posgrado</v>
      </c>
      <c r="K240" s="100" t="s">
        <v>421</v>
      </c>
    </row>
    <row r="241" spans="3:11" ht="15.75" thickBot="1" x14ac:dyDescent="0.3">
      <c r="C241" s="149"/>
      <c r="D241" s="161"/>
      <c r="E241" s="105"/>
      <c r="F241" s="107">
        <f t="shared" si="14"/>
        <v>0</v>
      </c>
      <c r="G241" s="164"/>
      <c r="H241" s="150"/>
      <c r="I241" s="134" t="e">
        <f>VLOOKUP(H241,Presupuesto!$B$11:$C$565,2,0)</f>
        <v>#N/A</v>
      </c>
      <c r="J241" s="108" t="str">
        <f t="shared" si="15"/>
        <v>Posgrado</v>
      </c>
      <c r="K241" s="126" t="s">
        <v>403</v>
      </c>
    </row>
    <row r="243" spans="3:11" ht="15.75" thickBot="1" x14ac:dyDescent="0.3">
      <c r="F243" s="92"/>
      <c r="G243" s="91"/>
      <c r="H243" s="92"/>
      <c r="I243" s="92"/>
    </row>
    <row r="244" spans="3:11" ht="15.75" thickBot="1" x14ac:dyDescent="0.3">
      <c r="C244" s="159" t="s">
        <v>53</v>
      </c>
      <c r="D244" s="412">
        <f>SUM(F251:F285)</f>
        <v>0</v>
      </c>
      <c r="F244" s="70"/>
      <c r="G244" s="79"/>
      <c r="H244" s="70"/>
      <c r="I244" s="70"/>
    </row>
    <row r="245" spans="3:11" x14ac:dyDescent="0.25">
      <c r="C245" s="70"/>
      <c r="D245" s="31"/>
      <c r="E245" s="95"/>
      <c r="F245" s="95"/>
      <c r="G245" s="95"/>
      <c r="H245" s="76"/>
      <c r="I245" s="76"/>
      <c r="J245" s="76"/>
      <c r="K245" s="114"/>
    </row>
    <row r="246" spans="3:11" x14ac:dyDescent="0.25">
      <c r="C246" s="70"/>
      <c r="D246" s="31"/>
      <c r="E246" s="95"/>
      <c r="F246" s="95"/>
      <c r="G246" s="95"/>
      <c r="H246" s="76"/>
      <c r="I246" s="76"/>
      <c r="J246" s="76"/>
      <c r="K246" s="114"/>
    </row>
    <row r="247" spans="3:11" ht="15.75" x14ac:dyDescent="0.25">
      <c r="C247" s="207" t="s">
        <v>401</v>
      </c>
      <c r="D247" s="208"/>
      <c r="E247" s="95"/>
      <c r="F247" s="95"/>
      <c r="G247" s="95"/>
      <c r="H247" s="76"/>
      <c r="I247" s="76"/>
      <c r="J247" s="76"/>
      <c r="K247" s="114"/>
    </row>
    <row r="248" spans="3:11" ht="18.75" x14ac:dyDescent="0.25">
      <c r="C248" s="213" t="e">
        <f>IFERROR(VLOOKUP(D247,'Desarrollo e Innov. Curricular'!$E:$F,2,FALSE),IFERROR(VLOOKUP(D247,'Investigación Científica'!$E:$F,2,FALSE),IFERROR(VLOOKUP(D247,'Vinculación Univ. Sociedad'!$E:$F,2,FALSE),IFERROR(VLOOKUP(D247,'Docencia y Profesorado Universi'!$E:$F,2,FALSE),IFERROR(VLOOKUP(D247,'Estudiantes y Graduados'!$E:$F,2,FALSE),IFERROR(VLOOKUP(D247,'Gestion Administrativa'!$E:$F,2,FALSE),IFERROR(VLOOKUP(D247,'Gestión Académica'!$E:$F,2,FALSE),IFERROR(VLOOKUP(D247,'Aseguramiento de la Calidad y M'!$E:$F,2,FALSE),IFERROR(VLOOKUP(D247,'Gestión del Conocimiento'!$E:$F,2,FALSE),IFERROR(VLOOKUP(D247,'Gobernabilidad y Procesos...'!$E:$F,2,FALSE),IFERROR(VLOOKUP(D247,'Gestión del Talento Humano'!$E:$F,2,FALSE),IFERROR(VLOOKUP(D247,'Internacionalización de la E.S.'!$E:$F,2,FALSE),IFERROR(VLOOKUP(D247,Posgrado!$E:$F,2,FALSE),IFERROR(VLOOKUP(D247,'Cultura de Innovación Insti...'!$E:$F,2,FALSE),VLOOKUP(D247,'Lo Esencial de la Reforma Univ.'!$E:$F,2,0)))))))))))))))</f>
        <v>#N/A</v>
      </c>
      <c r="D248" s="31"/>
      <c r="E248" s="95"/>
      <c r="F248" s="95"/>
      <c r="G248" s="95"/>
      <c r="H248" s="76"/>
      <c r="I248" s="76"/>
      <c r="J248" s="76"/>
      <c r="K248" s="114"/>
    </row>
    <row r="249" spans="3:11" ht="15.75" thickBot="1" x14ac:dyDescent="0.3">
      <c r="F249" s="95"/>
      <c r="G249" s="76"/>
      <c r="H249" s="76"/>
      <c r="I249" s="76"/>
    </row>
    <row r="250" spans="3:11" ht="30.75" thickBot="1" x14ac:dyDescent="0.3">
      <c r="C250" s="131" t="s">
        <v>44</v>
      </c>
      <c r="D250" s="131" t="s">
        <v>55</v>
      </c>
      <c r="E250" s="138" t="s">
        <v>57</v>
      </c>
      <c r="F250" s="137" t="s">
        <v>27</v>
      </c>
      <c r="G250" s="135" t="s">
        <v>140</v>
      </c>
      <c r="H250" s="138" t="s">
        <v>46</v>
      </c>
      <c r="I250" s="135" t="s">
        <v>141</v>
      </c>
      <c r="J250" s="135" t="s">
        <v>419</v>
      </c>
      <c r="K250" s="135" t="s">
        <v>420</v>
      </c>
    </row>
    <row r="251" spans="3:11" x14ac:dyDescent="0.25">
      <c r="C251" s="225" t="s">
        <v>450</v>
      </c>
      <c r="D251" s="226"/>
      <c r="E251" s="224">
        <f>HLOOKUP(C251,$AH$2:$BU$3,2,0)</f>
        <v>620</v>
      </c>
      <c r="F251" s="99">
        <f t="shared" ref="F251:F285" si="16">D251*E251</f>
        <v>0</v>
      </c>
      <c r="G251" s="163" t="s">
        <v>138</v>
      </c>
      <c r="H251" s="144"/>
      <c r="I251" s="132" t="e">
        <f>VLOOKUP(H251,Presupuesto!$B$11:$C$565,2,0)</f>
        <v>#N/A</v>
      </c>
      <c r="J251" s="223" t="s">
        <v>1471</v>
      </c>
      <c r="K251" s="100" t="s">
        <v>403</v>
      </c>
    </row>
    <row r="252" spans="3:11" x14ac:dyDescent="0.25">
      <c r="C252" s="143"/>
      <c r="D252" s="160"/>
      <c r="E252" s="125"/>
      <c r="F252" s="99">
        <f t="shared" si="16"/>
        <v>0</v>
      </c>
      <c r="G252" s="163"/>
      <c r="H252" s="144"/>
      <c r="I252" s="132" t="e">
        <f>VLOOKUP(H252,Presupuesto!$B$11:$C$565,2,0)</f>
        <v>#N/A</v>
      </c>
      <c r="J252" s="100" t="str">
        <f>$J$251</f>
        <v>Posgrado</v>
      </c>
      <c r="K252" s="100" t="s">
        <v>421</v>
      </c>
    </row>
    <row r="253" spans="3:11" x14ac:dyDescent="0.25">
      <c r="C253" s="143"/>
      <c r="D253" s="160"/>
      <c r="E253" s="125"/>
      <c r="F253" s="99">
        <f t="shared" si="16"/>
        <v>0</v>
      </c>
      <c r="G253" s="163"/>
      <c r="H253" s="144"/>
      <c r="I253" s="132" t="e">
        <f>VLOOKUP(H253,Presupuesto!$B$11:$C$565,2,0)</f>
        <v>#N/A</v>
      </c>
      <c r="J253" s="100" t="str">
        <f t="shared" ref="J253:J285" si="17">$J$251</f>
        <v>Posgrado</v>
      </c>
      <c r="K253" s="100" t="s">
        <v>421</v>
      </c>
    </row>
    <row r="254" spans="3:11" x14ac:dyDescent="0.25">
      <c r="C254" s="143"/>
      <c r="D254" s="160"/>
      <c r="E254" s="125"/>
      <c r="F254" s="99">
        <f t="shared" si="16"/>
        <v>0</v>
      </c>
      <c r="G254" s="163"/>
      <c r="H254" s="144"/>
      <c r="I254" s="132" t="e">
        <f>VLOOKUP(H254,Presupuesto!$B$11:$C$565,2,0)</f>
        <v>#N/A</v>
      </c>
      <c r="J254" s="100" t="str">
        <f t="shared" si="17"/>
        <v>Posgrado</v>
      </c>
      <c r="K254" s="100" t="s">
        <v>421</v>
      </c>
    </row>
    <row r="255" spans="3:11" x14ac:dyDescent="0.25">
      <c r="C255" s="143"/>
      <c r="D255" s="160"/>
      <c r="E255" s="125"/>
      <c r="F255" s="99">
        <f t="shared" si="16"/>
        <v>0</v>
      </c>
      <c r="G255" s="163"/>
      <c r="H255" s="144"/>
      <c r="I255" s="132" t="e">
        <f>VLOOKUP(H255,Presupuesto!$B$11:$C$565,2,0)</f>
        <v>#N/A</v>
      </c>
      <c r="J255" s="100" t="str">
        <f t="shared" si="17"/>
        <v>Posgrado</v>
      </c>
      <c r="K255" s="100" t="s">
        <v>421</v>
      </c>
    </row>
    <row r="256" spans="3:11" x14ac:dyDescent="0.25">
      <c r="C256" s="143"/>
      <c r="D256" s="160"/>
      <c r="E256" s="125"/>
      <c r="F256" s="99">
        <f t="shared" si="16"/>
        <v>0</v>
      </c>
      <c r="G256" s="163"/>
      <c r="H256" s="144"/>
      <c r="I256" s="132" t="e">
        <f>VLOOKUP(H256,Presupuesto!$B$11:$C$565,2,0)</f>
        <v>#N/A</v>
      </c>
      <c r="J256" s="100" t="str">
        <f t="shared" si="17"/>
        <v>Posgrado</v>
      </c>
      <c r="K256" s="100" t="s">
        <v>410</v>
      </c>
    </row>
    <row r="257" spans="3:11" x14ac:dyDescent="0.25">
      <c r="C257" s="143"/>
      <c r="D257" s="160"/>
      <c r="E257" s="125"/>
      <c r="F257" s="99">
        <f t="shared" si="16"/>
        <v>0</v>
      </c>
      <c r="G257" s="163"/>
      <c r="H257" s="144"/>
      <c r="I257" s="132" t="e">
        <f>VLOOKUP(H257,Presupuesto!$B$11:$C$565,2,0)</f>
        <v>#N/A</v>
      </c>
      <c r="J257" s="100" t="str">
        <f t="shared" si="17"/>
        <v>Posgrado</v>
      </c>
      <c r="K257" s="100" t="s">
        <v>421</v>
      </c>
    </row>
    <row r="258" spans="3:11" x14ac:dyDescent="0.25">
      <c r="C258" s="143"/>
      <c r="D258" s="160"/>
      <c r="E258" s="125"/>
      <c r="F258" s="99">
        <f t="shared" si="16"/>
        <v>0</v>
      </c>
      <c r="G258" s="163"/>
      <c r="H258" s="144"/>
      <c r="I258" s="132" t="e">
        <f>VLOOKUP(H258,Presupuesto!$B$11:$C$565,2,0)</f>
        <v>#N/A</v>
      </c>
      <c r="J258" s="100" t="str">
        <f t="shared" si="17"/>
        <v>Posgrado</v>
      </c>
      <c r="K258" s="100" t="s">
        <v>421</v>
      </c>
    </row>
    <row r="259" spans="3:11" x14ac:dyDescent="0.25">
      <c r="C259" s="143"/>
      <c r="D259" s="160"/>
      <c r="E259" s="125"/>
      <c r="F259" s="99">
        <f t="shared" si="16"/>
        <v>0</v>
      </c>
      <c r="G259" s="163"/>
      <c r="H259" s="144"/>
      <c r="I259" s="132" t="e">
        <f>VLOOKUP(H259,Presupuesto!$B$11:$C$565,2,0)</f>
        <v>#N/A</v>
      </c>
      <c r="J259" s="100" t="str">
        <f t="shared" si="17"/>
        <v>Posgrado</v>
      </c>
      <c r="K259" s="100" t="s">
        <v>421</v>
      </c>
    </row>
    <row r="260" spans="3:11" x14ac:dyDescent="0.25">
      <c r="C260" s="143"/>
      <c r="D260" s="160"/>
      <c r="E260" s="125"/>
      <c r="F260" s="99">
        <f t="shared" si="16"/>
        <v>0</v>
      </c>
      <c r="G260" s="163"/>
      <c r="H260" s="144"/>
      <c r="I260" s="132" t="e">
        <f>VLOOKUP(H260,Presupuesto!$B$11:$C$565,2,0)</f>
        <v>#N/A</v>
      </c>
      <c r="J260" s="100" t="str">
        <f t="shared" si="17"/>
        <v>Posgrado</v>
      </c>
      <c r="K260" s="100" t="s">
        <v>421</v>
      </c>
    </row>
    <row r="261" spans="3:11" x14ac:dyDescent="0.25">
      <c r="C261" s="143"/>
      <c r="D261" s="160"/>
      <c r="E261" s="125"/>
      <c r="F261" s="99">
        <f t="shared" si="16"/>
        <v>0</v>
      </c>
      <c r="G261" s="163"/>
      <c r="H261" s="144"/>
      <c r="I261" s="132" t="e">
        <f>VLOOKUP(H261,Presupuesto!$B$11:$C$565,2,0)</f>
        <v>#N/A</v>
      </c>
      <c r="J261" s="100" t="str">
        <f t="shared" si="17"/>
        <v>Posgrado</v>
      </c>
      <c r="K261" s="100" t="s">
        <v>421</v>
      </c>
    </row>
    <row r="262" spans="3:11" x14ac:dyDescent="0.25">
      <c r="C262" s="143"/>
      <c r="D262" s="160"/>
      <c r="E262" s="125"/>
      <c r="F262" s="99">
        <f t="shared" si="16"/>
        <v>0</v>
      </c>
      <c r="G262" s="163"/>
      <c r="H262" s="144"/>
      <c r="I262" s="132" t="e">
        <f>VLOOKUP(H262,Presupuesto!$B$11:$C$565,2,0)</f>
        <v>#N/A</v>
      </c>
      <c r="J262" s="100" t="str">
        <f t="shared" si="17"/>
        <v>Posgrado</v>
      </c>
      <c r="K262" s="100" t="s">
        <v>421</v>
      </c>
    </row>
    <row r="263" spans="3:11" x14ac:dyDescent="0.25">
      <c r="C263" s="143"/>
      <c r="D263" s="160"/>
      <c r="E263" s="125"/>
      <c r="F263" s="99">
        <f t="shared" si="16"/>
        <v>0</v>
      </c>
      <c r="G263" s="163"/>
      <c r="H263" s="144"/>
      <c r="I263" s="132" t="e">
        <f>VLOOKUP(H263,Presupuesto!$B$11:$C$565,2,0)</f>
        <v>#N/A</v>
      </c>
      <c r="J263" s="100" t="str">
        <f t="shared" si="17"/>
        <v>Posgrado</v>
      </c>
      <c r="K263" s="100" t="s">
        <v>421</v>
      </c>
    </row>
    <row r="264" spans="3:11" x14ac:dyDescent="0.25">
      <c r="C264" s="143"/>
      <c r="D264" s="160"/>
      <c r="E264" s="125"/>
      <c r="F264" s="99">
        <f t="shared" si="16"/>
        <v>0</v>
      </c>
      <c r="G264" s="163"/>
      <c r="H264" s="144"/>
      <c r="I264" s="132" t="e">
        <f>VLOOKUP(H264,Presupuesto!$B$11:$C$565,2,0)</f>
        <v>#N/A</v>
      </c>
      <c r="J264" s="100" t="str">
        <f t="shared" si="17"/>
        <v>Posgrado</v>
      </c>
      <c r="K264" s="100" t="s">
        <v>421</v>
      </c>
    </row>
    <row r="265" spans="3:11" x14ac:dyDescent="0.25">
      <c r="C265" s="143"/>
      <c r="D265" s="160"/>
      <c r="E265" s="125"/>
      <c r="F265" s="99">
        <f t="shared" si="16"/>
        <v>0</v>
      </c>
      <c r="G265" s="163"/>
      <c r="H265" s="144"/>
      <c r="I265" s="132" t="e">
        <f>VLOOKUP(H265,Presupuesto!$B$11:$C$565,2,0)</f>
        <v>#N/A</v>
      </c>
      <c r="J265" s="100" t="str">
        <f t="shared" si="17"/>
        <v>Posgrado</v>
      </c>
      <c r="K265" s="100" t="s">
        <v>421</v>
      </c>
    </row>
    <row r="266" spans="3:11" x14ac:dyDescent="0.25">
      <c r="C266" s="143"/>
      <c r="D266" s="160"/>
      <c r="E266" s="125"/>
      <c r="F266" s="99">
        <f t="shared" si="16"/>
        <v>0</v>
      </c>
      <c r="G266" s="163"/>
      <c r="H266" s="144"/>
      <c r="I266" s="132" t="e">
        <f>VLOOKUP(H266,Presupuesto!$B$11:$C$565,2,0)</f>
        <v>#N/A</v>
      </c>
      <c r="J266" s="100" t="str">
        <f t="shared" si="17"/>
        <v>Posgrado</v>
      </c>
      <c r="K266" s="100" t="s">
        <v>421</v>
      </c>
    </row>
    <row r="267" spans="3:11" x14ac:dyDescent="0.25">
      <c r="C267" s="143"/>
      <c r="D267" s="160"/>
      <c r="E267" s="125"/>
      <c r="F267" s="99">
        <f t="shared" si="16"/>
        <v>0</v>
      </c>
      <c r="G267" s="163"/>
      <c r="H267" s="144"/>
      <c r="I267" s="132" t="e">
        <f>VLOOKUP(H267,Presupuesto!$B$11:$C$565,2,0)</f>
        <v>#N/A</v>
      </c>
      <c r="J267" s="100" t="str">
        <f t="shared" si="17"/>
        <v>Posgrado</v>
      </c>
      <c r="K267" s="100" t="s">
        <v>421</v>
      </c>
    </row>
    <row r="268" spans="3:11" x14ac:dyDescent="0.25">
      <c r="C268" s="143"/>
      <c r="D268" s="160"/>
      <c r="E268" s="125"/>
      <c r="F268" s="99">
        <f t="shared" si="16"/>
        <v>0</v>
      </c>
      <c r="G268" s="163"/>
      <c r="H268" s="144"/>
      <c r="I268" s="132" t="e">
        <f>VLOOKUP(H268,Presupuesto!$B$11:$C$565,2,0)</f>
        <v>#N/A</v>
      </c>
      <c r="J268" s="100" t="str">
        <f t="shared" si="17"/>
        <v>Posgrado</v>
      </c>
      <c r="K268" s="100" t="s">
        <v>421</v>
      </c>
    </row>
    <row r="269" spans="3:11" x14ac:dyDescent="0.25">
      <c r="C269" s="143"/>
      <c r="D269" s="160"/>
      <c r="E269" s="125"/>
      <c r="F269" s="99">
        <f t="shared" si="16"/>
        <v>0</v>
      </c>
      <c r="G269" s="163"/>
      <c r="H269" s="144"/>
      <c r="I269" s="132" t="e">
        <f>VLOOKUP(H269,Presupuesto!$B$11:$C$565,2,0)</f>
        <v>#N/A</v>
      </c>
      <c r="J269" s="100" t="str">
        <f t="shared" si="17"/>
        <v>Posgrado</v>
      </c>
      <c r="K269" s="100" t="s">
        <v>421</v>
      </c>
    </row>
    <row r="270" spans="3:11" x14ac:dyDescent="0.25">
      <c r="C270" s="143"/>
      <c r="D270" s="160"/>
      <c r="E270" s="125"/>
      <c r="F270" s="99">
        <f t="shared" si="16"/>
        <v>0</v>
      </c>
      <c r="G270" s="163"/>
      <c r="H270" s="144"/>
      <c r="I270" s="132" t="e">
        <f>VLOOKUP(H270,Presupuesto!$B$11:$C$565,2,0)</f>
        <v>#N/A</v>
      </c>
      <c r="J270" s="100" t="str">
        <f t="shared" si="17"/>
        <v>Posgrado</v>
      </c>
      <c r="K270" s="100" t="s">
        <v>421</v>
      </c>
    </row>
    <row r="271" spans="3:11" x14ac:dyDescent="0.25">
      <c r="C271" s="143"/>
      <c r="D271" s="160"/>
      <c r="E271" s="125"/>
      <c r="F271" s="99">
        <f t="shared" si="16"/>
        <v>0</v>
      </c>
      <c r="G271" s="163"/>
      <c r="H271" s="144"/>
      <c r="I271" s="132" t="e">
        <f>VLOOKUP(H271,Presupuesto!$B$11:$C$565,2,0)</f>
        <v>#N/A</v>
      </c>
      <c r="J271" s="100" t="str">
        <f t="shared" si="17"/>
        <v>Posgrado</v>
      </c>
      <c r="K271" s="100" t="s">
        <v>421</v>
      </c>
    </row>
    <row r="272" spans="3:11" x14ac:dyDescent="0.25">
      <c r="C272" s="143"/>
      <c r="D272" s="160"/>
      <c r="E272" s="125"/>
      <c r="F272" s="99">
        <f t="shared" si="16"/>
        <v>0</v>
      </c>
      <c r="G272" s="163"/>
      <c r="H272" s="144"/>
      <c r="I272" s="132" t="e">
        <f>VLOOKUP(H272,Presupuesto!$B$11:$C$565,2,0)</f>
        <v>#N/A</v>
      </c>
      <c r="J272" s="100" t="str">
        <f t="shared" si="17"/>
        <v>Posgrado</v>
      </c>
      <c r="K272" s="100" t="s">
        <v>421</v>
      </c>
    </row>
    <row r="273" spans="3:11" x14ac:dyDescent="0.25">
      <c r="C273" s="145"/>
      <c r="D273" s="153"/>
      <c r="E273" s="120"/>
      <c r="F273" s="99">
        <f t="shared" si="16"/>
        <v>0</v>
      </c>
      <c r="G273" s="163"/>
      <c r="H273" s="146"/>
      <c r="I273" s="132" t="e">
        <f>VLOOKUP(H273,Presupuesto!$B$11:$C$565,2,0)</f>
        <v>#N/A</v>
      </c>
      <c r="J273" s="100" t="str">
        <f t="shared" si="17"/>
        <v>Posgrado</v>
      </c>
      <c r="K273" s="100" t="s">
        <v>421</v>
      </c>
    </row>
    <row r="274" spans="3:11" x14ac:dyDescent="0.25">
      <c r="C274" s="145"/>
      <c r="D274" s="153"/>
      <c r="E274" s="120"/>
      <c r="F274" s="99">
        <f t="shared" si="16"/>
        <v>0</v>
      </c>
      <c r="G274" s="163"/>
      <c r="H274" s="146"/>
      <c r="I274" s="132" t="e">
        <f>VLOOKUP(H274,Presupuesto!$B$11:$C$565,2,0)</f>
        <v>#N/A</v>
      </c>
      <c r="J274" s="100" t="str">
        <f t="shared" si="17"/>
        <v>Posgrado</v>
      </c>
      <c r="K274" s="100" t="s">
        <v>421</v>
      </c>
    </row>
    <row r="275" spans="3:11" x14ac:dyDescent="0.25">
      <c r="C275" s="145"/>
      <c r="D275" s="153"/>
      <c r="E275" s="120"/>
      <c r="F275" s="99">
        <f t="shared" si="16"/>
        <v>0</v>
      </c>
      <c r="G275" s="163"/>
      <c r="H275" s="146"/>
      <c r="I275" s="132" t="e">
        <f>VLOOKUP(H275,Presupuesto!$B$11:$C$565,2,0)</f>
        <v>#N/A</v>
      </c>
      <c r="J275" s="100" t="str">
        <f t="shared" si="17"/>
        <v>Posgrado</v>
      </c>
      <c r="K275" s="100" t="s">
        <v>421</v>
      </c>
    </row>
    <row r="276" spans="3:11" x14ac:dyDescent="0.25">
      <c r="C276" s="145"/>
      <c r="D276" s="153"/>
      <c r="E276" s="120"/>
      <c r="F276" s="99">
        <f t="shared" si="16"/>
        <v>0</v>
      </c>
      <c r="G276" s="163"/>
      <c r="H276" s="146"/>
      <c r="I276" s="132" t="e">
        <f>VLOOKUP(H276,Presupuesto!$B$11:$C$565,2,0)</f>
        <v>#N/A</v>
      </c>
      <c r="J276" s="100" t="str">
        <f t="shared" si="17"/>
        <v>Posgrado</v>
      </c>
      <c r="K276" s="100" t="s">
        <v>421</v>
      </c>
    </row>
    <row r="277" spans="3:11" x14ac:dyDescent="0.25">
      <c r="C277" s="145"/>
      <c r="D277" s="153"/>
      <c r="E277" s="120"/>
      <c r="F277" s="99">
        <f t="shared" si="16"/>
        <v>0</v>
      </c>
      <c r="G277" s="163"/>
      <c r="H277" s="146"/>
      <c r="I277" s="132" t="e">
        <f>VLOOKUP(H277,Presupuesto!$B$11:$C$565,2,0)</f>
        <v>#N/A</v>
      </c>
      <c r="J277" s="100" t="str">
        <f t="shared" si="17"/>
        <v>Posgrado</v>
      </c>
      <c r="K277" s="100" t="s">
        <v>421</v>
      </c>
    </row>
    <row r="278" spans="3:11" x14ac:dyDescent="0.25">
      <c r="C278" s="145"/>
      <c r="D278" s="153"/>
      <c r="E278" s="120"/>
      <c r="F278" s="99">
        <f t="shared" si="16"/>
        <v>0</v>
      </c>
      <c r="G278" s="163"/>
      <c r="H278" s="146"/>
      <c r="I278" s="132" t="e">
        <f>VLOOKUP(H278,Presupuesto!$B$11:$C$565,2,0)</f>
        <v>#N/A</v>
      </c>
      <c r="J278" s="100" t="str">
        <f t="shared" si="17"/>
        <v>Posgrado</v>
      </c>
      <c r="K278" s="100" t="s">
        <v>421</v>
      </c>
    </row>
    <row r="279" spans="3:11" x14ac:dyDescent="0.25">
      <c r="C279" s="145"/>
      <c r="D279" s="153"/>
      <c r="E279" s="120"/>
      <c r="F279" s="99">
        <f t="shared" si="16"/>
        <v>0</v>
      </c>
      <c r="G279" s="163"/>
      <c r="H279" s="146"/>
      <c r="I279" s="132" t="e">
        <f>VLOOKUP(H279,Presupuesto!$B$11:$C$565,2,0)</f>
        <v>#N/A</v>
      </c>
      <c r="J279" s="100" t="str">
        <f t="shared" si="17"/>
        <v>Posgrado</v>
      </c>
      <c r="K279" s="100" t="s">
        <v>421</v>
      </c>
    </row>
    <row r="280" spans="3:11" x14ac:dyDescent="0.25">
      <c r="C280" s="145"/>
      <c r="D280" s="153"/>
      <c r="E280" s="120"/>
      <c r="F280" s="99">
        <f t="shared" si="16"/>
        <v>0</v>
      </c>
      <c r="G280" s="163"/>
      <c r="H280" s="146"/>
      <c r="I280" s="132" t="e">
        <f>VLOOKUP(H280,Presupuesto!$B$11:$C$565,2,0)</f>
        <v>#N/A</v>
      </c>
      <c r="J280" s="100" t="str">
        <f t="shared" si="17"/>
        <v>Posgrado</v>
      </c>
      <c r="K280" s="100" t="s">
        <v>421</v>
      </c>
    </row>
    <row r="281" spans="3:11" x14ac:dyDescent="0.25">
      <c r="C281" s="147"/>
      <c r="D281" s="153"/>
      <c r="E281" s="120"/>
      <c r="F281" s="99">
        <f t="shared" si="16"/>
        <v>0</v>
      </c>
      <c r="G281" s="163"/>
      <c r="H281" s="148"/>
      <c r="I281" s="132" t="e">
        <f>VLOOKUP(H281,Presupuesto!$B$11:$C$565,2,0)</f>
        <v>#N/A</v>
      </c>
      <c r="J281" s="100" t="str">
        <f t="shared" si="17"/>
        <v>Posgrado</v>
      </c>
      <c r="K281" s="100" t="s">
        <v>412</v>
      </c>
    </row>
    <row r="282" spans="3:11" x14ac:dyDescent="0.25">
      <c r="C282" s="147"/>
      <c r="D282" s="153"/>
      <c r="E282" s="120"/>
      <c r="F282" s="99">
        <f t="shared" si="16"/>
        <v>0</v>
      </c>
      <c r="G282" s="163"/>
      <c r="H282" s="148"/>
      <c r="I282" s="132" t="e">
        <f>VLOOKUP(H282,Presupuesto!$B$11:$C$565,2,0)</f>
        <v>#N/A</v>
      </c>
      <c r="J282" s="100" t="str">
        <f t="shared" si="17"/>
        <v>Posgrado</v>
      </c>
      <c r="K282" s="100" t="s">
        <v>421</v>
      </c>
    </row>
    <row r="283" spans="3:11" x14ac:dyDescent="0.25">
      <c r="C283" s="147"/>
      <c r="D283" s="153"/>
      <c r="E283" s="120"/>
      <c r="F283" s="99">
        <f t="shared" si="16"/>
        <v>0</v>
      </c>
      <c r="G283" s="163"/>
      <c r="H283" s="148"/>
      <c r="I283" s="132" t="e">
        <f>VLOOKUP(H283,Presupuesto!$B$11:$C$565,2,0)</f>
        <v>#N/A</v>
      </c>
      <c r="J283" s="100" t="str">
        <f t="shared" si="17"/>
        <v>Posgrado</v>
      </c>
      <c r="K283" s="100" t="s">
        <v>421</v>
      </c>
    </row>
    <row r="284" spans="3:11" x14ac:dyDescent="0.25">
      <c r="C284" s="147"/>
      <c r="D284" s="153"/>
      <c r="E284" s="120"/>
      <c r="F284" s="99">
        <f t="shared" si="16"/>
        <v>0</v>
      </c>
      <c r="G284" s="163"/>
      <c r="H284" s="148"/>
      <c r="I284" s="132" t="e">
        <f>VLOOKUP(H284,Presupuesto!$B$11:$C$565,2,0)</f>
        <v>#N/A</v>
      </c>
      <c r="J284" s="100" t="str">
        <f t="shared" si="17"/>
        <v>Posgrado</v>
      </c>
      <c r="K284" s="100" t="s">
        <v>421</v>
      </c>
    </row>
    <row r="285" spans="3:11" ht="15.75" thickBot="1" x14ac:dyDescent="0.3">
      <c r="C285" s="149"/>
      <c r="D285" s="161"/>
      <c r="E285" s="105"/>
      <c r="F285" s="107">
        <f t="shared" si="16"/>
        <v>0</v>
      </c>
      <c r="G285" s="164"/>
      <c r="H285" s="150"/>
      <c r="I285" s="134" t="e">
        <f>VLOOKUP(H285,Presupuesto!$B$11:$C$565,2,0)</f>
        <v>#N/A</v>
      </c>
      <c r="J285" s="108" t="str">
        <f t="shared" si="17"/>
        <v>Posgrado</v>
      </c>
      <c r="K285" s="126" t="s">
        <v>403</v>
      </c>
    </row>
    <row r="287" spans="3:11" ht="15.75" thickBot="1" x14ac:dyDescent="0.3"/>
    <row r="288" spans="3:11" ht="15.75" thickBot="1" x14ac:dyDescent="0.3">
      <c r="C288" s="159" t="s">
        <v>53</v>
      </c>
      <c r="D288" s="412">
        <f>SUM(F295:F329)</f>
        <v>0</v>
      </c>
      <c r="F288" s="70"/>
      <c r="G288" s="79"/>
      <c r="H288" s="70"/>
      <c r="I288" s="70"/>
    </row>
    <row r="289" spans="3:11" x14ac:dyDescent="0.25">
      <c r="C289" s="70"/>
      <c r="D289" s="31"/>
      <c r="E289" s="95"/>
      <c r="F289" s="95"/>
      <c r="G289" s="95"/>
      <c r="H289" s="76"/>
      <c r="I289" s="76"/>
      <c r="J289" s="76"/>
      <c r="K289" s="114"/>
    </row>
    <row r="290" spans="3:11" x14ac:dyDescent="0.25">
      <c r="C290" s="70"/>
      <c r="D290" s="31"/>
      <c r="E290" s="95"/>
      <c r="F290" s="95"/>
      <c r="G290" s="95"/>
      <c r="H290" s="76"/>
      <c r="I290" s="76"/>
      <c r="J290" s="76"/>
      <c r="K290" s="114"/>
    </row>
    <row r="291" spans="3:11" ht="15.75" x14ac:dyDescent="0.25">
      <c r="C291" s="207" t="s">
        <v>401</v>
      </c>
      <c r="D291" s="208"/>
      <c r="E291" s="95"/>
      <c r="F291" s="95"/>
      <c r="G291" s="95"/>
      <c r="H291" s="76"/>
      <c r="I291" s="76"/>
      <c r="J291" s="76"/>
      <c r="K291" s="114"/>
    </row>
    <row r="292" spans="3:11" ht="18.75" x14ac:dyDescent="0.25">
      <c r="C292" s="213" t="e">
        <f>IFERROR(VLOOKUP(D291,'Desarrollo e Innov. Curricular'!$E:$F,2,FALSE),IFERROR(VLOOKUP(D291,'Investigación Científica'!$E:$F,2,FALSE),IFERROR(VLOOKUP(D291,'Vinculación Univ. Sociedad'!$E:$F,2,FALSE),IFERROR(VLOOKUP(D291,'Docencia y Profesorado Universi'!$E:$F,2,FALSE),IFERROR(VLOOKUP(D291,'Estudiantes y Graduados'!$E:$F,2,FALSE),IFERROR(VLOOKUP(D291,'Gestion Administrativa'!$E:$F,2,FALSE),IFERROR(VLOOKUP(D291,'Gestión Académica'!$E:$F,2,FALSE),IFERROR(VLOOKUP(D291,'Aseguramiento de la Calidad y M'!$E:$F,2,FALSE),IFERROR(VLOOKUP(D291,'Gestión del Conocimiento'!$E:$F,2,FALSE),IFERROR(VLOOKUP(D291,'Gobernabilidad y Procesos...'!$E:$F,2,FALSE),IFERROR(VLOOKUP(D291,'Gestión del Talento Humano'!$E:$F,2,FALSE),IFERROR(VLOOKUP(D291,'Internacionalización de la E.S.'!$E:$F,2,FALSE),IFERROR(VLOOKUP(D291,Posgrado!$E:$F,2,FALSE),IFERROR(VLOOKUP(D291,'Cultura de Innovación Insti...'!$E:$F,2,FALSE),VLOOKUP(D291,'Lo Esencial de la Reforma Univ.'!$E:$F,2,0)))))))))))))))</f>
        <v>#N/A</v>
      </c>
      <c r="D292" s="31"/>
      <c r="E292" s="95"/>
      <c r="F292" s="95"/>
      <c r="G292" s="95"/>
      <c r="H292" s="76"/>
      <c r="I292" s="76"/>
      <c r="J292" s="76"/>
      <c r="K292" s="114"/>
    </row>
    <row r="293" spans="3:11" ht="15.75" thickBot="1" x14ac:dyDescent="0.3">
      <c r="F293" s="95"/>
      <c r="G293" s="76"/>
      <c r="H293" s="76"/>
      <c r="I293" s="76"/>
    </row>
    <row r="294" spans="3:11" ht="30.75" thickBot="1" x14ac:dyDescent="0.3">
      <c r="C294" s="131" t="s">
        <v>44</v>
      </c>
      <c r="D294" s="131" t="s">
        <v>55</v>
      </c>
      <c r="E294" s="138" t="s">
        <v>57</v>
      </c>
      <c r="F294" s="137" t="s">
        <v>27</v>
      </c>
      <c r="G294" s="135" t="s">
        <v>140</v>
      </c>
      <c r="H294" s="138" t="s">
        <v>46</v>
      </c>
      <c r="I294" s="135" t="s">
        <v>141</v>
      </c>
      <c r="J294" s="135" t="s">
        <v>419</v>
      </c>
      <c r="K294" s="135" t="s">
        <v>420</v>
      </c>
    </row>
    <row r="295" spans="3:11" x14ac:dyDescent="0.25">
      <c r="C295" s="225" t="s">
        <v>450</v>
      </c>
      <c r="D295" s="226"/>
      <c r="E295" s="224">
        <f>HLOOKUP(C295,$AH$2:$BU$3,2,0)</f>
        <v>620</v>
      </c>
      <c r="F295" s="99">
        <f t="shared" ref="F295:F329" si="18">D295*E295</f>
        <v>0</v>
      </c>
      <c r="G295" s="163" t="s">
        <v>138</v>
      </c>
      <c r="H295" s="144"/>
      <c r="I295" s="132" t="e">
        <f>VLOOKUP(H295,Presupuesto!$B$11:$C$565,2,0)</f>
        <v>#N/A</v>
      </c>
      <c r="J295" s="223" t="s">
        <v>1471</v>
      </c>
      <c r="K295" s="100" t="s">
        <v>403</v>
      </c>
    </row>
    <row r="296" spans="3:11" x14ac:dyDescent="0.25">
      <c r="C296" s="143"/>
      <c r="D296" s="160"/>
      <c r="E296" s="125"/>
      <c r="F296" s="99">
        <f t="shared" si="18"/>
        <v>0</v>
      </c>
      <c r="G296" s="163"/>
      <c r="H296" s="144"/>
      <c r="I296" s="132" t="e">
        <f>VLOOKUP(H296,Presupuesto!$B$11:$C$565,2,0)</f>
        <v>#N/A</v>
      </c>
      <c r="J296" s="100" t="str">
        <f>$J$295</f>
        <v>Posgrado</v>
      </c>
      <c r="K296" s="100" t="s">
        <v>421</v>
      </c>
    </row>
    <row r="297" spans="3:11" x14ac:dyDescent="0.25">
      <c r="C297" s="143"/>
      <c r="D297" s="160"/>
      <c r="E297" s="125"/>
      <c r="F297" s="99">
        <f t="shared" si="18"/>
        <v>0</v>
      </c>
      <c r="G297" s="163"/>
      <c r="H297" s="144"/>
      <c r="I297" s="132" t="e">
        <f>VLOOKUP(H297,Presupuesto!$B$11:$C$565,2,0)</f>
        <v>#N/A</v>
      </c>
      <c r="J297" s="100" t="str">
        <f t="shared" ref="J297:J329" si="19">$J$295</f>
        <v>Posgrado</v>
      </c>
      <c r="K297" s="100" t="s">
        <v>421</v>
      </c>
    </row>
    <row r="298" spans="3:11" x14ac:dyDescent="0.25">
      <c r="C298" s="143"/>
      <c r="D298" s="160"/>
      <c r="E298" s="125"/>
      <c r="F298" s="99">
        <f t="shared" si="18"/>
        <v>0</v>
      </c>
      <c r="G298" s="163"/>
      <c r="H298" s="144"/>
      <c r="I298" s="132" t="e">
        <f>VLOOKUP(H298,Presupuesto!$B$11:$C$565,2,0)</f>
        <v>#N/A</v>
      </c>
      <c r="J298" s="100" t="str">
        <f t="shared" si="19"/>
        <v>Posgrado</v>
      </c>
      <c r="K298" s="100" t="s">
        <v>421</v>
      </c>
    </row>
    <row r="299" spans="3:11" x14ac:dyDescent="0.25">
      <c r="C299" s="143"/>
      <c r="D299" s="160"/>
      <c r="E299" s="125"/>
      <c r="F299" s="99">
        <f t="shared" si="18"/>
        <v>0</v>
      </c>
      <c r="G299" s="163"/>
      <c r="H299" s="144"/>
      <c r="I299" s="132" t="e">
        <f>VLOOKUP(H299,Presupuesto!$B$11:$C$565,2,0)</f>
        <v>#N/A</v>
      </c>
      <c r="J299" s="100" t="str">
        <f t="shared" si="19"/>
        <v>Posgrado</v>
      </c>
      <c r="K299" s="100" t="s">
        <v>421</v>
      </c>
    </row>
    <row r="300" spans="3:11" x14ac:dyDescent="0.25">
      <c r="C300" s="143"/>
      <c r="D300" s="160"/>
      <c r="E300" s="125"/>
      <c r="F300" s="99">
        <f t="shared" si="18"/>
        <v>0</v>
      </c>
      <c r="G300" s="163"/>
      <c r="H300" s="144"/>
      <c r="I300" s="132" t="e">
        <f>VLOOKUP(H300,Presupuesto!$B$11:$C$565,2,0)</f>
        <v>#N/A</v>
      </c>
      <c r="J300" s="100" t="str">
        <f t="shared" si="19"/>
        <v>Posgrado</v>
      </c>
      <c r="K300" s="100" t="s">
        <v>410</v>
      </c>
    </row>
    <row r="301" spans="3:11" x14ac:dyDescent="0.25">
      <c r="C301" s="143"/>
      <c r="D301" s="160"/>
      <c r="E301" s="125"/>
      <c r="F301" s="99">
        <f t="shared" si="18"/>
        <v>0</v>
      </c>
      <c r="G301" s="163"/>
      <c r="H301" s="144"/>
      <c r="I301" s="132" t="e">
        <f>VLOOKUP(H301,Presupuesto!$B$11:$C$565,2,0)</f>
        <v>#N/A</v>
      </c>
      <c r="J301" s="100" t="str">
        <f t="shared" si="19"/>
        <v>Posgrado</v>
      </c>
      <c r="K301" s="100" t="s">
        <v>421</v>
      </c>
    </row>
    <row r="302" spans="3:11" x14ac:dyDescent="0.25">
      <c r="C302" s="143"/>
      <c r="D302" s="160"/>
      <c r="E302" s="125"/>
      <c r="F302" s="99">
        <f t="shared" si="18"/>
        <v>0</v>
      </c>
      <c r="G302" s="163"/>
      <c r="H302" s="144"/>
      <c r="I302" s="132" t="e">
        <f>VLOOKUP(H302,Presupuesto!$B$11:$C$565,2,0)</f>
        <v>#N/A</v>
      </c>
      <c r="J302" s="100" t="str">
        <f t="shared" si="19"/>
        <v>Posgrado</v>
      </c>
      <c r="K302" s="100" t="s">
        <v>421</v>
      </c>
    </row>
    <row r="303" spans="3:11" x14ac:dyDescent="0.25">
      <c r="C303" s="143"/>
      <c r="D303" s="160"/>
      <c r="E303" s="125"/>
      <c r="F303" s="99">
        <f t="shared" si="18"/>
        <v>0</v>
      </c>
      <c r="G303" s="163"/>
      <c r="H303" s="144"/>
      <c r="I303" s="132" t="e">
        <f>VLOOKUP(H303,Presupuesto!$B$11:$C$565,2,0)</f>
        <v>#N/A</v>
      </c>
      <c r="J303" s="100" t="str">
        <f t="shared" si="19"/>
        <v>Posgrado</v>
      </c>
      <c r="K303" s="100" t="s">
        <v>421</v>
      </c>
    </row>
    <row r="304" spans="3:11" x14ac:dyDescent="0.25">
      <c r="C304" s="143"/>
      <c r="D304" s="160"/>
      <c r="E304" s="125"/>
      <c r="F304" s="99">
        <f t="shared" si="18"/>
        <v>0</v>
      </c>
      <c r="G304" s="163"/>
      <c r="H304" s="144"/>
      <c r="I304" s="132" t="e">
        <f>VLOOKUP(H304,Presupuesto!$B$11:$C$565,2,0)</f>
        <v>#N/A</v>
      </c>
      <c r="J304" s="100" t="str">
        <f t="shared" si="19"/>
        <v>Posgrado</v>
      </c>
      <c r="K304" s="100" t="s">
        <v>421</v>
      </c>
    </row>
    <row r="305" spans="3:11" x14ac:dyDescent="0.25">
      <c r="C305" s="143"/>
      <c r="D305" s="160"/>
      <c r="E305" s="125"/>
      <c r="F305" s="99">
        <f t="shared" si="18"/>
        <v>0</v>
      </c>
      <c r="G305" s="163"/>
      <c r="H305" s="144"/>
      <c r="I305" s="132" t="e">
        <f>VLOOKUP(H305,Presupuesto!$B$11:$C$565,2,0)</f>
        <v>#N/A</v>
      </c>
      <c r="J305" s="100" t="str">
        <f t="shared" si="19"/>
        <v>Posgrado</v>
      </c>
      <c r="K305" s="100" t="s">
        <v>421</v>
      </c>
    </row>
    <row r="306" spans="3:11" x14ac:dyDescent="0.25">
      <c r="C306" s="143"/>
      <c r="D306" s="160"/>
      <c r="E306" s="125"/>
      <c r="F306" s="99">
        <f t="shared" si="18"/>
        <v>0</v>
      </c>
      <c r="G306" s="163"/>
      <c r="H306" s="144"/>
      <c r="I306" s="132" t="e">
        <f>VLOOKUP(H306,Presupuesto!$B$11:$C$565,2,0)</f>
        <v>#N/A</v>
      </c>
      <c r="J306" s="100" t="str">
        <f t="shared" si="19"/>
        <v>Posgrado</v>
      </c>
      <c r="K306" s="100" t="s">
        <v>421</v>
      </c>
    </row>
    <row r="307" spans="3:11" x14ac:dyDescent="0.25">
      <c r="C307" s="143"/>
      <c r="D307" s="160"/>
      <c r="E307" s="125"/>
      <c r="F307" s="99">
        <f t="shared" si="18"/>
        <v>0</v>
      </c>
      <c r="G307" s="163"/>
      <c r="H307" s="144"/>
      <c r="I307" s="132" t="e">
        <f>VLOOKUP(H307,Presupuesto!$B$11:$C$565,2,0)</f>
        <v>#N/A</v>
      </c>
      <c r="J307" s="100" t="str">
        <f t="shared" si="19"/>
        <v>Posgrado</v>
      </c>
      <c r="K307" s="100" t="s">
        <v>421</v>
      </c>
    </row>
    <row r="308" spans="3:11" x14ac:dyDescent="0.25">
      <c r="C308" s="143"/>
      <c r="D308" s="160"/>
      <c r="E308" s="125"/>
      <c r="F308" s="99">
        <f t="shared" si="18"/>
        <v>0</v>
      </c>
      <c r="G308" s="163"/>
      <c r="H308" s="144"/>
      <c r="I308" s="132" t="e">
        <f>VLOOKUP(H308,Presupuesto!$B$11:$C$565,2,0)</f>
        <v>#N/A</v>
      </c>
      <c r="J308" s="100" t="str">
        <f t="shared" si="19"/>
        <v>Posgrado</v>
      </c>
      <c r="K308" s="100" t="s">
        <v>421</v>
      </c>
    </row>
    <row r="309" spans="3:11" x14ac:dyDescent="0.25">
      <c r="C309" s="143"/>
      <c r="D309" s="160"/>
      <c r="E309" s="125"/>
      <c r="F309" s="99">
        <f t="shared" si="18"/>
        <v>0</v>
      </c>
      <c r="G309" s="163"/>
      <c r="H309" s="144"/>
      <c r="I309" s="132" t="e">
        <f>VLOOKUP(H309,Presupuesto!$B$11:$C$565,2,0)</f>
        <v>#N/A</v>
      </c>
      <c r="J309" s="100" t="str">
        <f t="shared" si="19"/>
        <v>Posgrado</v>
      </c>
      <c r="K309" s="100" t="s">
        <v>421</v>
      </c>
    </row>
    <row r="310" spans="3:11" x14ac:dyDescent="0.25">
      <c r="C310" s="143"/>
      <c r="D310" s="160"/>
      <c r="E310" s="125"/>
      <c r="F310" s="99">
        <f t="shared" si="18"/>
        <v>0</v>
      </c>
      <c r="G310" s="163"/>
      <c r="H310" s="144"/>
      <c r="I310" s="132" t="e">
        <f>VLOOKUP(H310,Presupuesto!$B$11:$C$565,2,0)</f>
        <v>#N/A</v>
      </c>
      <c r="J310" s="100" t="str">
        <f t="shared" si="19"/>
        <v>Posgrado</v>
      </c>
      <c r="K310" s="100" t="s">
        <v>421</v>
      </c>
    </row>
    <row r="311" spans="3:11" x14ac:dyDescent="0.25">
      <c r="C311" s="143"/>
      <c r="D311" s="160"/>
      <c r="E311" s="125"/>
      <c r="F311" s="99">
        <f t="shared" si="18"/>
        <v>0</v>
      </c>
      <c r="G311" s="163"/>
      <c r="H311" s="144"/>
      <c r="I311" s="132" t="e">
        <f>VLOOKUP(H311,Presupuesto!$B$11:$C$565,2,0)</f>
        <v>#N/A</v>
      </c>
      <c r="J311" s="100" t="str">
        <f t="shared" si="19"/>
        <v>Posgrado</v>
      </c>
      <c r="K311" s="100" t="s">
        <v>421</v>
      </c>
    </row>
    <row r="312" spans="3:11" x14ac:dyDescent="0.25">
      <c r="C312" s="143"/>
      <c r="D312" s="160"/>
      <c r="E312" s="125"/>
      <c r="F312" s="99">
        <f t="shared" si="18"/>
        <v>0</v>
      </c>
      <c r="G312" s="163"/>
      <c r="H312" s="144"/>
      <c r="I312" s="132" t="e">
        <f>VLOOKUP(H312,Presupuesto!$B$11:$C$565,2,0)</f>
        <v>#N/A</v>
      </c>
      <c r="J312" s="100" t="str">
        <f t="shared" si="19"/>
        <v>Posgrado</v>
      </c>
      <c r="K312" s="100" t="s">
        <v>421</v>
      </c>
    </row>
    <row r="313" spans="3:11" x14ac:dyDescent="0.25">
      <c r="C313" s="143"/>
      <c r="D313" s="160"/>
      <c r="E313" s="125"/>
      <c r="F313" s="99">
        <f t="shared" si="18"/>
        <v>0</v>
      </c>
      <c r="G313" s="163"/>
      <c r="H313" s="144"/>
      <c r="I313" s="132" t="e">
        <f>VLOOKUP(H313,Presupuesto!$B$11:$C$565,2,0)</f>
        <v>#N/A</v>
      </c>
      <c r="J313" s="100" t="str">
        <f t="shared" si="19"/>
        <v>Posgrado</v>
      </c>
      <c r="K313" s="100" t="s">
        <v>421</v>
      </c>
    </row>
    <row r="314" spans="3:11" x14ac:dyDescent="0.25">
      <c r="C314" s="143"/>
      <c r="D314" s="160"/>
      <c r="E314" s="125"/>
      <c r="F314" s="99">
        <f t="shared" si="18"/>
        <v>0</v>
      </c>
      <c r="G314" s="163"/>
      <c r="H314" s="144"/>
      <c r="I314" s="132" t="e">
        <f>VLOOKUP(H314,Presupuesto!$B$11:$C$565,2,0)</f>
        <v>#N/A</v>
      </c>
      <c r="J314" s="100" t="str">
        <f t="shared" si="19"/>
        <v>Posgrado</v>
      </c>
      <c r="K314" s="100" t="s">
        <v>421</v>
      </c>
    </row>
    <row r="315" spans="3:11" x14ac:dyDescent="0.25">
      <c r="C315" s="143"/>
      <c r="D315" s="160"/>
      <c r="E315" s="125"/>
      <c r="F315" s="99">
        <f t="shared" si="18"/>
        <v>0</v>
      </c>
      <c r="G315" s="163"/>
      <c r="H315" s="144"/>
      <c r="I315" s="132" t="e">
        <f>VLOOKUP(H315,Presupuesto!$B$11:$C$565,2,0)</f>
        <v>#N/A</v>
      </c>
      <c r="J315" s="100" t="str">
        <f t="shared" si="19"/>
        <v>Posgrado</v>
      </c>
      <c r="K315" s="100" t="s">
        <v>421</v>
      </c>
    </row>
    <row r="316" spans="3:11" x14ac:dyDescent="0.25">
      <c r="C316" s="143"/>
      <c r="D316" s="160"/>
      <c r="E316" s="125"/>
      <c r="F316" s="99">
        <f t="shared" si="18"/>
        <v>0</v>
      </c>
      <c r="G316" s="163"/>
      <c r="H316" s="144"/>
      <c r="I316" s="132" t="e">
        <f>VLOOKUP(H316,Presupuesto!$B$11:$C$565,2,0)</f>
        <v>#N/A</v>
      </c>
      <c r="J316" s="100" t="str">
        <f t="shared" si="19"/>
        <v>Posgrado</v>
      </c>
      <c r="K316" s="100" t="s">
        <v>421</v>
      </c>
    </row>
    <row r="317" spans="3:11" x14ac:dyDescent="0.25">
      <c r="C317" s="145"/>
      <c r="D317" s="153"/>
      <c r="E317" s="120"/>
      <c r="F317" s="99">
        <f t="shared" si="18"/>
        <v>0</v>
      </c>
      <c r="G317" s="163"/>
      <c r="H317" s="146"/>
      <c r="I317" s="132" t="e">
        <f>VLOOKUP(H317,Presupuesto!$B$11:$C$565,2,0)</f>
        <v>#N/A</v>
      </c>
      <c r="J317" s="100" t="str">
        <f t="shared" si="19"/>
        <v>Posgrado</v>
      </c>
      <c r="K317" s="100" t="s">
        <v>421</v>
      </c>
    </row>
    <row r="318" spans="3:11" x14ac:dyDescent="0.25">
      <c r="C318" s="145"/>
      <c r="D318" s="153"/>
      <c r="E318" s="120"/>
      <c r="F318" s="99">
        <f t="shared" si="18"/>
        <v>0</v>
      </c>
      <c r="G318" s="163"/>
      <c r="H318" s="146"/>
      <c r="I318" s="132" t="e">
        <f>VLOOKUP(H318,Presupuesto!$B$11:$C$565,2,0)</f>
        <v>#N/A</v>
      </c>
      <c r="J318" s="100" t="str">
        <f t="shared" si="19"/>
        <v>Posgrado</v>
      </c>
      <c r="K318" s="100" t="s">
        <v>421</v>
      </c>
    </row>
    <row r="319" spans="3:11" x14ac:dyDescent="0.25">
      <c r="C319" s="145"/>
      <c r="D319" s="153"/>
      <c r="E319" s="120"/>
      <c r="F319" s="99">
        <f t="shared" si="18"/>
        <v>0</v>
      </c>
      <c r="G319" s="163"/>
      <c r="H319" s="146"/>
      <c r="I319" s="132" t="e">
        <f>VLOOKUP(H319,Presupuesto!$B$11:$C$565,2,0)</f>
        <v>#N/A</v>
      </c>
      <c r="J319" s="100" t="str">
        <f t="shared" si="19"/>
        <v>Posgrado</v>
      </c>
      <c r="K319" s="100" t="s">
        <v>421</v>
      </c>
    </row>
    <row r="320" spans="3:11" x14ac:dyDescent="0.25">
      <c r="C320" s="145"/>
      <c r="D320" s="153"/>
      <c r="E320" s="120"/>
      <c r="F320" s="99">
        <f t="shared" si="18"/>
        <v>0</v>
      </c>
      <c r="G320" s="163"/>
      <c r="H320" s="146"/>
      <c r="I320" s="132" t="e">
        <f>VLOOKUP(H320,Presupuesto!$B$11:$C$565,2,0)</f>
        <v>#N/A</v>
      </c>
      <c r="J320" s="100" t="str">
        <f t="shared" si="19"/>
        <v>Posgrado</v>
      </c>
      <c r="K320" s="100" t="s">
        <v>421</v>
      </c>
    </row>
    <row r="321" spans="3:11" x14ac:dyDescent="0.25">
      <c r="C321" s="145"/>
      <c r="D321" s="153"/>
      <c r="E321" s="120"/>
      <c r="F321" s="99">
        <f t="shared" si="18"/>
        <v>0</v>
      </c>
      <c r="G321" s="163"/>
      <c r="H321" s="146"/>
      <c r="I321" s="132" t="e">
        <f>VLOOKUP(H321,Presupuesto!$B$11:$C$565,2,0)</f>
        <v>#N/A</v>
      </c>
      <c r="J321" s="100" t="str">
        <f t="shared" si="19"/>
        <v>Posgrado</v>
      </c>
      <c r="K321" s="100" t="s">
        <v>421</v>
      </c>
    </row>
    <row r="322" spans="3:11" x14ac:dyDescent="0.25">
      <c r="C322" s="145"/>
      <c r="D322" s="153"/>
      <c r="E322" s="120"/>
      <c r="F322" s="99">
        <f t="shared" si="18"/>
        <v>0</v>
      </c>
      <c r="G322" s="163"/>
      <c r="H322" s="146"/>
      <c r="I322" s="132" t="e">
        <f>VLOOKUP(H322,Presupuesto!$B$11:$C$565,2,0)</f>
        <v>#N/A</v>
      </c>
      <c r="J322" s="100" t="str">
        <f t="shared" si="19"/>
        <v>Posgrado</v>
      </c>
      <c r="K322" s="100" t="s">
        <v>421</v>
      </c>
    </row>
    <row r="323" spans="3:11" x14ac:dyDescent="0.25">
      <c r="C323" s="145"/>
      <c r="D323" s="153"/>
      <c r="E323" s="120"/>
      <c r="F323" s="99">
        <f t="shared" si="18"/>
        <v>0</v>
      </c>
      <c r="G323" s="163"/>
      <c r="H323" s="146"/>
      <c r="I323" s="132" t="e">
        <f>VLOOKUP(H323,Presupuesto!$B$11:$C$565,2,0)</f>
        <v>#N/A</v>
      </c>
      <c r="J323" s="100" t="str">
        <f t="shared" si="19"/>
        <v>Posgrado</v>
      </c>
      <c r="K323" s="100" t="s">
        <v>421</v>
      </c>
    </row>
    <row r="324" spans="3:11" x14ac:dyDescent="0.25">
      <c r="C324" s="145"/>
      <c r="D324" s="153"/>
      <c r="E324" s="120"/>
      <c r="F324" s="99">
        <f t="shared" si="18"/>
        <v>0</v>
      </c>
      <c r="G324" s="163"/>
      <c r="H324" s="146"/>
      <c r="I324" s="132" t="e">
        <f>VLOOKUP(H324,Presupuesto!$B$11:$C$565,2,0)</f>
        <v>#N/A</v>
      </c>
      <c r="J324" s="100" t="str">
        <f t="shared" si="19"/>
        <v>Posgrado</v>
      </c>
      <c r="K324" s="100" t="s">
        <v>421</v>
      </c>
    </row>
    <row r="325" spans="3:11" x14ac:dyDescent="0.25">
      <c r="C325" s="147"/>
      <c r="D325" s="153"/>
      <c r="E325" s="120"/>
      <c r="F325" s="99">
        <f t="shared" si="18"/>
        <v>0</v>
      </c>
      <c r="G325" s="163"/>
      <c r="H325" s="148"/>
      <c r="I325" s="132" t="e">
        <f>VLOOKUP(H325,Presupuesto!$B$11:$C$565,2,0)</f>
        <v>#N/A</v>
      </c>
      <c r="J325" s="100" t="str">
        <f t="shared" si="19"/>
        <v>Posgrado</v>
      </c>
      <c r="K325" s="100" t="s">
        <v>412</v>
      </c>
    </row>
    <row r="326" spans="3:11" x14ac:dyDescent="0.25">
      <c r="C326" s="147"/>
      <c r="D326" s="153"/>
      <c r="E326" s="120"/>
      <c r="F326" s="99">
        <f t="shared" si="18"/>
        <v>0</v>
      </c>
      <c r="G326" s="163"/>
      <c r="H326" s="148"/>
      <c r="I326" s="132" t="e">
        <f>VLOOKUP(H326,Presupuesto!$B$11:$C$565,2,0)</f>
        <v>#N/A</v>
      </c>
      <c r="J326" s="100" t="str">
        <f t="shared" si="19"/>
        <v>Posgrado</v>
      </c>
      <c r="K326" s="100" t="s">
        <v>421</v>
      </c>
    </row>
    <row r="327" spans="3:11" x14ac:dyDescent="0.25">
      <c r="C327" s="147"/>
      <c r="D327" s="153"/>
      <c r="E327" s="120"/>
      <c r="F327" s="99">
        <f t="shared" si="18"/>
        <v>0</v>
      </c>
      <c r="G327" s="163"/>
      <c r="H327" s="148"/>
      <c r="I327" s="132" t="e">
        <f>VLOOKUP(H327,Presupuesto!$B$11:$C$565,2,0)</f>
        <v>#N/A</v>
      </c>
      <c r="J327" s="100" t="str">
        <f t="shared" si="19"/>
        <v>Posgrado</v>
      </c>
      <c r="K327" s="100" t="s">
        <v>421</v>
      </c>
    </row>
    <row r="328" spans="3:11" x14ac:dyDescent="0.25">
      <c r="C328" s="147"/>
      <c r="D328" s="153"/>
      <c r="E328" s="120"/>
      <c r="F328" s="99">
        <f t="shared" si="18"/>
        <v>0</v>
      </c>
      <c r="G328" s="163"/>
      <c r="H328" s="148"/>
      <c r="I328" s="132" t="e">
        <f>VLOOKUP(H328,Presupuesto!$B$11:$C$565,2,0)</f>
        <v>#N/A</v>
      </c>
      <c r="J328" s="100" t="str">
        <f t="shared" si="19"/>
        <v>Posgrado</v>
      </c>
      <c r="K328" s="100" t="s">
        <v>421</v>
      </c>
    </row>
    <row r="329" spans="3:11" ht="15.75" thickBot="1" x14ac:dyDescent="0.3">
      <c r="C329" s="149"/>
      <c r="D329" s="161"/>
      <c r="E329" s="105"/>
      <c r="F329" s="107">
        <f t="shared" si="18"/>
        <v>0</v>
      </c>
      <c r="G329" s="164"/>
      <c r="H329" s="150"/>
      <c r="I329" s="134" t="e">
        <f>VLOOKUP(H329,Presupuesto!$B$11:$C$565,2,0)</f>
        <v>#N/A</v>
      </c>
      <c r="J329" s="108" t="str">
        <f t="shared" si="19"/>
        <v>Posgrado</v>
      </c>
      <c r="K329" s="126" t="s">
        <v>403</v>
      </c>
    </row>
    <row r="331" spans="3:11" ht="15.75" thickBot="1" x14ac:dyDescent="0.3">
      <c r="F331" s="92"/>
      <c r="G331" s="91"/>
      <c r="H331" s="92"/>
      <c r="I331" s="92"/>
    </row>
    <row r="332" spans="3:11" ht="15.75" thickBot="1" x14ac:dyDescent="0.3">
      <c r="C332" s="159" t="s">
        <v>53</v>
      </c>
      <c r="D332" s="412">
        <f>SUM(F339:F373)</f>
        <v>0</v>
      </c>
      <c r="F332" s="70"/>
      <c r="G332" s="79"/>
      <c r="H332" s="70"/>
      <c r="I332" s="70"/>
    </row>
    <row r="333" spans="3:11" x14ac:dyDescent="0.25">
      <c r="C333" s="70"/>
      <c r="D333" s="31"/>
      <c r="E333" s="95"/>
      <c r="F333" s="95"/>
      <c r="G333" s="95"/>
      <c r="H333" s="76"/>
      <c r="I333" s="76"/>
      <c r="J333" s="76"/>
      <c r="K333" s="114"/>
    </row>
    <row r="334" spans="3:11" x14ac:dyDescent="0.25">
      <c r="C334" s="70"/>
      <c r="D334" s="31"/>
      <c r="E334" s="95"/>
      <c r="F334" s="95"/>
      <c r="G334" s="95"/>
      <c r="H334" s="76"/>
      <c r="I334" s="76"/>
      <c r="J334" s="76"/>
      <c r="K334" s="114"/>
    </row>
    <row r="335" spans="3:11" ht="15.75" x14ac:dyDescent="0.25">
      <c r="C335" s="207" t="s">
        <v>401</v>
      </c>
      <c r="D335" s="208"/>
      <c r="E335" s="95"/>
      <c r="F335" s="95"/>
      <c r="G335" s="95"/>
      <c r="H335" s="76"/>
      <c r="I335" s="76"/>
      <c r="J335" s="76"/>
      <c r="K335" s="114"/>
    </row>
    <row r="336" spans="3:11" ht="18.75" x14ac:dyDescent="0.25">
      <c r="C336" s="213" t="e">
        <f>IFERROR(VLOOKUP(D335,'Desarrollo e Innov. Curricular'!$E:$F,2,FALSE),IFERROR(VLOOKUP(D335,'Investigación Científica'!$E:$F,2,FALSE),IFERROR(VLOOKUP(D335,'Vinculación Univ. Sociedad'!$E:$F,2,FALSE),IFERROR(VLOOKUP(D335,'Docencia y Profesorado Universi'!$E:$F,2,FALSE),IFERROR(VLOOKUP(D335,'Estudiantes y Graduados'!$E:$F,2,FALSE),IFERROR(VLOOKUP(D335,'Gestion Administrativa'!$E:$F,2,FALSE),IFERROR(VLOOKUP(D335,'Gestión Académica'!$E:$F,2,FALSE),IFERROR(VLOOKUP(D335,'Aseguramiento de la Calidad y M'!$E:$F,2,FALSE),IFERROR(VLOOKUP(D335,'Gestión del Conocimiento'!$E:$F,2,FALSE),IFERROR(VLOOKUP(D335,'Gobernabilidad y Procesos...'!$E:$F,2,FALSE),IFERROR(VLOOKUP(D335,'Gestión del Talento Humano'!$E:$F,2,FALSE),IFERROR(VLOOKUP(D335,'Internacionalización de la E.S.'!$E:$F,2,FALSE),IFERROR(VLOOKUP(D335,Posgrado!$E:$F,2,FALSE),IFERROR(VLOOKUP(D335,'Cultura de Innovación Insti...'!$E:$F,2,FALSE),VLOOKUP(D335,'Lo Esencial de la Reforma Univ.'!$E:$F,2,0)))))))))))))))</f>
        <v>#N/A</v>
      </c>
      <c r="D336" s="31"/>
      <c r="E336" s="95"/>
      <c r="F336" s="95"/>
      <c r="G336" s="95"/>
      <c r="H336" s="76"/>
      <c r="I336" s="76"/>
      <c r="J336" s="76"/>
      <c r="K336" s="114"/>
    </row>
    <row r="337" spans="3:11" ht="15.75" thickBot="1" x14ac:dyDescent="0.3">
      <c r="F337" s="95"/>
      <c r="G337" s="76"/>
      <c r="H337" s="76"/>
      <c r="I337" s="76"/>
    </row>
    <row r="338" spans="3:11" ht="30.75" thickBot="1" x14ac:dyDescent="0.3">
      <c r="C338" s="131" t="s">
        <v>44</v>
      </c>
      <c r="D338" s="131" t="s">
        <v>55</v>
      </c>
      <c r="E338" s="138" t="s">
        <v>57</v>
      </c>
      <c r="F338" s="137" t="s">
        <v>27</v>
      </c>
      <c r="G338" s="135" t="s">
        <v>140</v>
      </c>
      <c r="H338" s="138" t="s">
        <v>46</v>
      </c>
      <c r="I338" s="135" t="s">
        <v>141</v>
      </c>
      <c r="J338" s="135" t="s">
        <v>419</v>
      </c>
      <c r="K338" s="135" t="s">
        <v>420</v>
      </c>
    </row>
    <row r="339" spans="3:11" x14ac:dyDescent="0.25">
      <c r="C339" s="225" t="s">
        <v>450</v>
      </c>
      <c r="D339" s="226"/>
      <c r="E339" s="224">
        <f>HLOOKUP(C339,$AH$2:$BU$3,2,0)</f>
        <v>620</v>
      </c>
      <c r="F339" s="99">
        <f t="shared" ref="F339:F373" si="20">D339*E339</f>
        <v>0</v>
      </c>
      <c r="G339" s="163" t="s">
        <v>138</v>
      </c>
      <c r="H339" s="144"/>
      <c r="I339" s="132" t="e">
        <f>VLOOKUP(H339,Presupuesto!$B$11:$C$565,2,0)</f>
        <v>#N/A</v>
      </c>
      <c r="J339" s="223" t="s">
        <v>1471</v>
      </c>
      <c r="K339" s="100" t="s">
        <v>403</v>
      </c>
    </row>
    <row r="340" spans="3:11" x14ac:dyDescent="0.25">
      <c r="C340" s="143"/>
      <c r="D340" s="160"/>
      <c r="E340" s="125"/>
      <c r="F340" s="99">
        <f t="shared" si="20"/>
        <v>0</v>
      </c>
      <c r="G340" s="163"/>
      <c r="H340" s="144"/>
      <c r="I340" s="132" t="e">
        <f>VLOOKUP(H340,Presupuesto!$B$11:$C$565,2,0)</f>
        <v>#N/A</v>
      </c>
      <c r="J340" s="100" t="str">
        <f>$J$339</f>
        <v>Posgrado</v>
      </c>
      <c r="K340" s="100" t="s">
        <v>421</v>
      </c>
    </row>
    <row r="341" spans="3:11" x14ac:dyDescent="0.25">
      <c r="C341" s="143"/>
      <c r="D341" s="160"/>
      <c r="E341" s="125"/>
      <c r="F341" s="99">
        <f t="shared" si="20"/>
        <v>0</v>
      </c>
      <c r="G341" s="163"/>
      <c r="H341" s="144"/>
      <c r="I341" s="132" t="e">
        <f>VLOOKUP(H341,Presupuesto!$B$11:$C$565,2,0)</f>
        <v>#N/A</v>
      </c>
      <c r="J341" s="100" t="str">
        <f t="shared" ref="J341:J373" si="21">$J$339</f>
        <v>Posgrado</v>
      </c>
      <c r="K341" s="100" t="s">
        <v>421</v>
      </c>
    </row>
    <row r="342" spans="3:11" x14ac:dyDescent="0.25">
      <c r="C342" s="143"/>
      <c r="D342" s="160"/>
      <c r="E342" s="125"/>
      <c r="F342" s="99">
        <f t="shared" si="20"/>
        <v>0</v>
      </c>
      <c r="G342" s="163"/>
      <c r="H342" s="144"/>
      <c r="I342" s="132" t="e">
        <f>VLOOKUP(H342,Presupuesto!$B$11:$C$565,2,0)</f>
        <v>#N/A</v>
      </c>
      <c r="J342" s="100" t="str">
        <f t="shared" si="21"/>
        <v>Posgrado</v>
      </c>
      <c r="K342" s="100" t="s">
        <v>421</v>
      </c>
    </row>
    <row r="343" spans="3:11" x14ac:dyDescent="0.25">
      <c r="C343" s="143"/>
      <c r="D343" s="160"/>
      <c r="E343" s="125"/>
      <c r="F343" s="99">
        <f t="shared" si="20"/>
        <v>0</v>
      </c>
      <c r="G343" s="163"/>
      <c r="H343" s="144"/>
      <c r="I343" s="132" t="e">
        <f>VLOOKUP(H343,Presupuesto!$B$11:$C$565,2,0)</f>
        <v>#N/A</v>
      </c>
      <c r="J343" s="100" t="str">
        <f t="shared" si="21"/>
        <v>Posgrado</v>
      </c>
      <c r="K343" s="100" t="s">
        <v>421</v>
      </c>
    </row>
    <row r="344" spans="3:11" x14ac:dyDescent="0.25">
      <c r="C344" s="143"/>
      <c r="D344" s="160"/>
      <c r="E344" s="125"/>
      <c r="F344" s="99">
        <f t="shared" si="20"/>
        <v>0</v>
      </c>
      <c r="G344" s="163"/>
      <c r="H344" s="144"/>
      <c r="I344" s="132" t="e">
        <f>VLOOKUP(H344,Presupuesto!$B$11:$C$565,2,0)</f>
        <v>#N/A</v>
      </c>
      <c r="J344" s="100" t="str">
        <f t="shared" si="21"/>
        <v>Posgrado</v>
      </c>
      <c r="K344" s="100" t="s">
        <v>410</v>
      </c>
    </row>
    <row r="345" spans="3:11" x14ac:dyDescent="0.25">
      <c r="C345" s="143"/>
      <c r="D345" s="160"/>
      <c r="E345" s="125"/>
      <c r="F345" s="99">
        <f t="shared" si="20"/>
        <v>0</v>
      </c>
      <c r="G345" s="163"/>
      <c r="H345" s="144"/>
      <c r="I345" s="132" t="e">
        <f>VLOOKUP(H345,Presupuesto!$B$11:$C$565,2,0)</f>
        <v>#N/A</v>
      </c>
      <c r="J345" s="100" t="str">
        <f t="shared" si="21"/>
        <v>Posgrado</v>
      </c>
      <c r="K345" s="100" t="s">
        <v>421</v>
      </c>
    </row>
    <row r="346" spans="3:11" x14ac:dyDescent="0.25">
      <c r="C346" s="143"/>
      <c r="D346" s="160"/>
      <c r="E346" s="125"/>
      <c r="F346" s="99">
        <f t="shared" si="20"/>
        <v>0</v>
      </c>
      <c r="G346" s="163"/>
      <c r="H346" s="144"/>
      <c r="I346" s="132" t="e">
        <f>VLOOKUP(H346,Presupuesto!$B$11:$C$565,2,0)</f>
        <v>#N/A</v>
      </c>
      <c r="J346" s="100" t="str">
        <f t="shared" si="21"/>
        <v>Posgrado</v>
      </c>
      <c r="K346" s="100" t="s">
        <v>421</v>
      </c>
    </row>
    <row r="347" spans="3:11" x14ac:dyDescent="0.25">
      <c r="C347" s="143"/>
      <c r="D347" s="160"/>
      <c r="E347" s="125"/>
      <c r="F347" s="99">
        <f t="shared" si="20"/>
        <v>0</v>
      </c>
      <c r="G347" s="163"/>
      <c r="H347" s="144"/>
      <c r="I347" s="132" t="e">
        <f>VLOOKUP(H347,Presupuesto!$B$11:$C$565,2,0)</f>
        <v>#N/A</v>
      </c>
      <c r="J347" s="100" t="str">
        <f t="shared" si="21"/>
        <v>Posgrado</v>
      </c>
      <c r="K347" s="100" t="s">
        <v>421</v>
      </c>
    </row>
    <row r="348" spans="3:11" x14ac:dyDescent="0.25">
      <c r="C348" s="143"/>
      <c r="D348" s="160"/>
      <c r="E348" s="125"/>
      <c r="F348" s="99">
        <f t="shared" si="20"/>
        <v>0</v>
      </c>
      <c r="G348" s="163"/>
      <c r="H348" s="144"/>
      <c r="I348" s="132" t="e">
        <f>VLOOKUP(H348,Presupuesto!$B$11:$C$565,2,0)</f>
        <v>#N/A</v>
      </c>
      <c r="J348" s="100" t="str">
        <f t="shared" si="21"/>
        <v>Posgrado</v>
      </c>
      <c r="K348" s="100" t="s">
        <v>421</v>
      </c>
    </row>
    <row r="349" spans="3:11" x14ac:dyDescent="0.25">
      <c r="C349" s="143"/>
      <c r="D349" s="160"/>
      <c r="E349" s="125"/>
      <c r="F349" s="99">
        <f t="shared" si="20"/>
        <v>0</v>
      </c>
      <c r="G349" s="163"/>
      <c r="H349" s="144"/>
      <c r="I349" s="132" t="e">
        <f>VLOOKUP(H349,Presupuesto!$B$11:$C$565,2,0)</f>
        <v>#N/A</v>
      </c>
      <c r="J349" s="100" t="str">
        <f t="shared" si="21"/>
        <v>Posgrado</v>
      </c>
      <c r="K349" s="100" t="s">
        <v>421</v>
      </c>
    </row>
    <row r="350" spans="3:11" x14ac:dyDescent="0.25">
      <c r="C350" s="143"/>
      <c r="D350" s="160"/>
      <c r="E350" s="125"/>
      <c r="F350" s="99">
        <f t="shared" si="20"/>
        <v>0</v>
      </c>
      <c r="G350" s="163"/>
      <c r="H350" s="144"/>
      <c r="I350" s="132" t="e">
        <f>VLOOKUP(H350,Presupuesto!$B$11:$C$565,2,0)</f>
        <v>#N/A</v>
      </c>
      <c r="J350" s="100" t="str">
        <f t="shared" si="21"/>
        <v>Posgrado</v>
      </c>
      <c r="K350" s="100" t="s">
        <v>421</v>
      </c>
    </row>
    <row r="351" spans="3:11" x14ac:dyDescent="0.25">
      <c r="C351" s="143"/>
      <c r="D351" s="160"/>
      <c r="E351" s="125"/>
      <c r="F351" s="99">
        <f t="shared" si="20"/>
        <v>0</v>
      </c>
      <c r="G351" s="163"/>
      <c r="H351" s="144"/>
      <c r="I351" s="132" t="e">
        <f>VLOOKUP(H351,Presupuesto!$B$11:$C$565,2,0)</f>
        <v>#N/A</v>
      </c>
      <c r="J351" s="100" t="str">
        <f t="shared" si="21"/>
        <v>Posgrado</v>
      </c>
      <c r="K351" s="100" t="s">
        <v>421</v>
      </c>
    </row>
    <row r="352" spans="3:11" x14ac:dyDescent="0.25">
      <c r="C352" s="143"/>
      <c r="D352" s="160"/>
      <c r="E352" s="125"/>
      <c r="F352" s="99">
        <f t="shared" si="20"/>
        <v>0</v>
      </c>
      <c r="G352" s="163"/>
      <c r="H352" s="144"/>
      <c r="I352" s="132" t="e">
        <f>VLOOKUP(H352,Presupuesto!$B$11:$C$565,2,0)</f>
        <v>#N/A</v>
      </c>
      <c r="J352" s="100" t="str">
        <f t="shared" si="21"/>
        <v>Posgrado</v>
      </c>
      <c r="K352" s="100" t="s">
        <v>421</v>
      </c>
    </row>
    <row r="353" spans="3:11" x14ac:dyDescent="0.25">
      <c r="C353" s="143"/>
      <c r="D353" s="160"/>
      <c r="E353" s="125"/>
      <c r="F353" s="99">
        <f t="shared" si="20"/>
        <v>0</v>
      </c>
      <c r="G353" s="163"/>
      <c r="H353" s="144"/>
      <c r="I353" s="132" t="e">
        <f>VLOOKUP(H353,Presupuesto!$B$11:$C$565,2,0)</f>
        <v>#N/A</v>
      </c>
      <c r="J353" s="100" t="str">
        <f t="shared" si="21"/>
        <v>Posgrado</v>
      </c>
      <c r="K353" s="100" t="s">
        <v>421</v>
      </c>
    </row>
    <row r="354" spans="3:11" x14ac:dyDescent="0.25">
      <c r="C354" s="143"/>
      <c r="D354" s="160"/>
      <c r="E354" s="125"/>
      <c r="F354" s="99">
        <f t="shared" si="20"/>
        <v>0</v>
      </c>
      <c r="G354" s="163"/>
      <c r="H354" s="144"/>
      <c r="I354" s="132" t="e">
        <f>VLOOKUP(H354,Presupuesto!$B$11:$C$565,2,0)</f>
        <v>#N/A</v>
      </c>
      <c r="J354" s="100" t="str">
        <f t="shared" si="21"/>
        <v>Posgrado</v>
      </c>
      <c r="K354" s="100" t="s">
        <v>421</v>
      </c>
    </row>
    <row r="355" spans="3:11" x14ac:dyDescent="0.25">
      <c r="C355" s="143"/>
      <c r="D355" s="160"/>
      <c r="E355" s="125"/>
      <c r="F355" s="99">
        <f t="shared" si="20"/>
        <v>0</v>
      </c>
      <c r="G355" s="163"/>
      <c r="H355" s="144"/>
      <c r="I355" s="132" t="e">
        <f>VLOOKUP(H355,Presupuesto!$B$11:$C$565,2,0)</f>
        <v>#N/A</v>
      </c>
      <c r="J355" s="100" t="str">
        <f t="shared" si="21"/>
        <v>Posgrado</v>
      </c>
      <c r="K355" s="100" t="s">
        <v>421</v>
      </c>
    </row>
    <row r="356" spans="3:11" x14ac:dyDescent="0.25">
      <c r="C356" s="143"/>
      <c r="D356" s="160"/>
      <c r="E356" s="125"/>
      <c r="F356" s="99">
        <f t="shared" si="20"/>
        <v>0</v>
      </c>
      <c r="G356" s="163"/>
      <c r="H356" s="144"/>
      <c r="I356" s="132" t="e">
        <f>VLOOKUP(H356,Presupuesto!$B$11:$C$565,2,0)</f>
        <v>#N/A</v>
      </c>
      <c r="J356" s="100" t="str">
        <f t="shared" si="21"/>
        <v>Posgrado</v>
      </c>
      <c r="K356" s="100" t="s">
        <v>421</v>
      </c>
    </row>
    <row r="357" spans="3:11" x14ac:dyDescent="0.25">
      <c r="C357" s="143"/>
      <c r="D357" s="160"/>
      <c r="E357" s="125"/>
      <c r="F357" s="99">
        <f t="shared" si="20"/>
        <v>0</v>
      </c>
      <c r="G357" s="163"/>
      <c r="H357" s="144"/>
      <c r="I357" s="132" t="e">
        <f>VLOOKUP(H357,Presupuesto!$B$11:$C$565,2,0)</f>
        <v>#N/A</v>
      </c>
      <c r="J357" s="100" t="str">
        <f t="shared" si="21"/>
        <v>Posgrado</v>
      </c>
      <c r="K357" s="100" t="s">
        <v>421</v>
      </c>
    </row>
    <row r="358" spans="3:11" x14ac:dyDescent="0.25">
      <c r="C358" s="143"/>
      <c r="D358" s="160"/>
      <c r="E358" s="125"/>
      <c r="F358" s="99">
        <f t="shared" si="20"/>
        <v>0</v>
      </c>
      <c r="G358" s="163"/>
      <c r="H358" s="144"/>
      <c r="I358" s="132" t="e">
        <f>VLOOKUP(H358,Presupuesto!$B$11:$C$565,2,0)</f>
        <v>#N/A</v>
      </c>
      <c r="J358" s="100" t="str">
        <f t="shared" si="21"/>
        <v>Posgrado</v>
      </c>
      <c r="K358" s="100" t="s">
        <v>421</v>
      </c>
    </row>
    <row r="359" spans="3:11" x14ac:dyDescent="0.25">
      <c r="C359" s="143"/>
      <c r="D359" s="160"/>
      <c r="E359" s="125"/>
      <c r="F359" s="99">
        <f t="shared" si="20"/>
        <v>0</v>
      </c>
      <c r="G359" s="163"/>
      <c r="H359" s="144"/>
      <c r="I359" s="132" t="e">
        <f>VLOOKUP(H359,Presupuesto!$B$11:$C$565,2,0)</f>
        <v>#N/A</v>
      </c>
      <c r="J359" s="100" t="str">
        <f t="shared" si="21"/>
        <v>Posgrado</v>
      </c>
      <c r="K359" s="100" t="s">
        <v>421</v>
      </c>
    </row>
    <row r="360" spans="3:11" x14ac:dyDescent="0.25">
      <c r="C360" s="143"/>
      <c r="D360" s="160"/>
      <c r="E360" s="125"/>
      <c r="F360" s="99">
        <f t="shared" si="20"/>
        <v>0</v>
      </c>
      <c r="G360" s="163"/>
      <c r="H360" s="144"/>
      <c r="I360" s="132" t="e">
        <f>VLOOKUP(H360,Presupuesto!$B$11:$C$565,2,0)</f>
        <v>#N/A</v>
      </c>
      <c r="J360" s="100" t="str">
        <f t="shared" si="21"/>
        <v>Posgrado</v>
      </c>
      <c r="K360" s="100" t="s">
        <v>421</v>
      </c>
    </row>
    <row r="361" spans="3:11" x14ac:dyDescent="0.25">
      <c r="C361" s="145"/>
      <c r="D361" s="153"/>
      <c r="E361" s="120"/>
      <c r="F361" s="99">
        <f t="shared" si="20"/>
        <v>0</v>
      </c>
      <c r="G361" s="163"/>
      <c r="H361" s="146"/>
      <c r="I361" s="132" t="e">
        <f>VLOOKUP(H361,Presupuesto!$B$11:$C$565,2,0)</f>
        <v>#N/A</v>
      </c>
      <c r="J361" s="100" t="str">
        <f t="shared" si="21"/>
        <v>Posgrado</v>
      </c>
      <c r="K361" s="100" t="s">
        <v>421</v>
      </c>
    </row>
    <row r="362" spans="3:11" x14ac:dyDescent="0.25">
      <c r="C362" s="145"/>
      <c r="D362" s="153"/>
      <c r="E362" s="120"/>
      <c r="F362" s="99">
        <f t="shared" si="20"/>
        <v>0</v>
      </c>
      <c r="G362" s="163"/>
      <c r="H362" s="146"/>
      <c r="I362" s="132" t="e">
        <f>VLOOKUP(H362,Presupuesto!$B$11:$C$565,2,0)</f>
        <v>#N/A</v>
      </c>
      <c r="J362" s="100" t="str">
        <f t="shared" si="21"/>
        <v>Posgrado</v>
      </c>
      <c r="K362" s="100" t="s">
        <v>421</v>
      </c>
    </row>
    <row r="363" spans="3:11" x14ac:dyDescent="0.25">
      <c r="C363" s="145"/>
      <c r="D363" s="153"/>
      <c r="E363" s="120"/>
      <c r="F363" s="99">
        <f t="shared" si="20"/>
        <v>0</v>
      </c>
      <c r="G363" s="163"/>
      <c r="H363" s="146"/>
      <c r="I363" s="132" t="e">
        <f>VLOOKUP(H363,Presupuesto!$B$11:$C$565,2,0)</f>
        <v>#N/A</v>
      </c>
      <c r="J363" s="100" t="str">
        <f t="shared" si="21"/>
        <v>Posgrado</v>
      </c>
      <c r="K363" s="100" t="s">
        <v>421</v>
      </c>
    </row>
    <row r="364" spans="3:11" x14ac:dyDescent="0.25">
      <c r="C364" s="145"/>
      <c r="D364" s="153"/>
      <c r="E364" s="120"/>
      <c r="F364" s="99">
        <f t="shared" si="20"/>
        <v>0</v>
      </c>
      <c r="G364" s="163"/>
      <c r="H364" s="146"/>
      <c r="I364" s="132" t="e">
        <f>VLOOKUP(H364,Presupuesto!$B$11:$C$565,2,0)</f>
        <v>#N/A</v>
      </c>
      <c r="J364" s="100" t="str">
        <f t="shared" si="21"/>
        <v>Posgrado</v>
      </c>
      <c r="K364" s="100" t="s">
        <v>421</v>
      </c>
    </row>
    <row r="365" spans="3:11" x14ac:dyDescent="0.25">
      <c r="C365" s="145"/>
      <c r="D365" s="153"/>
      <c r="E365" s="120"/>
      <c r="F365" s="99">
        <f t="shared" si="20"/>
        <v>0</v>
      </c>
      <c r="G365" s="163"/>
      <c r="H365" s="146"/>
      <c r="I365" s="132" t="e">
        <f>VLOOKUP(H365,Presupuesto!$B$11:$C$565,2,0)</f>
        <v>#N/A</v>
      </c>
      <c r="J365" s="100" t="str">
        <f t="shared" si="21"/>
        <v>Posgrado</v>
      </c>
      <c r="K365" s="100" t="s">
        <v>421</v>
      </c>
    </row>
    <row r="366" spans="3:11" x14ac:dyDescent="0.25">
      <c r="C366" s="145"/>
      <c r="D366" s="153"/>
      <c r="E366" s="120"/>
      <c r="F366" s="99">
        <f t="shared" si="20"/>
        <v>0</v>
      </c>
      <c r="G366" s="163"/>
      <c r="H366" s="146"/>
      <c r="I366" s="132" t="e">
        <f>VLOOKUP(H366,Presupuesto!$B$11:$C$565,2,0)</f>
        <v>#N/A</v>
      </c>
      <c r="J366" s="100" t="str">
        <f t="shared" si="21"/>
        <v>Posgrado</v>
      </c>
      <c r="K366" s="100" t="s">
        <v>421</v>
      </c>
    </row>
    <row r="367" spans="3:11" x14ac:dyDescent="0.25">
      <c r="C367" s="145"/>
      <c r="D367" s="153"/>
      <c r="E367" s="120"/>
      <c r="F367" s="99">
        <f t="shared" si="20"/>
        <v>0</v>
      </c>
      <c r="G367" s="163"/>
      <c r="H367" s="146"/>
      <c r="I367" s="132" t="e">
        <f>VLOOKUP(H367,Presupuesto!$B$11:$C$565,2,0)</f>
        <v>#N/A</v>
      </c>
      <c r="J367" s="100" t="str">
        <f t="shared" si="21"/>
        <v>Posgrado</v>
      </c>
      <c r="K367" s="100" t="s">
        <v>421</v>
      </c>
    </row>
    <row r="368" spans="3:11" x14ac:dyDescent="0.25">
      <c r="C368" s="145"/>
      <c r="D368" s="153"/>
      <c r="E368" s="120"/>
      <c r="F368" s="99">
        <f t="shared" si="20"/>
        <v>0</v>
      </c>
      <c r="G368" s="163"/>
      <c r="H368" s="146"/>
      <c r="I368" s="132" t="e">
        <f>VLOOKUP(H368,Presupuesto!$B$11:$C$565,2,0)</f>
        <v>#N/A</v>
      </c>
      <c r="J368" s="100" t="str">
        <f t="shared" si="21"/>
        <v>Posgrado</v>
      </c>
      <c r="K368" s="100" t="s">
        <v>421</v>
      </c>
    </row>
    <row r="369" spans="3:11" x14ac:dyDescent="0.25">
      <c r="C369" s="147"/>
      <c r="D369" s="153"/>
      <c r="E369" s="120"/>
      <c r="F369" s="99">
        <f t="shared" si="20"/>
        <v>0</v>
      </c>
      <c r="G369" s="163"/>
      <c r="H369" s="148"/>
      <c r="I369" s="132" t="e">
        <f>VLOOKUP(H369,Presupuesto!$B$11:$C$565,2,0)</f>
        <v>#N/A</v>
      </c>
      <c r="J369" s="100" t="str">
        <f t="shared" si="21"/>
        <v>Posgrado</v>
      </c>
      <c r="K369" s="100" t="s">
        <v>412</v>
      </c>
    </row>
    <row r="370" spans="3:11" x14ac:dyDescent="0.25">
      <c r="C370" s="147"/>
      <c r="D370" s="153"/>
      <c r="E370" s="120"/>
      <c r="F370" s="99">
        <f t="shared" si="20"/>
        <v>0</v>
      </c>
      <c r="G370" s="163"/>
      <c r="H370" s="148"/>
      <c r="I370" s="132" t="e">
        <f>VLOOKUP(H370,Presupuesto!$B$11:$C$565,2,0)</f>
        <v>#N/A</v>
      </c>
      <c r="J370" s="100" t="str">
        <f t="shared" si="21"/>
        <v>Posgrado</v>
      </c>
      <c r="K370" s="100" t="s">
        <v>421</v>
      </c>
    </row>
    <row r="371" spans="3:11" x14ac:dyDescent="0.25">
      <c r="C371" s="147"/>
      <c r="D371" s="153"/>
      <c r="E371" s="120"/>
      <c r="F371" s="99">
        <f t="shared" si="20"/>
        <v>0</v>
      </c>
      <c r="G371" s="163"/>
      <c r="H371" s="148"/>
      <c r="I371" s="132" t="e">
        <f>VLOOKUP(H371,Presupuesto!$B$11:$C$565,2,0)</f>
        <v>#N/A</v>
      </c>
      <c r="J371" s="100" t="str">
        <f t="shared" si="21"/>
        <v>Posgrado</v>
      </c>
      <c r="K371" s="100" t="s">
        <v>421</v>
      </c>
    </row>
    <row r="372" spans="3:11" x14ac:dyDescent="0.25">
      <c r="C372" s="147"/>
      <c r="D372" s="153"/>
      <c r="E372" s="120"/>
      <c r="F372" s="99">
        <f t="shared" si="20"/>
        <v>0</v>
      </c>
      <c r="G372" s="163"/>
      <c r="H372" s="148"/>
      <c r="I372" s="132" t="e">
        <f>VLOOKUP(H372,Presupuesto!$B$11:$C$565,2,0)</f>
        <v>#N/A</v>
      </c>
      <c r="J372" s="100" t="str">
        <f t="shared" si="21"/>
        <v>Posgrado</v>
      </c>
      <c r="K372" s="100" t="s">
        <v>421</v>
      </c>
    </row>
    <row r="373" spans="3:11" ht="15.75" thickBot="1" x14ac:dyDescent="0.3">
      <c r="C373" s="149"/>
      <c r="D373" s="161"/>
      <c r="E373" s="105"/>
      <c r="F373" s="107">
        <f t="shared" si="20"/>
        <v>0</v>
      </c>
      <c r="G373" s="164"/>
      <c r="H373" s="150"/>
      <c r="I373" s="134" t="e">
        <f>VLOOKUP(H373,Presupuesto!$B$11:$C$565,2,0)</f>
        <v>#N/A</v>
      </c>
      <c r="J373" s="108" t="str">
        <f t="shared" si="21"/>
        <v>Posgrado</v>
      </c>
      <c r="K373" s="126" t="s">
        <v>403</v>
      </c>
    </row>
    <row r="375" spans="3:11" ht="15.75" thickBot="1" x14ac:dyDescent="0.3"/>
    <row r="376" spans="3:11" ht="15.75" thickBot="1" x14ac:dyDescent="0.3">
      <c r="C376" s="159" t="s">
        <v>53</v>
      </c>
      <c r="D376" s="412">
        <f>SUM(F383:F417)</f>
        <v>0</v>
      </c>
      <c r="F376" s="70"/>
      <c r="G376" s="79"/>
      <c r="H376" s="70"/>
      <c r="I376" s="70"/>
    </row>
    <row r="377" spans="3:11" x14ac:dyDescent="0.25">
      <c r="C377" s="70"/>
      <c r="D377" s="31"/>
      <c r="E377" s="95"/>
      <c r="F377" s="95"/>
      <c r="G377" s="95"/>
      <c r="H377" s="76"/>
      <c r="I377" s="76"/>
      <c r="J377" s="76"/>
      <c r="K377" s="114"/>
    </row>
    <row r="378" spans="3:11" x14ac:dyDescent="0.25">
      <c r="C378" s="70"/>
      <c r="D378" s="31"/>
      <c r="E378" s="95"/>
      <c r="F378" s="95"/>
      <c r="G378" s="95"/>
      <c r="H378" s="76"/>
      <c r="I378" s="76"/>
      <c r="J378" s="76"/>
      <c r="K378" s="114"/>
    </row>
    <row r="379" spans="3:11" ht="15.75" x14ac:dyDescent="0.25">
      <c r="C379" s="207" t="s">
        <v>401</v>
      </c>
      <c r="D379" s="208"/>
      <c r="E379" s="95"/>
      <c r="F379" s="95"/>
      <c r="G379" s="95"/>
      <c r="H379" s="76"/>
      <c r="I379" s="76"/>
      <c r="J379" s="76"/>
      <c r="K379" s="114"/>
    </row>
    <row r="380" spans="3:11" ht="18.75" x14ac:dyDescent="0.25">
      <c r="C380" s="213" t="e">
        <f>IFERROR(VLOOKUP(D379,'Desarrollo e Innov. Curricular'!$E:$F,2,FALSE),IFERROR(VLOOKUP(D379,'Investigación Científica'!$E:$F,2,FALSE),IFERROR(VLOOKUP(D379,'Vinculación Univ. Sociedad'!$E:$F,2,FALSE),IFERROR(VLOOKUP(D379,'Docencia y Profesorado Universi'!$E:$F,2,FALSE),IFERROR(VLOOKUP(D379,'Estudiantes y Graduados'!$E:$F,2,FALSE),IFERROR(VLOOKUP(D379,'Gestion Administrativa'!$E:$F,2,FALSE),IFERROR(VLOOKUP(D379,'Gestión Académica'!$E:$F,2,FALSE),IFERROR(VLOOKUP(D379,'Aseguramiento de la Calidad y M'!$E:$F,2,FALSE),IFERROR(VLOOKUP(D379,'Gestión del Conocimiento'!$E:$F,2,FALSE),IFERROR(VLOOKUP(D379,'Gobernabilidad y Procesos...'!$E:$F,2,FALSE),IFERROR(VLOOKUP(D379,'Gestión del Talento Humano'!$E:$F,2,FALSE),IFERROR(VLOOKUP(D379,'Internacionalización de la E.S.'!$E:$F,2,FALSE),IFERROR(VLOOKUP(D379,Posgrado!$E:$F,2,FALSE),IFERROR(VLOOKUP(D379,'Cultura de Innovación Insti...'!$E:$F,2,FALSE),VLOOKUP(D379,'Lo Esencial de la Reforma Univ.'!$E:$F,2,0)))))))))))))))</f>
        <v>#N/A</v>
      </c>
      <c r="D380" s="31"/>
      <c r="E380" s="95"/>
      <c r="F380" s="95"/>
      <c r="G380" s="95"/>
      <c r="H380" s="76"/>
      <c r="I380" s="76"/>
      <c r="J380" s="76"/>
      <c r="K380" s="114"/>
    </row>
    <row r="381" spans="3:11" ht="15.75" thickBot="1" x14ac:dyDescent="0.3">
      <c r="F381" s="95"/>
      <c r="G381" s="76"/>
      <c r="H381" s="76"/>
      <c r="I381" s="76"/>
    </row>
    <row r="382" spans="3:11" ht="30.75" thickBot="1" x14ac:dyDescent="0.3">
      <c r="C382" s="131" t="s">
        <v>44</v>
      </c>
      <c r="D382" s="131" t="s">
        <v>55</v>
      </c>
      <c r="E382" s="138" t="s">
        <v>57</v>
      </c>
      <c r="F382" s="137" t="s">
        <v>27</v>
      </c>
      <c r="G382" s="135" t="s">
        <v>140</v>
      </c>
      <c r="H382" s="138" t="s">
        <v>46</v>
      </c>
      <c r="I382" s="135" t="s">
        <v>141</v>
      </c>
      <c r="J382" s="135" t="s">
        <v>419</v>
      </c>
      <c r="K382" s="135" t="s">
        <v>420</v>
      </c>
    </row>
    <row r="383" spans="3:11" x14ac:dyDescent="0.25">
      <c r="C383" s="225" t="s">
        <v>450</v>
      </c>
      <c r="D383" s="226"/>
      <c r="E383" s="224">
        <f>HLOOKUP(C383,$AH$2:$BU$3,2,0)</f>
        <v>620</v>
      </c>
      <c r="F383" s="99">
        <f t="shared" ref="F383:F417" si="22">D383*E383</f>
        <v>0</v>
      </c>
      <c r="G383" s="163" t="s">
        <v>138</v>
      </c>
      <c r="H383" s="144"/>
      <c r="I383" s="132" t="e">
        <f>VLOOKUP(H383,Presupuesto!$B$11:$C$565,2,0)</f>
        <v>#N/A</v>
      </c>
      <c r="J383" s="223" t="s">
        <v>1471</v>
      </c>
      <c r="K383" s="100" t="s">
        <v>403</v>
      </c>
    </row>
    <row r="384" spans="3:11" x14ac:dyDescent="0.25">
      <c r="C384" s="143"/>
      <c r="D384" s="160"/>
      <c r="E384" s="125"/>
      <c r="F384" s="99">
        <f t="shared" si="22"/>
        <v>0</v>
      </c>
      <c r="G384" s="163"/>
      <c r="H384" s="144"/>
      <c r="I384" s="132" t="e">
        <f>VLOOKUP(H384,Presupuesto!$B$11:$C$565,2,0)</f>
        <v>#N/A</v>
      </c>
      <c r="J384" s="100" t="str">
        <f>$J$383</f>
        <v>Posgrado</v>
      </c>
      <c r="K384" s="100" t="s">
        <v>421</v>
      </c>
    </row>
    <row r="385" spans="3:11" x14ac:dyDescent="0.25">
      <c r="C385" s="143"/>
      <c r="D385" s="160"/>
      <c r="E385" s="125"/>
      <c r="F385" s="99">
        <f t="shared" si="22"/>
        <v>0</v>
      </c>
      <c r="G385" s="163"/>
      <c r="H385" s="144"/>
      <c r="I385" s="132" t="e">
        <f>VLOOKUP(H385,Presupuesto!$B$11:$C$565,2,0)</f>
        <v>#N/A</v>
      </c>
      <c r="J385" s="100" t="str">
        <f t="shared" ref="J385:J417" si="23">$J$383</f>
        <v>Posgrado</v>
      </c>
      <c r="K385" s="100" t="s">
        <v>421</v>
      </c>
    </row>
    <row r="386" spans="3:11" x14ac:dyDescent="0.25">
      <c r="C386" s="143"/>
      <c r="D386" s="160"/>
      <c r="E386" s="125"/>
      <c r="F386" s="99">
        <f t="shared" si="22"/>
        <v>0</v>
      </c>
      <c r="G386" s="163"/>
      <c r="H386" s="144"/>
      <c r="I386" s="132" t="e">
        <f>VLOOKUP(H386,Presupuesto!$B$11:$C$565,2,0)</f>
        <v>#N/A</v>
      </c>
      <c r="J386" s="100" t="str">
        <f t="shared" si="23"/>
        <v>Posgrado</v>
      </c>
      <c r="K386" s="100" t="s">
        <v>421</v>
      </c>
    </row>
    <row r="387" spans="3:11" x14ac:dyDescent="0.25">
      <c r="C387" s="143"/>
      <c r="D387" s="160"/>
      <c r="E387" s="125"/>
      <c r="F387" s="99">
        <f t="shared" si="22"/>
        <v>0</v>
      </c>
      <c r="G387" s="163"/>
      <c r="H387" s="144"/>
      <c r="I387" s="132" t="e">
        <f>VLOOKUP(H387,Presupuesto!$B$11:$C$565,2,0)</f>
        <v>#N/A</v>
      </c>
      <c r="J387" s="100" t="str">
        <f t="shared" si="23"/>
        <v>Posgrado</v>
      </c>
      <c r="K387" s="100" t="s">
        <v>421</v>
      </c>
    </row>
    <row r="388" spans="3:11" x14ac:dyDescent="0.25">
      <c r="C388" s="143"/>
      <c r="D388" s="160"/>
      <c r="E388" s="125"/>
      <c r="F388" s="99">
        <f t="shared" si="22"/>
        <v>0</v>
      </c>
      <c r="G388" s="163"/>
      <c r="H388" s="144"/>
      <c r="I388" s="132" t="e">
        <f>VLOOKUP(H388,Presupuesto!$B$11:$C$565,2,0)</f>
        <v>#N/A</v>
      </c>
      <c r="J388" s="100" t="str">
        <f t="shared" si="23"/>
        <v>Posgrado</v>
      </c>
      <c r="K388" s="100" t="s">
        <v>410</v>
      </c>
    </row>
    <row r="389" spans="3:11" x14ac:dyDescent="0.25">
      <c r="C389" s="143"/>
      <c r="D389" s="160"/>
      <c r="E389" s="125"/>
      <c r="F389" s="99">
        <f t="shared" si="22"/>
        <v>0</v>
      </c>
      <c r="G389" s="163"/>
      <c r="H389" s="144"/>
      <c r="I389" s="132" t="e">
        <f>VLOOKUP(H389,Presupuesto!$B$11:$C$565,2,0)</f>
        <v>#N/A</v>
      </c>
      <c r="J389" s="100" t="str">
        <f t="shared" si="23"/>
        <v>Posgrado</v>
      </c>
      <c r="K389" s="100" t="s">
        <v>421</v>
      </c>
    </row>
    <row r="390" spans="3:11" x14ac:dyDescent="0.25">
      <c r="C390" s="143"/>
      <c r="D390" s="160"/>
      <c r="E390" s="125"/>
      <c r="F390" s="99">
        <f t="shared" si="22"/>
        <v>0</v>
      </c>
      <c r="G390" s="163"/>
      <c r="H390" s="144"/>
      <c r="I390" s="132" t="e">
        <f>VLOOKUP(H390,Presupuesto!$B$11:$C$565,2,0)</f>
        <v>#N/A</v>
      </c>
      <c r="J390" s="100" t="str">
        <f t="shared" si="23"/>
        <v>Posgrado</v>
      </c>
      <c r="K390" s="100" t="s">
        <v>421</v>
      </c>
    </row>
    <row r="391" spans="3:11" x14ac:dyDescent="0.25">
      <c r="C391" s="143"/>
      <c r="D391" s="160"/>
      <c r="E391" s="125"/>
      <c r="F391" s="99">
        <f t="shared" si="22"/>
        <v>0</v>
      </c>
      <c r="G391" s="163"/>
      <c r="H391" s="144"/>
      <c r="I391" s="132" t="e">
        <f>VLOOKUP(H391,Presupuesto!$B$11:$C$565,2,0)</f>
        <v>#N/A</v>
      </c>
      <c r="J391" s="100" t="str">
        <f t="shared" si="23"/>
        <v>Posgrado</v>
      </c>
      <c r="K391" s="100" t="s">
        <v>421</v>
      </c>
    </row>
    <row r="392" spans="3:11" x14ac:dyDescent="0.25">
      <c r="C392" s="143"/>
      <c r="D392" s="160"/>
      <c r="E392" s="125"/>
      <c r="F392" s="99">
        <f t="shared" si="22"/>
        <v>0</v>
      </c>
      <c r="G392" s="163"/>
      <c r="H392" s="144"/>
      <c r="I392" s="132" t="e">
        <f>VLOOKUP(H392,Presupuesto!$B$11:$C$565,2,0)</f>
        <v>#N/A</v>
      </c>
      <c r="J392" s="100" t="str">
        <f t="shared" si="23"/>
        <v>Posgrado</v>
      </c>
      <c r="K392" s="100" t="s">
        <v>421</v>
      </c>
    </row>
    <row r="393" spans="3:11" x14ac:dyDescent="0.25">
      <c r="C393" s="143"/>
      <c r="D393" s="160"/>
      <c r="E393" s="125"/>
      <c r="F393" s="99">
        <f t="shared" si="22"/>
        <v>0</v>
      </c>
      <c r="G393" s="163"/>
      <c r="H393" s="144"/>
      <c r="I393" s="132" t="e">
        <f>VLOOKUP(H393,Presupuesto!$B$11:$C$565,2,0)</f>
        <v>#N/A</v>
      </c>
      <c r="J393" s="100" t="str">
        <f t="shared" si="23"/>
        <v>Posgrado</v>
      </c>
      <c r="K393" s="100" t="s">
        <v>421</v>
      </c>
    </row>
    <row r="394" spans="3:11" x14ac:dyDescent="0.25">
      <c r="C394" s="143"/>
      <c r="D394" s="160"/>
      <c r="E394" s="125"/>
      <c r="F394" s="99">
        <f t="shared" si="22"/>
        <v>0</v>
      </c>
      <c r="G394" s="163"/>
      <c r="H394" s="144"/>
      <c r="I394" s="132" t="e">
        <f>VLOOKUP(H394,Presupuesto!$B$11:$C$565,2,0)</f>
        <v>#N/A</v>
      </c>
      <c r="J394" s="100" t="str">
        <f t="shared" si="23"/>
        <v>Posgrado</v>
      </c>
      <c r="K394" s="100" t="s">
        <v>421</v>
      </c>
    </row>
    <row r="395" spans="3:11" x14ac:dyDescent="0.25">
      <c r="C395" s="143"/>
      <c r="D395" s="160"/>
      <c r="E395" s="125"/>
      <c r="F395" s="99">
        <f t="shared" si="22"/>
        <v>0</v>
      </c>
      <c r="G395" s="163"/>
      <c r="H395" s="144"/>
      <c r="I395" s="132" t="e">
        <f>VLOOKUP(H395,Presupuesto!$B$11:$C$565,2,0)</f>
        <v>#N/A</v>
      </c>
      <c r="J395" s="100" t="str">
        <f t="shared" si="23"/>
        <v>Posgrado</v>
      </c>
      <c r="K395" s="100" t="s">
        <v>421</v>
      </c>
    </row>
    <row r="396" spans="3:11" x14ac:dyDescent="0.25">
      <c r="C396" s="143"/>
      <c r="D396" s="160"/>
      <c r="E396" s="125"/>
      <c r="F396" s="99">
        <f t="shared" si="22"/>
        <v>0</v>
      </c>
      <c r="G396" s="163"/>
      <c r="H396" s="144"/>
      <c r="I396" s="132" t="e">
        <f>VLOOKUP(H396,Presupuesto!$B$11:$C$565,2,0)</f>
        <v>#N/A</v>
      </c>
      <c r="J396" s="100" t="str">
        <f t="shared" si="23"/>
        <v>Posgrado</v>
      </c>
      <c r="K396" s="100" t="s">
        <v>421</v>
      </c>
    </row>
    <row r="397" spans="3:11" x14ac:dyDescent="0.25">
      <c r="C397" s="143"/>
      <c r="D397" s="160"/>
      <c r="E397" s="125"/>
      <c r="F397" s="99">
        <f t="shared" si="22"/>
        <v>0</v>
      </c>
      <c r="G397" s="163"/>
      <c r="H397" s="144"/>
      <c r="I397" s="132" t="e">
        <f>VLOOKUP(H397,Presupuesto!$B$11:$C$565,2,0)</f>
        <v>#N/A</v>
      </c>
      <c r="J397" s="100" t="str">
        <f t="shared" si="23"/>
        <v>Posgrado</v>
      </c>
      <c r="K397" s="100" t="s">
        <v>421</v>
      </c>
    </row>
    <row r="398" spans="3:11" x14ac:dyDescent="0.25">
      <c r="C398" s="143"/>
      <c r="D398" s="160"/>
      <c r="E398" s="125"/>
      <c r="F398" s="99">
        <f t="shared" si="22"/>
        <v>0</v>
      </c>
      <c r="G398" s="163"/>
      <c r="H398" s="144"/>
      <c r="I398" s="132" t="e">
        <f>VLOOKUP(H398,Presupuesto!$B$11:$C$565,2,0)</f>
        <v>#N/A</v>
      </c>
      <c r="J398" s="100" t="str">
        <f t="shared" si="23"/>
        <v>Posgrado</v>
      </c>
      <c r="K398" s="100" t="s">
        <v>421</v>
      </c>
    </row>
    <row r="399" spans="3:11" x14ac:dyDescent="0.25">
      <c r="C399" s="143"/>
      <c r="D399" s="160"/>
      <c r="E399" s="125"/>
      <c r="F399" s="99">
        <f t="shared" si="22"/>
        <v>0</v>
      </c>
      <c r="G399" s="163"/>
      <c r="H399" s="144"/>
      <c r="I399" s="132" t="e">
        <f>VLOOKUP(H399,Presupuesto!$B$11:$C$565,2,0)</f>
        <v>#N/A</v>
      </c>
      <c r="J399" s="100" t="str">
        <f t="shared" si="23"/>
        <v>Posgrado</v>
      </c>
      <c r="K399" s="100" t="s">
        <v>421</v>
      </c>
    </row>
    <row r="400" spans="3:11" x14ac:dyDescent="0.25">
      <c r="C400" s="143"/>
      <c r="D400" s="160"/>
      <c r="E400" s="125"/>
      <c r="F400" s="99">
        <f t="shared" si="22"/>
        <v>0</v>
      </c>
      <c r="G400" s="163"/>
      <c r="H400" s="144"/>
      <c r="I400" s="132" t="e">
        <f>VLOOKUP(H400,Presupuesto!$B$11:$C$565,2,0)</f>
        <v>#N/A</v>
      </c>
      <c r="J400" s="100" t="str">
        <f t="shared" si="23"/>
        <v>Posgrado</v>
      </c>
      <c r="K400" s="100" t="s">
        <v>421</v>
      </c>
    </row>
    <row r="401" spans="3:11" x14ac:dyDescent="0.25">
      <c r="C401" s="143"/>
      <c r="D401" s="160"/>
      <c r="E401" s="125"/>
      <c r="F401" s="99">
        <f t="shared" si="22"/>
        <v>0</v>
      </c>
      <c r="G401" s="163"/>
      <c r="H401" s="144"/>
      <c r="I401" s="132" t="e">
        <f>VLOOKUP(H401,Presupuesto!$B$11:$C$565,2,0)</f>
        <v>#N/A</v>
      </c>
      <c r="J401" s="100" t="str">
        <f t="shared" si="23"/>
        <v>Posgrado</v>
      </c>
      <c r="K401" s="100" t="s">
        <v>421</v>
      </c>
    </row>
    <row r="402" spans="3:11" x14ac:dyDescent="0.25">
      <c r="C402" s="143"/>
      <c r="D402" s="160"/>
      <c r="E402" s="125"/>
      <c r="F402" s="99">
        <f t="shared" si="22"/>
        <v>0</v>
      </c>
      <c r="G402" s="163"/>
      <c r="H402" s="144"/>
      <c r="I402" s="132" t="e">
        <f>VLOOKUP(H402,Presupuesto!$B$11:$C$565,2,0)</f>
        <v>#N/A</v>
      </c>
      <c r="J402" s="100" t="str">
        <f t="shared" si="23"/>
        <v>Posgrado</v>
      </c>
      <c r="K402" s="100" t="s">
        <v>421</v>
      </c>
    </row>
    <row r="403" spans="3:11" x14ac:dyDescent="0.25">
      <c r="C403" s="143"/>
      <c r="D403" s="160"/>
      <c r="E403" s="125"/>
      <c r="F403" s="99">
        <f t="shared" si="22"/>
        <v>0</v>
      </c>
      <c r="G403" s="163"/>
      <c r="H403" s="144"/>
      <c r="I403" s="132" t="e">
        <f>VLOOKUP(H403,Presupuesto!$B$11:$C$565,2,0)</f>
        <v>#N/A</v>
      </c>
      <c r="J403" s="100" t="str">
        <f t="shared" si="23"/>
        <v>Posgrado</v>
      </c>
      <c r="K403" s="100" t="s">
        <v>421</v>
      </c>
    </row>
    <row r="404" spans="3:11" x14ac:dyDescent="0.25">
      <c r="C404" s="143"/>
      <c r="D404" s="160"/>
      <c r="E404" s="125"/>
      <c r="F404" s="99">
        <f t="shared" si="22"/>
        <v>0</v>
      </c>
      <c r="G404" s="163"/>
      <c r="H404" s="144"/>
      <c r="I404" s="132" t="e">
        <f>VLOOKUP(H404,Presupuesto!$B$11:$C$565,2,0)</f>
        <v>#N/A</v>
      </c>
      <c r="J404" s="100" t="str">
        <f t="shared" si="23"/>
        <v>Posgrado</v>
      </c>
      <c r="K404" s="100" t="s">
        <v>421</v>
      </c>
    </row>
    <row r="405" spans="3:11" x14ac:dyDescent="0.25">
      <c r="C405" s="145"/>
      <c r="D405" s="153"/>
      <c r="E405" s="120"/>
      <c r="F405" s="99">
        <f t="shared" si="22"/>
        <v>0</v>
      </c>
      <c r="G405" s="163"/>
      <c r="H405" s="146"/>
      <c r="I405" s="132" t="e">
        <f>VLOOKUP(H405,Presupuesto!$B$11:$C$565,2,0)</f>
        <v>#N/A</v>
      </c>
      <c r="J405" s="100" t="str">
        <f t="shared" si="23"/>
        <v>Posgrado</v>
      </c>
      <c r="K405" s="100" t="s">
        <v>421</v>
      </c>
    </row>
    <row r="406" spans="3:11" x14ac:dyDescent="0.25">
      <c r="C406" s="145"/>
      <c r="D406" s="153"/>
      <c r="E406" s="120"/>
      <c r="F406" s="99">
        <f t="shared" si="22"/>
        <v>0</v>
      </c>
      <c r="G406" s="163"/>
      <c r="H406" s="146"/>
      <c r="I406" s="132" t="e">
        <f>VLOOKUP(H406,Presupuesto!$B$11:$C$565,2,0)</f>
        <v>#N/A</v>
      </c>
      <c r="J406" s="100" t="str">
        <f t="shared" si="23"/>
        <v>Posgrado</v>
      </c>
      <c r="K406" s="100" t="s">
        <v>421</v>
      </c>
    </row>
    <row r="407" spans="3:11" x14ac:dyDescent="0.25">
      <c r="C407" s="145"/>
      <c r="D407" s="153"/>
      <c r="E407" s="120"/>
      <c r="F407" s="99">
        <f t="shared" si="22"/>
        <v>0</v>
      </c>
      <c r="G407" s="163"/>
      <c r="H407" s="146"/>
      <c r="I407" s="132" t="e">
        <f>VLOOKUP(H407,Presupuesto!$B$11:$C$565,2,0)</f>
        <v>#N/A</v>
      </c>
      <c r="J407" s="100" t="str">
        <f t="shared" si="23"/>
        <v>Posgrado</v>
      </c>
      <c r="K407" s="100" t="s">
        <v>421</v>
      </c>
    </row>
    <row r="408" spans="3:11" x14ac:dyDescent="0.25">
      <c r="C408" s="145"/>
      <c r="D408" s="153"/>
      <c r="E408" s="120"/>
      <c r="F408" s="99">
        <f t="shared" si="22"/>
        <v>0</v>
      </c>
      <c r="G408" s="163"/>
      <c r="H408" s="146"/>
      <c r="I408" s="132" t="e">
        <f>VLOOKUP(H408,Presupuesto!$B$11:$C$565,2,0)</f>
        <v>#N/A</v>
      </c>
      <c r="J408" s="100" t="str">
        <f t="shared" si="23"/>
        <v>Posgrado</v>
      </c>
      <c r="K408" s="100" t="s">
        <v>421</v>
      </c>
    </row>
    <row r="409" spans="3:11" x14ac:dyDescent="0.25">
      <c r="C409" s="145"/>
      <c r="D409" s="153"/>
      <c r="E409" s="120"/>
      <c r="F409" s="99">
        <f t="shared" si="22"/>
        <v>0</v>
      </c>
      <c r="G409" s="163"/>
      <c r="H409" s="146"/>
      <c r="I409" s="132" t="e">
        <f>VLOOKUP(H409,Presupuesto!$B$11:$C$565,2,0)</f>
        <v>#N/A</v>
      </c>
      <c r="J409" s="100" t="str">
        <f t="shared" si="23"/>
        <v>Posgrado</v>
      </c>
      <c r="K409" s="100" t="s">
        <v>421</v>
      </c>
    </row>
    <row r="410" spans="3:11" x14ac:dyDescent="0.25">
      <c r="C410" s="145"/>
      <c r="D410" s="153"/>
      <c r="E410" s="120"/>
      <c r="F410" s="99">
        <f t="shared" si="22"/>
        <v>0</v>
      </c>
      <c r="G410" s="163"/>
      <c r="H410" s="146"/>
      <c r="I410" s="132" t="e">
        <f>VLOOKUP(H410,Presupuesto!$B$11:$C$565,2,0)</f>
        <v>#N/A</v>
      </c>
      <c r="J410" s="100" t="str">
        <f t="shared" si="23"/>
        <v>Posgrado</v>
      </c>
      <c r="K410" s="100" t="s">
        <v>421</v>
      </c>
    </row>
    <row r="411" spans="3:11" x14ac:dyDescent="0.25">
      <c r="C411" s="145"/>
      <c r="D411" s="153"/>
      <c r="E411" s="120"/>
      <c r="F411" s="99">
        <f t="shared" si="22"/>
        <v>0</v>
      </c>
      <c r="G411" s="163"/>
      <c r="H411" s="146"/>
      <c r="I411" s="132" t="e">
        <f>VLOOKUP(H411,Presupuesto!$B$11:$C$565,2,0)</f>
        <v>#N/A</v>
      </c>
      <c r="J411" s="100" t="str">
        <f t="shared" si="23"/>
        <v>Posgrado</v>
      </c>
      <c r="K411" s="100" t="s">
        <v>421</v>
      </c>
    </row>
    <row r="412" spans="3:11" x14ac:dyDescent="0.25">
      <c r="C412" s="145"/>
      <c r="D412" s="153"/>
      <c r="E412" s="120"/>
      <c r="F412" s="99">
        <f t="shared" si="22"/>
        <v>0</v>
      </c>
      <c r="G412" s="163"/>
      <c r="H412" s="146"/>
      <c r="I412" s="132" t="e">
        <f>VLOOKUP(H412,Presupuesto!$B$11:$C$565,2,0)</f>
        <v>#N/A</v>
      </c>
      <c r="J412" s="100" t="str">
        <f t="shared" si="23"/>
        <v>Posgrado</v>
      </c>
      <c r="K412" s="100" t="s">
        <v>421</v>
      </c>
    </row>
    <row r="413" spans="3:11" x14ac:dyDescent="0.25">
      <c r="C413" s="147"/>
      <c r="D413" s="153"/>
      <c r="E413" s="120"/>
      <c r="F413" s="99">
        <f t="shared" si="22"/>
        <v>0</v>
      </c>
      <c r="G413" s="163"/>
      <c r="H413" s="148"/>
      <c r="I413" s="132" t="e">
        <f>VLOOKUP(H413,Presupuesto!$B$11:$C$565,2,0)</f>
        <v>#N/A</v>
      </c>
      <c r="J413" s="100" t="str">
        <f t="shared" si="23"/>
        <v>Posgrado</v>
      </c>
      <c r="K413" s="100" t="s">
        <v>412</v>
      </c>
    </row>
    <row r="414" spans="3:11" x14ac:dyDescent="0.25">
      <c r="C414" s="147"/>
      <c r="D414" s="153"/>
      <c r="E414" s="120"/>
      <c r="F414" s="99">
        <f t="shared" si="22"/>
        <v>0</v>
      </c>
      <c r="G414" s="163"/>
      <c r="H414" s="148"/>
      <c r="I414" s="132" t="e">
        <f>VLOOKUP(H414,Presupuesto!$B$11:$C$565,2,0)</f>
        <v>#N/A</v>
      </c>
      <c r="J414" s="100" t="str">
        <f t="shared" si="23"/>
        <v>Posgrado</v>
      </c>
      <c r="K414" s="100" t="s">
        <v>421</v>
      </c>
    </row>
    <row r="415" spans="3:11" x14ac:dyDescent="0.25">
      <c r="C415" s="147"/>
      <c r="D415" s="153"/>
      <c r="E415" s="120"/>
      <c r="F415" s="99">
        <f t="shared" si="22"/>
        <v>0</v>
      </c>
      <c r="G415" s="163"/>
      <c r="H415" s="148"/>
      <c r="I415" s="132" t="e">
        <f>VLOOKUP(H415,Presupuesto!$B$11:$C$565,2,0)</f>
        <v>#N/A</v>
      </c>
      <c r="J415" s="100" t="str">
        <f t="shared" si="23"/>
        <v>Posgrado</v>
      </c>
      <c r="K415" s="100" t="s">
        <v>421</v>
      </c>
    </row>
    <row r="416" spans="3:11" x14ac:dyDescent="0.25">
      <c r="C416" s="147"/>
      <c r="D416" s="153"/>
      <c r="E416" s="120"/>
      <c r="F416" s="99">
        <f t="shared" si="22"/>
        <v>0</v>
      </c>
      <c r="G416" s="163"/>
      <c r="H416" s="148"/>
      <c r="I416" s="132" t="e">
        <f>VLOOKUP(H416,Presupuesto!$B$11:$C$565,2,0)</f>
        <v>#N/A</v>
      </c>
      <c r="J416" s="100" t="str">
        <f t="shared" si="23"/>
        <v>Posgrado</v>
      </c>
      <c r="K416" s="100" t="s">
        <v>421</v>
      </c>
    </row>
    <row r="417" spans="3:11" ht="15.75" thickBot="1" x14ac:dyDescent="0.3">
      <c r="C417" s="149"/>
      <c r="D417" s="161"/>
      <c r="E417" s="105"/>
      <c r="F417" s="107">
        <f t="shared" si="22"/>
        <v>0</v>
      </c>
      <c r="G417" s="164"/>
      <c r="H417" s="150"/>
      <c r="I417" s="134" t="e">
        <f>VLOOKUP(H417,Presupuesto!$B$11:$C$565,2,0)</f>
        <v>#N/A</v>
      </c>
      <c r="J417" s="108" t="str">
        <f t="shared" si="23"/>
        <v>Posgrado</v>
      </c>
      <c r="K417" s="126" t="s">
        <v>403</v>
      </c>
    </row>
    <row r="419" spans="3:11" ht="15.75" thickBot="1" x14ac:dyDescent="0.3">
      <c r="F419" s="92"/>
      <c r="G419" s="91"/>
      <c r="H419" s="92"/>
      <c r="I419" s="92"/>
    </row>
    <row r="420" spans="3:11" ht="15.75" thickBot="1" x14ac:dyDescent="0.3">
      <c r="C420" s="159" t="s">
        <v>53</v>
      </c>
      <c r="D420" s="412">
        <f>SUM(F427:F461)</f>
        <v>0</v>
      </c>
      <c r="F420" s="70"/>
      <c r="G420" s="79"/>
      <c r="H420" s="70"/>
      <c r="I420" s="70"/>
    </row>
    <row r="421" spans="3:11" x14ac:dyDescent="0.25">
      <c r="C421" s="70"/>
      <c r="D421" s="31"/>
      <c r="E421" s="95"/>
      <c r="F421" s="95"/>
      <c r="G421" s="95"/>
      <c r="H421" s="76"/>
      <c r="I421" s="76"/>
      <c r="J421" s="76"/>
      <c r="K421" s="114"/>
    </row>
    <row r="422" spans="3:11" x14ac:dyDescent="0.25">
      <c r="C422" s="70"/>
      <c r="D422" s="31"/>
      <c r="E422" s="95"/>
      <c r="F422" s="95"/>
      <c r="G422" s="95"/>
      <c r="H422" s="76"/>
      <c r="I422" s="76"/>
      <c r="J422" s="76"/>
      <c r="K422" s="114"/>
    </row>
    <row r="423" spans="3:11" ht="15.75" x14ac:dyDescent="0.25">
      <c r="C423" s="207" t="s">
        <v>401</v>
      </c>
      <c r="D423" s="208"/>
      <c r="E423" s="95"/>
      <c r="F423" s="95"/>
      <c r="G423" s="95"/>
      <c r="H423" s="76"/>
      <c r="I423" s="76"/>
      <c r="J423" s="76"/>
      <c r="K423" s="114"/>
    </row>
    <row r="424" spans="3:11" ht="18.75" x14ac:dyDescent="0.25">
      <c r="C424" s="213" t="e">
        <f>IFERROR(VLOOKUP(D423,'Desarrollo e Innov. Curricular'!$E:$F,2,FALSE),IFERROR(VLOOKUP(D423,'Investigación Científica'!$E:$F,2,FALSE),IFERROR(VLOOKUP(D423,'Vinculación Univ. Sociedad'!$E:$F,2,FALSE),IFERROR(VLOOKUP(D423,'Docencia y Profesorado Universi'!$E:$F,2,FALSE),IFERROR(VLOOKUP(D423,'Estudiantes y Graduados'!$E:$F,2,FALSE),IFERROR(VLOOKUP(D423,'Gestion Administrativa'!$E:$F,2,FALSE),IFERROR(VLOOKUP(D423,'Gestión Académica'!$E:$F,2,FALSE),IFERROR(VLOOKUP(D423,'Aseguramiento de la Calidad y M'!$E:$F,2,FALSE),IFERROR(VLOOKUP(D423,'Gestión del Conocimiento'!$E:$F,2,FALSE),IFERROR(VLOOKUP(D423,'Gobernabilidad y Procesos...'!$E:$F,2,FALSE),IFERROR(VLOOKUP(D423,'Gestión del Talento Humano'!$E:$F,2,FALSE),IFERROR(VLOOKUP(D423,'Internacionalización de la E.S.'!$E:$F,2,FALSE),IFERROR(VLOOKUP(D423,Posgrado!$E:$F,2,FALSE),IFERROR(VLOOKUP(D423,'Cultura de Innovación Insti...'!$E:$F,2,FALSE),VLOOKUP(D423,'Lo Esencial de la Reforma Univ.'!$E:$F,2,0)))))))))))))))</f>
        <v>#N/A</v>
      </c>
      <c r="D424" s="31"/>
      <c r="E424" s="95"/>
      <c r="F424" s="95"/>
      <c r="G424" s="95"/>
      <c r="H424" s="76"/>
      <c r="I424" s="76"/>
      <c r="J424" s="76"/>
      <c r="K424" s="114"/>
    </row>
    <row r="425" spans="3:11" ht="15.75" thickBot="1" x14ac:dyDescent="0.3">
      <c r="F425" s="95"/>
      <c r="G425" s="76"/>
      <c r="H425" s="76"/>
      <c r="I425" s="76"/>
    </row>
    <row r="426" spans="3:11" ht="30.75" thickBot="1" x14ac:dyDescent="0.3">
      <c r="C426" s="131" t="s">
        <v>44</v>
      </c>
      <c r="D426" s="131" t="s">
        <v>55</v>
      </c>
      <c r="E426" s="138" t="s">
        <v>57</v>
      </c>
      <c r="F426" s="137" t="s">
        <v>27</v>
      </c>
      <c r="G426" s="135" t="s">
        <v>140</v>
      </c>
      <c r="H426" s="138" t="s">
        <v>46</v>
      </c>
      <c r="I426" s="135" t="s">
        <v>141</v>
      </c>
      <c r="J426" s="135" t="s">
        <v>419</v>
      </c>
      <c r="K426" s="135" t="s">
        <v>420</v>
      </c>
    </row>
    <row r="427" spans="3:11" x14ac:dyDescent="0.25">
      <c r="C427" s="225" t="s">
        <v>450</v>
      </c>
      <c r="D427" s="226"/>
      <c r="E427" s="224">
        <f>HLOOKUP(C427,$AH$2:$BU$3,2,0)</f>
        <v>620</v>
      </c>
      <c r="F427" s="99">
        <f t="shared" ref="F427:F461" si="24">D427*E427</f>
        <v>0</v>
      </c>
      <c r="G427" s="163" t="s">
        <v>138</v>
      </c>
      <c r="H427" s="144"/>
      <c r="I427" s="132" t="e">
        <f>VLOOKUP(H427,Presupuesto!$B$11:$C$565,2,0)</f>
        <v>#N/A</v>
      </c>
      <c r="J427" s="223" t="s">
        <v>1471</v>
      </c>
      <c r="K427" s="100" t="s">
        <v>403</v>
      </c>
    </row>
    <row r="428" spans="3:11" x14ac:dyDescent="0.25">
      <c r="C428" s="143"/>
      <c r="D428" s="160"/>
      <c r="E428" s="125"/>
      <c r="F428" s="99">
        <f t="shared" si="24"/>
        <v>0</v>
      </c>
      <c r="G428" s="163"/>
      <c r="H428" s="144"/>
      <c r="I428" s="132" t="e">
        <f>VLOOKUP(H428,Presupuesto!$B$11:$C$565,2,0)</f>
        <v>#N/A</v>
      </c>
      <c r="J428" s="100" t="str">
        <f>$J$427</f>
        <v>Posgrado</v>
      </c>
      <c r="K428" s="100" t="s">
        <v>421</v>
      </c>
    </row>
    <row r="429" spans="3:11" x14ac:dyDescent="0.25">
      <c r="C429" s="143"/>
      <c r="D429" s="160"/>
      <c r="E429" s="125"/>
      <c r="F429" s="99">
        <f t="shared" si="24"/>
        <v>0</v>
      </c>
      <c r="G429" s="163"/>
      <c r="H429" s="144"/>
      <c r="I429" s="132" t="e">
        <f>VLOOKUP(H429,Presupuesto!$B$11:$C$565,2,0)</f>
        <v>#N/A</v>
      </c>
      <c r="J429" s="100" t="str">
        <f t="shared" ref="J429:J461" si="25">$J$427</f>
        <v>Posgrado</v>
      </c>
      <c r="K429" s="100" t="s">
        <v>421</v>
      </c>
    </row>
    <row r="430" spans="3:11" x14ac:dyDescent="0.25">
      <c r="C430" s="143"/>
      <c r="D430" s="160"/>
      <c r="E430" s="125"/>
      <c r="F430" s="99">
        <f t="shared" si="24"/>
        <v>0</v>
      </c>
      <c r="G430" s="163"/>
      <c r="H430" s="144"/>
      <c r="I430" s="132" t="e">
        <f>VLOOKUP(H430,Presupuesto!$B$11:$C$565,2,0)</f>
        <v>#N/A</v>
      </c>
      <c r="J430" s="100" t="str">
        <f t="shared" si="25"/>
        <v>Posgrado</v>
      </c>
      <c r="K430" s="100" t="s">
        <v>421</v>
      </c>
    </row>
    <row r="431" spans="3:11" x14ac:dyDescent="0.25">
      <c r="C431" s="143"/>
      <c r="D431" s="160"/>
      <c r="E431" s="125"/>
      <c r="F431" s="99">
        <f t="shared" si="24"/>
        <v>0</v>
      </c>
      <c r="G431" s="163"/>
      <c r="H431" s="144"/>
      <c r="I431" s="132" t="e">
        <f>VLOOKUP(H431,Presupuesto!$B$11:$C$565,2,0)</f>
        <v>#N/A</v>
      </c>
      <c r="J431" s="100" t="str">
        <f t="shared" si="25"/>
        <v>Posgrado</v>
      </c>
      <c r="K431" s="100" t="s">
        <v>421</v>
      </c>
    </row>
    <row r="432" spans="3:11" x14ac:dyDescent="0.25">
      <c r="C432" s="143"/>
      <c r="D432" s="160"/>
      <c r="E432" s="125"/>
      <c r="F432" s="99">
        <f t="shared" si="24"/>
        <v>0</v>
      </c>
      <c r="G432" s="163"/>
      <c r="H432" s="144"/>
      <c r="I432" s="132" t="e">
        <f>VLOOKUP(H432,Presupuesto!$B$11:$C$565,2,0)</f>
        <v>#N/A</v>
      </c>
      <c r="J432" s="100" t="str">
        <f t="shared" si="25"/>
        <v>Posgrado</v>
      </c>
      <c r="K432" s="100" t="s">
        <v>410</v>
      </c>
    </row>
    <row r="433" spans="3:11" x14ac:dyDescent="0.25">
      <c r="C433" s="143"/>
      <c r="D433" s="160"/>
      <c r="E433" s="125"/>
      <c r="F433" s="99">
        <f t="shared" si="24"/>
        <v>0</v>
      </c>
      <c r="G433" s="163"/>
      <c r="H433" s="144"/>
      <c r="I433" s="132" t="e">
        <f>VLOOKUP(H433,Presupuesto!$B$11:$C$565,2,0)</f>
        <v>#N/A</v>
      </c>
      <c r="J433" s="100" t="str">
        <f t="shared" si="25"/>
        <v>Posgrado</v>
      </c>
      <c r="K433" s="100" t="s">
        <v>421</v>
      </c>
    </row>
    <row r="434" spans="3:11" x14ac:dyDescent="0.25">
      <c r="C434" s="143"/>
      <c r="D434" s="160"/>
      <c r="E434" s="125"/>
      <c r="F434" s="99">
        <f t="shared" si="24"/>
        <v>0</v>
      </c>
      <c r="G434" s="163"/>
      <c r="H434" s="144"/>
      <c r="I434" s="132" t="e">
        <f>VLOOKUP(H434,Presupuesto!$B$11:$C$565,2,0)</f>
        <v>#N/A</v>
      </c>
      <c r="J434" s="100" t="str">
        <f t="shared" si="25"/>
        <v>Posgrado</v>
      </c>
      <c r="K434" s="100" t="s">
        <v>421</v>
      </c>
    </row>
    <row r="435" spans="3:11" x14ac:dyDescent="0.25">
      <c r="C435" s="143"/>
      <c r="D435" s="160"/>
      <c r="E435" s="125"/>
      <c r="F435" s="99">
        <f t="shared" si="24"/>
        <v>0</v>
      </c>
      <c r="G435" s="163"/>
      <c r="H435" s="144"/>
      <c r="I435" s="132" t="e">
        <f>VLOOKUP(H435,Presupuesto!$B$11:$C$565,2,0)</f>
        <v>#N/A</v>
      </c>
      <c r="J435" s="100" t="str">
        <f t="shared" si="25"/>
        <v>Posgrado</v>
      </c>
      <c r="K435" s="100" t="s">
        <v>421</v>
      </c>
    </row>
    <row r="436" spans="3:11" x14ac:dyDescent="0.25">
      <c r="C436" s="143"/>
      <c r="D436" s="160"/>
      <c r="E436" s="125"/>
      <c r="F436" s="99">
        <f t="shared" si="24"/>
        <v>0</v>
      </c>
      <c r="G436" s="163"/>
      <c r="H436" s="144"/>
      <c r="I436" s="132" t="e">
        <f>VLOOKUP(H436,Presupuesto!$B$11:$C$565,2,0)</f>
        <v>#N/A</v>
      </c>
      <c r="J436" s="100" t="str">
        <f t="shared" si="25"/>
        <v>Posgrado</v>
      </c>
      <c r="K436" s="100" t="s">
        <v>421</v>
      </c>
    </row>
    <row r="437" spans="3:11" x14ac:dyDescent="0.25">
      <c r="C437" s="143"/>
      <c r="D437" s="160"/>
      <c r="E437" s="125"/>
      <c r="F437" s="99">
        <f t="shared" si="24"/>
        <v>0</v>
      </c>
      <c r="G437" s="163"/>
      <c r="H437" s="144"/>
      <c r="I437" s="132" t="e">
        <f>VLOOKUP(H437,Presupuesto!$B$11:$C$565,2,0)</f>
        <v>#N/A</v>
      </c>
      <c r="J437" s="100" t="str">
        <f t="shared" si="25"/>
        <v>Posgrado</v>
      </c>
      <c r="K437" s="100" t="s">
        <v>421</v>
      </c>
    </row>
    <row r="438" spans="3:11" x14ac:dyDescent="0.25">
      <c r="C438" s="143"/>
      <c r="D438" s="160"/>
      <c r="E438" s="125"/>
      <c r="F438" s="99">
        <f t="shared" si="24"/>
        <v>0</v>
      </c>
      <c r="G438" s="163"/>
      <c r="H438" s="144"/>
      <c r="I438" s="132" t="e">
        <f>VLOOKUP(H438,Presupuesto!$B$11:$C$565,2,0)</f>
        <v>#N/A</v>
      </c>
      <c r="J438" s="100" t="str">
        <f t="shared" si="25"/>
        <v>Posgrado</v>
      </c>
      <c r="K438" s="100" t="s">
        <v>421</v>
      </c>
    </row>
    <row r="439" spans="3:11" x14ac:dyDescent="0.25">
      <c r="C439" s="143"/>
      <c r="D439" s="160"/>
      <c r="E439" s="125"/>
      <c r="F439" s="99">
        <f t="shared" si="24"/>
        <v>0</v>
      </c>
      <c r="G439" s="163"/>
      <c r="H439" s="144"/>
      <c r="I439" s="132" t="e">
        <f>VLOOKUP(H439,Presupuesto!$B$11:$C$565,2,0)</f>
        <v>#N/A</v>
      </c>
      <c r="J439" s="100" t="str">
        <f t="shared" si="25"/>
        <v>Posgrado</v>
      </c>
      <c r="K439" s="100" t="s">
        <v>421</v>
      </c>
    </row>
    <row r="440" spans="3:11" x14ac:dyDescent="0.25">
      <c r="C440" s="143"/>
      <c r="D440" s="160"/>
      <c r="E440" s="125"/>
      <c r="F440" s="99">
        <f t="shared" si="24"/>
        <v>0</v>
      </c>
      <c r="G440" s="163"/>
      <c r="H440" s="144"/>
      <c r="I440" s="132" t="e">
        <f>VLOOKUP(H440,Presupuesto!$B$11:$C$565,2,0)</f>
        <v>#N/A</v>
      </c>
      <c r="J440" s="100" t="str">
        <f t="shared" si="25"/>
        <v>Posgrado</v>
      </c>
      <c r="K440" s="100" t="s">
        <v>421</v>
      </c>
    </row>
    <row r="441" spans="3:11" x14ac:dyDescent="0.25">
      <c r="C441" s="143"/>
      <c r="D441" s="160"/>
      <c r="E441" s="125"/>
      <c r="F441" s="99">
        <f t="shared" si="24"/>
        <v>0</v>
      </c>
      <c r="G441" s="163"/>
      <c r="H441" s="144"/>
      <c r="I441" s="132" t="e">
        <f>VLOOKUP(H441,Presupuesto!$B$11:$C$565,2,0)</f>
        <v>#N/A</v>
      </c>
      <c r="J441" s="100" t="str">
        <f t="shared" si="25"/>
        <v>Posgrado</v>
      </c>
      <c r="K441" s="100" t="s">
        <v>421</v>
      </c>
    </row>
    <row r="442" spans="3:11" x14ac:dyDescent="0.25">
      <c r="C442" s="143"/>
      <c r="D442" s="160"/>
      <c r="E442" s="125"/>
      <c r="F442" s="99">
        <f t="shared" si="24"/>
        <v>0</v>
      </c>
      <c r="G442" s="163"/>
      <c r="H442" s="144"/>
      <c r="I442" s="132" t="e">
        <f>VLOOKUP(H442,Presupuesto!$B$11:$C$565,2,0)</f>
        <v>#N/A</v>
      </c>
      <c r="J442" s="100" t="str">
        <f t="shared" si="25"/>
        <v>Posgrado</v>
      </c>
      <c r="K442" s="100" t="s">
        <v>421</v>
      </c>
    </row>
    <row r="443" spans="3:11" x14ac:dyDescent="0.25">
      <c r="C443" s="143"/>
      <c r="D443" s="160"/>
      <c r="E443" s="125"/>
      <c r="F443" s="99">
        <f t="shared" si="24"/>
        <v>0</v>
      </c>
      <c r="G443" s="163"/>
      <c r="H443" s="144"/>
      <c r="I443" s="132" t="e">
        <f>VLOOKUP(H443,Presupuesto!$B$11:$C$565,2,0)</f>
        <v>#N/A</v>
      </c>
      <c r="J443" s="100" t="str">
        <f t="shared" si="25"/>
        <v>Posgrado</v>
      </c>
      <c r="K443" s="100" t="s">
        <v>421</v>
      </c>
    </row>
    <row r="444" spans="3:11" x14ac:dyDescent="0.25">
      <c r="C444" s="143"/>
      <c r="D444" s="160"/>
      <c r="E444" s="125"/>
      <c r="F444" s="99">
        <f t="shared" si="24"/>
        <v>0</v>
      </c>
      <c r="G444" s="163"/>
      <c r="H444" s="144"/>
      <c r="I444" s="132" t="e">
        <f>VLOOKUP(H444,Presupuesto!$B$11:$C$565,2,0)</f>
        <v>#N/A</v>
      </c>
      <c r="J444" s="100" t="str">
        <f t="shared" si="25"/>
        <v>Posgrado</v>
      </c>
      <c r="K444" s="100" t="s">
        <v>421</v>
      </c>
    </row>
    <row r="445" spans="3:11" x14ac:dyDescent="0.25">
      <c r="C445" s="143"/>
      <c r="D445" s="160"/>
      <c r="E445" s="125"/>
      <c r="F445" s="99">
        <f t="shared" si="24"/>
        <v>0</v>
      </c>
      <c r="G445" s="163"/>
      <c r="H445" s="144"/>
      <c r="I445" s="132" t="e">
        <f>VLOOKUP(H445,Presupuesto!$B$11:$C$565,2,0)</f>
        <v>#N/A</v>
      </c>
      <c r="J445" s="100" t="str">
        <f t="shared" si="25"/>
        <v>Posgrado</v>
      </c>
      <c r="K445" s="100" t="s">
        <v>421</v>
      </c>
    </row>
    <row r="446" spans="3:11" x14ac:dyDescent="0.25">
      <c r="C446" s="143"/>
      <c r="D446" s="160"/>
      <c r="E446" s="125"/>
      <c r="F446" s="99">
        <f t="shared" si="24"/>
        <v>0</v>
      </c>
      <c r="G446" s="163"/>
      <c r="H446" s="144"/>
      <c r="I446" s="132" t="e">
        <f>VLOOKUP(H446,Presupuesto!$B$11:$C$565,2,0)</f>
        <v>#N/A</v>
      </c>
      <c r="J446" s="100" t="str">
        <f t="shared" si="25"/>
        <v>Posgrado</v>
      </c>
      <c r="K446" s="100" t="s">
        <v>421</v>
      </c>
    </row>
    <row r="447" spans="3:11" x14ac:dyDescent="0.25">
      <c r="C447" s="143"/>
      <c r="D447" s="160"/>
      <c r="E447" s="125"/>
      <c r="F447" s="99">
        <f t="shared" si="24"/>
        <v>0</v>
      </c>
      <c r="G447" s="163"/>
      <c r="H447" s="144"/>
      <c r="I447" s="132" t="e">
        <f>VLOOKUP(H447,Presupuesto!$B$11:$C$565,2,0)</f>
        <v>#N/A</v>
      </c>
      <c r="J447" s="100" t="str">
        <f t="shared" si="25"/>
        <v>Posgrado</v>
      </c>
      <c r="K447" s="100" t="s">
        <v>421</v>
      </c>
    </row>
    <row r="448" spans="3:11" x14ac:dyDescent="0.25">
      <c r="C448" s="143"/>
      <c r="D448" s="160"/>
      <c r="E448" s="125"/>
      <c r="F448" s="99">
        <f t="shared" si="24"/>
        <v>0</v>
      </c>
      <c r="G448" s="163"/>
      <c r="H448" s="144"/>
      <c r="I448" s="132" t="e">
        <f>VLOOKUP(H448,Presupuesto!$B$11:$C$565,2,0)</f>
        <v>#N/A</v>
      </c>
      <c r="J448" s="100" t="str">
        <f t="shared" si="25"/>
        <v>Posgrado</v>
      </c>
      <c r="K448" s="100" t="s">
        <v>421</v>
      </c>
    </row>
    <row r="449" spans="3:11" x14ac:dyDescent="0.25">
      <c r="C449" s="145"/>
      <c r="D449" s="153"/>
      <c r="E449" s="120"/>
      <c r="F449" s="99">
        <f t="shared" si="24"/>
        <v>0</v>
      </c>
      <c r="G449" s="163"/>
      <c r="H449" s="146"/>
      <c r="I449" s="132" t="e">
        <f>VLOOKUP(H449,Presupuesto!$B$11:$C$565,2,0)</f>
        <v>#N/A</v>
      </c>
      <c r="J449" s="100" t="str">
        <f t="shared" si="25"/>
        <v>Posgrado</v>
      </c>
      <c r="K449" s="100" t="s">
        <v>421</v>
      </c>
    </row>
    <row r="450" spans="3:11" x14ac:dyDescent="0.25">
      <c r="C450" s="145"/>
      <c r="D450" s="153"/>
      <c r="E450" s="120"/>
      <c r="F450" s="99">
        <f t="shared" si="24"/>
        <v>0</v>
      </c>
      <c r="G450" s="163"/>
      <c r="H450" s="146"/>
      <c r="I450" s="132" t="e">
        <f>VLOOKUP(H450,Presupuesto!$B$11:$C$565,2,0)</f>
        <v>#N/A</v>
      </c>
      <c r="J450" s="100" t="str">
        <f t="shared" si="25"/>
        <v>Posgrado</v>
      </c>
      <c r="K450" s="100" t="s">
        <v>421</v>
      </c>
    </row>
    <row r="451" spans="3:11" x14ac:dyDescent="0.25">
      <c r="C451" s="145"/>
      <c r="D451" s="153"/>
      <c r="E451" s="120"/>
      <c r="F451" s="99">
        <f t="shared" si="24"/>
        <v>0</v>
      </c>
      <c r="G451" s="163"/>
      <c r="H451" s="146"/>
      <c r="I451" s="132" t="e">
        <f>VLOOKUP(H451,Presupuesto!$B$11:$C$565,2,0)</f>
        <v>#N/A</v>
      </c>
      <c r="J451" s="100" t="str">
        <f t="shared" si="25"/>
        <v>Posgrado</v>
      </c>
      <c r="K451" s="100" t="s">
        <v>421</v>
      </c>
    </row>
    <row r="452" spans="3:11" x14ac:dyDescent="0.25">
      <c r="C452" s="145"/>
      <c r="D452" s="153"/>
      <c r="E452" s="120"/>
      <c r="F452" s="99">
        <f t="shared" si="24"/>
        <v>0</v>
      </c>
      <c r="G452" s="163"/>
      <c r="H452" s="146"/>
      <c r="I452" s="132" t="e">
        <f>VLOOKUP(H452,Presupuesto!$B$11:$C$565,2,0)</f>
        <v>#N/A</v>
      </c>
      <c r="J452" s="100" t="str">
        <f t="shared" si="25"/>
        <v>Posgrado</v>
      </c>
      <c r="K452" s="100" t="s">
        <v>421</v>
      </c>
    </row>
    <row r="453" spans="3:11" x14ac:dyDescent="0.25">
      <c r="C453" s="145"/>
      <c r="D453" s="153"/>
      <c r="E453" s="120"/>
      <c r="F453" s="99">
        <f t="shared" si="24"/>
        <v>0</v>
      </c>
      <c r="G453" s="163"/>
      <c r="H453" s="146"/>
      <c r="I453" s="132" t="e">
        <f>VLOOKUP(H453,Presupuesto!$B$11:$C$565,2,0)</f>
        <v>#N/A</v>
      </c>
      <c r="J453" s="100" t="str">
        <f t="shared" si="25"/>
        <v>Posgrado</v>
      </c>
      <c r="K453" s="100" t="s">
        <v>421</v>
      </c>
    </row>
    <row r="454" spans="3:11" x14ac:dyDescent="0.25">
      <c r="C454" s="145"/>
      <c r="D454" s="153"/>
      <c r="E454" s="120"/>
      <c r="F454" s="99">
        <f t="shared" si="24"/>
        <v>0</v>
      </c>
      <c r="G454" s="163"/>
      <c r="H454" s="146"/>
      <c r="I454" s="132" t="e">
        <f>VLOOKUP(H454,Presupuesto!$B$11:$C$565,2,0)</f>
        <v>#N/A</v>
      </c>
      <c r="J454" s="100" t="str">
        <f t="shared" si="25"/>
        <v>Posgrado</v>
      </c>
      <c r="K454" s="100" t="s">
        <v>421</v>
      </c>
    </row>
    <row r="455" spans="3:11" x14ac:dyDescent="0.25">
      <c r="C455" s="145"/>
      <c r="D455" s="153"/>
      <c r="E455" s="120"/>
      <c r="F455" s="99">
        <f t="shared" si="24"/>
        <v>0</v>
      </c>
      <c r="G455" s="163"/>
      <c r="H455" s="146"/>
      <c r="I455" s="132" t="e">
        <f>VLOOKUP(H455,Presupuesto!$B$11:$C$565,2,0)</f>
        <v>#N/A</v>
      </c>
      <c r="J455" s="100" t="str">
        <f t="shared" si="25"/>
        <v>Posgrado</v>
      </c>
      <c r="K455" s="100" t="s">
        <v>421</v>
      </c>
    </row>
    <row r="456" spans="3:11" x14ac:dyDescent="0.25">
      <c r="C456" s="145"/>
      <c r="D456" s="153"/>
      <c r="E456" s="120"/>
      <c r="F456" s="99">
        <f t="shared" si="24"/>
        <v>0</v>
      </c>
      <c r="G456" s="163"/>
      <c r="H456" s="146"/>
      <c r="I456" s="132" t="e">
        <f>VLOOKUP(H456,Presupuesto!$B$11:$C$565,2,0)</f>
        <v>#N/A</v>
      </c>
      <c r="J456" s="100" t="str">
        <f t="shared" si="25"/>
        <v>Posgrado</v>
      </c>
      <c r="K456" s="100" t="s">
        <v>421</v>
      </c>
    </row>
    <row r="457" spans="3:11" x14ac:dyDescent="0.25">
      <c r="C457" s="147"/>
      <c r="D457" s="153"/>
      <c r="E457" s="120"/>
      <c r="F457" s="99">
        <f t="shared" si="24"/>
        <v>0</v>
      </c>
      <c r="G457" s="163"/>
      <c r="H457" s="148"/>
      <c r="I457" s="132" t="e">
        <f>VLOOKUP(H457,Presupuesto!$B$11:$C$565,2,0)</f>
        <v>#N/A</v>
      </c>
      <c r="J457" s="100" t="str">
        <f t="shared" si="25"/>
        <v>Posgrado</v>
      </c>
      <c r="K457" s="100" t="s">
        <v>412</v>
      </c>
    </row>
    <row r="458" spans="3:11" x14ac:dyDescent="0.25">
      <c r="C458" s="147"/>
      <c r="D458" s="153"/>
      <c r="E458" s="120"/>
      <c r="F458" s="99">
        <f t="shared" si="24"/>
        <v>0</v>
      </c>
      <c r="G458" s="163"/>
      <c r="H458" s="148"/>
      <c r="I458" s="132" t="e">
        <f>VLOOKUP(H458,Presupuesto!$B$11:$C$565,2,0)</f>
        <v>#N/A</v>
      </c>
      <c r="J458" s="100" t="str">
        <f t="shared" si="25"/>
        <v>Posgrado</v>
      </c>
      <c r="K458" s="100" t="s">
        <v>421</v>
      </c>
    </row>
    <row r="459" spans="3:11" x14ac:dyDescent="0.25">
      <c r="C459" s="147"/>
      <c r="D459" s="153"/>
      <c r="E459" s="120"/>
      <c r="F459" s="99">
        <f t="shared" si="24"/>
        <v>0</v>
      </c>
      <c r="G459" s="163"/>
      <c r="H459" s="148"/>
      <c r="I459" s="132" t="e">
        <f>VLOOKUP(H459,Presupuesto!$B$11:$C$565,2,0)</f>
        <v>#N/A</v>
      </c>
      <c r="J459" s="100" t="str">
        <f t="shared" si="25"/>
        <v>Posgrado</v>
      </c>
      <c r="K459" s="100" t="s">
        <v>421</v>
      </c>
    </row>
    <row r="460" spans="3:11" x14ac:dyDescent="0.25">
      <c r="C460" s="147"/>
      <c r="D460" s="153"/>
      <c r="E460" s="120"/>
      <c r="F460" s="99">
        <f t="shared" si="24"/>
        <v>0</v>
      </c>
      <c r="G460" s="163"/>
      <c r="H460" s="148"/>
      <c r="I460" s="132" t="e">
        <f>VLOOKUP(H460,Presupuesto!$B$11:$C$565,2,0)</f>
        <v>#N/A</v>
      </c>
      <c r="J460" s="100" t="str">
        <f t="shared" si="25"/>
        <v>Posgrado</v>
      </c>
      <c r="K460" s="100" t="s">
        <v>421</v>
      </c>
    </row>
    <row r="461" spans="3:11" ht="15.75" thickBot="1" x14ac:dyDescent="0.3">
      <c r="C461" s="149"/>
      <c r="D461" s="161"/>
      <c r="E461" s="105"/>
      <c r="F461" s="107">
        <f t="shared" si="24"/>
        <v>0</v>
      </c>
      <c r="G461" s="164"/>
      <c r="H461" s="150"/>
      <c r="I461" s="134" t="e">
        <f>VLOOKUP(H461,Presupuesto!$B$11:$C$565,2,0)</f>
        <v>#N/A</v>
      </c>
      <c r="J461" s="108" t="str">
        <f t="shared" si="25"/>
        <v>Posgrado</v>
      </c>
      <c r="K461" s="126" t="s">
        <v>403</v>
      </c>
    </row>
    <row r="463" spans="3:11" ht="15.75" thickBot="1" x14ac:dyDescent="0.3"/>
    <row r="464" spans="3:11" ht="15.75" thickBot="1" x14ac:dyDescent="0.3">
      <c r="C464" s="159" t="s">
        <v>53</v>
      </c>
      <c r="D464" s="412">
        <f>SUM(F471:F505)</f>
        <v>0</v>
      </c>
      <c r="F464" s="70"/>
      <c r="G464" s="79"/>
      <c r="H464" s="70"/>
      <c r="I464" s="70"/>
    </row>
    <row r="465" spans="3:11" x14ac:dyDescent="0.25">
      <c r="C465" s="70"/>
      <c r="D465" s="31"/>
      <c r="E465" s="95"/>
      <c r="F465" s="95"/>
      <c r="G465" s="95"/>
      <c r="H465" s="76"/>
      <c r="I465" s="76"/>
      <c r="J465" s="76"/>
      <c r="K465" s="114"/>
    </row>
    <row r="466" spans="3:11" x14ac:dyDescent="0.25">
      <c r="C466" s="70"/>
      <c r="D466" s="31"/>
      <c r="E466" s="95"/>
      <c r="F466" s="95"/>
      <c r="G466" s="95"/>
      <c r="H466" s="76"/>
      <c r="I466" s="76"/>
      <c r="J466" s="76"/>
      <c r="K466" s="114"/>
    </row>
    <row r="467" spans="3:11" ht="15.75" x14ac:dyDescent="0.25">
      <c r="C467" s="207" t="s">
        <v>401</v>
      </c>
      <c r="D467" s="208"/>
      <c r="E467" s="95"/>
      <c r="F467" s="95"/>
      <c r="G467" s="95"/>
      <c r="H467" s="76"/>
      <c r="I467" s="76"/>
      <c r="J467" s="76"/>
      <c r="K467" s="114"/>
    </row>
    <row r="468" spans="3:11" ht="18.75" x14ac:dyDescent="0.25">
      <c r="C468" s="213" t="e">
        <f>IFERROR(VLOOKUP(D467,'Desarrollo e Innov. Curricular'!$E:$F,2,FALSE),IFERROR(VLOOKUP(D467,'Investigación Científica'!$E:$F,2,FALSE),IFERROR(VLOOKUP(D467,'Vinculación Univ. Sociedad'!$E:$F,2,FALSE),IFERROR(VLOOKUP(D467,'Docencia y Profesorado Universi'!$E:$F,2,FALSE),IFERROR(VLOOKUP(D467,'Estudiantes y Graduados'!$E:$F,2,FALSE),IFERROR(VLOOKUP(D467,'Gestion Administrativa'!$E:$F,2,FALSE),IFERROR(VLOOKUP(D467,'Gestión Académica'!$E:$F,2,FALSE),IFERROR(VLOOKUP(D467,'Aseguramiento de la Calidad y M'!$E:$F,2,FALSE),IFERROR(VLOOKUP(D467,'Gestión del Conocimiento'!$E:$F,2,FALSE),IFERROR(VLOOKUP(D467,'Gobernabilidad y Procesos...'!$E:$F,2,FALSE),IFERROR(VLOOKUP(D467,'Gestión del Talento Humano'!$E:$F,2,FALSE),IFERROR(VLOOKUP(D467,'Internacionalización de la E.S.'!$E:$F,2,FALSE),IFERROR(VLOOKUP(D467,Posgrado!$E:$F,2,FALSE),IFERROR(VLOOKUP(D467,'Cultura de Innovación Insti...'!$E:$F,2,FALSE),VLOOKUP(D467,'Lo Esencial de la Reforma Univ.'!$E:$F,2,0)))))))))))))))</f>
        <v>#N/A</v>
      </c>
      <c r="D468" s="31"/>
      <c r="E468" s="95"/>
      <c r="F468" s="95"/>
      <c r="G468" s="95"/>
      <c r="H468" s="76"/>
      <c r="I468" s="76"/>
      <c r="J468" s="76"/>
      <c r="K468" s="114"/>
    </row>
    <row r="469" spans="3:11" ht="15.75" thickBot="1" x14ac:dyDescent="0.3">
      <c r="F469" s="95"/>
      <c r="G469" s="76"/>
      <c r="H469" s="76"/>
      <c r="I469" s="76"/>
    </row>
    <row r="470" spans="3:11" ht="30.75" thickBot="1" x14ac:dyDescent="0.3">
      <c r="C470" s="131" t="s">
        <v>44</v>
      </c>
      <c r="D470" s="131" t="s">
        <v>55</v>
      </c>
      <c r="E470" s="138" t="s">
        <v>57</v>
      </c>
      <c r="F470" s="137" t="s">
        <v>27</v>
      </c>
      <c r="G470" s="135" t="s">
        <v>140</v>
      </c>
      <c r="H470" s="138" t="s">
        <v>46</v>
      </c>
      <c r="I470" s="135" t="s">
        <v>141</v>
      </c>
      <c r="J470" s="135" t="s">
        <v>419</v>
      </c>
      <c r="K470" s="135" t="s">
        <v>420</v>
      </c>
    </row>
    <row r="471" spans="3:11" x14ac:dyDescent="0.25">
      <c r="C471" s="225" t="s">
        <v>450</v>
      </c>
      <c r="D471" s="226"/>
      <c r="E471" s="224">
        <f>HLOOKUP(C471,$AH$2:$BU$3,2,0)</f>
        <v>620</v>
      </c>
      <c r="F471" s="99">
        <f t="shared" ref="F471:F505" si="26">D471*E471</f>
        <v>0</v>
      </c>
      <c r="G471" s="163" t="s">
        <v>138</v>
      </c>
      <c r="H471" s="144"/>
      <c r="I471" s="132" t="e">
        <f>VLOOKUP(H471,Presupuesto!$B$11:$C$565,2,0)</f>
        <v>#N/A</v>
      </c>
      <c r="J471" s="223" t="s">
        <v>1471</v>
      </c>
      <c r="K471" s="100" t="s">
        <v>403</v>
      </c>
    </row>
    <row r="472" spans="3:11" x14ac:dyDescent="0.25">
      <c r="C472" s="143"/>
      <c r="D472" s="160"/>
      <c r="E472" s="125"/>
      <c r="F472" s="99">
        <f t="shared" si="26"/>
        <v>0</v>
      </c>
      <c r="G472" s="163"/>
      <c r="H472" s="144"/>
      <c r="I472" s="132" t="e">
        <f>VLOOKUP(H472,Presupuesto!$B$11:$C$565,2,0)</f>
        <v>#N/A</v>
      </c>
      <c r="J472" s="100" t="str">
        <f>$J$471</f>
        <v>Posgrado</v>
      </c>
      <c r="K472" s="100" t="s">
        <v>421</v>
      </c>
    </row>
    <row r="473" spans="3:11" x14ac:dyDescent="0.25">
      <c r="C473" s="143"/>
      <c r="D473" s="160"/>
      <c r="E473" s="125"/>
      <c r="F473" s="99">
        <f t="shared" si="26"/>
        <v>0</v>
      </c>
      <c r="G473" s="163"/>
      <c r="H473" s="144"/>
      <c r="I473" s="132" t="e">
        <f>VLOOKUP(H473,Presupuesto!$B$11:$C$565,2,0)</f>
        <v>#N/A</v>
      </c>
      <c r="J473" s="100" t="str">
        <f t="shared" ref="J473:J505" si="27">$J$471</f>
        <v>Posgrado</v>
      </c>
      <c r="K473" s="100" t="s">
        <v>421</v>
      </c>
    </row>
    <row r="474" spans="3:11" x14ac:dyDescent="0.25">
      <c r="C474" s="143"/>
      <c r="D474" s="160"/>
      <c r="E474" s="125"/>
      <c r="F474" s="99">
        <f t="shared" si="26"/>
        <v>0</v>
      </c>
      <c r="G474" s="163"/>
      <c r="H474" s="144"/>
      <c r="I474" s="132" t="e">
        <f>VLOOKUP(H474,Presupuesto!$B$11:$C$565,2,0)</f>
        <v>#N/A</v>
      </c>
      <c r="J474" s="100" t="str">
        <f t="shared" si="27"/>
        <v>Posgrado</v>
      </c>
      <c r="K474" s="100" t="s">
        <v>421</v>
      </c>
    </row>
    <row r="475" spans="3:11" x14ac:dyDescent="0.25">
      <c r="C475" s="143"/>
      <c r="D475" s="160"/>
      <c r="E475" s="125"/>
      <c r="F475" s="99">
        <f t="shared" si="26"/>
        <v>0</v>
      </c>
      <c r="G475" s="163"/>
      <c r="H475" s="144"/>
      <c r="I475" s="132" t="e">
        <f>VLOOKUP(H475,Presupuesto!$B$11:$C$565,2,0)</f>
        <v>#N/A</v>
      </c>
      <c r="J475" s="100" t="str">
        <f t="shared" si="27"/>
        <v>Posgrado</v>
      </c>
      <c r="K475" s="100" t="s">
        <v>421</v>
      </c>
    </row>
    <row r="476" spans="3:11" x14ac:dyDescent="0.25">
      <c r="C476" s="143"/>
      <c r="D476" s="160"/>
      <c r="E476" s="125"/>
      <c r="F476" s="99">
        <f t="shared" si="26"/>
        <v>0</v>
      </c>
      <c r="G476" s="163"/>
      <c r="H476" s="144"/>
      <c r="I476" s="132" t="e">
        <f>VLOOKUP(H476,Presupuesto!$B$11:$C$565,2,0)</f>
        <v>#N/A</v>
      </c>
      <c r="J476" s="100" t="str">
        <f t="shared" si="27"/>
        <v>Posgrado</v>
      </c>
      <c r="K476" s="100" t="s">
        <v>410</v>
      </c>
    </row>
    <row r="477" spans="3:11" x14ac:dyDescent="0.25">
      <c r="C477" s="143"/>
      <c r="D477" s="160"/>
      <c r="E477" s="125"/>
      <c r="F477" s="99">
        <f t="shared" si="26"/>
        <v>0</v>
      </c>
      <c r="G477" s="163"/>
      <c r="H477" s="144"/>
      <c r="I477" s="132" t="e">
        <f>VLOOKUP(H477,Presupuesto!$B$11:$C$565,2,0)</f>
        <v>#N/A</v>
      </c>
      <c r="J477" s="100" t="str">
        <f t="shared" si="27"/>
        <v>Posgrado</v>
      </c>
      <c r="K477" s="100" t="s">
        <v>421</v>
      </c>
    </row>
    <row r="478" spans="3:11" x14ac:dyDescent="0.25">
      <c r="C478" s="143"/>
      <c r="D478" s="160"/>
      <c r="E478" s="125"/>
      <c r="F478" s="99">
        <f t="shared" si="26"/>
        <v>0</v>
      </c>
      <c r="G478" s="163"/>
      <c r="H478" s="144"/>
      <c r="I478" s="132" t="e">
        <f>VLOOKUP(H478,Presupuesto!$B$11:$C$565,2,0)</f>
        <v>#N/A</v>
      </c>
      <c r="J478" s="100" t="str">
        <f t="shared" si="27"/>
        <v>Posgrado</v>
      </c>
      <c r="K478" s="100" t="s">
        <v>421</v>
      </c>
    </row>
    <row r="479" spans="3:11" x14ac:dyDescent="0.25">
      <c r="C479" s="143"/>
      <c r="D479" s="160"/>
      <c r="E479" s="125"/>
      <c r="F479" s="99">
        <f t="shared" si="26"/>
        <v>0</v>
      </c>
      <c r="G479" s="163"/>
      <c r="H479" s="144"/>
      <c r="I479" s="132" t="e">
        <f>VLOOKUP(H479,Presupuesto!$B$11:$C$565,2,0)</f>
        <v>#N/A</v>
      </c>
      <c r="J479" s="100" t="str">
        <f t="shared" si="27"/>
        <v>Posgrado</v>
      </c>
      <c r="K479" s="100" t="s">
        <v>421</v>
      </c>
    </row>
    <row r="480" spans="3:11" x14ac:dyDescent="0.25">
      <c r="C480" s="143"/>
      <c r="D480" s="160"/>
      <c r="E480" s="125"/>
      <c r="F480" s="99">
        <f t="shared" si="26"/>
        <v>0</v>
      </c>
      <c r="G480" s="163"/>
      <c r="H480" s="144"/>
      <c r="I480" s="132" t="e">
        <f>VLOOKUP(H480,Presupuesto!$B$11:$C$565,2,0)</f>
        <v>#N/A</v>
      </c>
      <c r="J480" s="100" t="str">
        <f t="shared" si="27"/>
        <v>Posgrado</v>
      </c>
      <c r="K480" s="100" t="s">
        <v>421</v>
      </c>
    </row>
    <row r="481" spans="3:11" x14ac:dyDescent="0.25">
      <c r="C481" s="143"/>
      <c r="D481" s="160"/>
      <c r="E481" s="125"/>
      <c r="F481" s="99">
        <f t="shared" si="26"/>
        <v>0</v>
      </c>
      <c r="G481" s="163"/>
      <c r="H481" s="144"/>
      <c r="I481" s="132" t="e">
        <f>VLOOKUP(H481,Presupuesto!$B$11:$C$565,2,0)</f>
        <v>#N/A</v>
      </c>
      <c r="J481" s="100" t="str">
        <f t="shared" si="27"/>
        <v>Posgrado</v>
      </c>
      <c r="K481" s="100" t="s">
        <v>421</v>
      </c>
    </row>
    <row r="482" spans="3:11" x14ac:dyDescent="0.25">
      <c r="C482" s="143"/>
      <c r="D482" s="160"/>
      <c r="E482" s="125"/>
      <c r="F482" s="99">
        <f t="shared" si="26"/>
        <v>0</v>
      </c>
      <c r="G482" s="163"/>
      <c r="H482" s="144"/>
      <c r="I482" s="132" t="e">
        <f>VLOOKUP(H482,Presupuesto!$B$11:$C$565,2,0)</f>
        <v>#N/A</v>
      </c>
      <c r="J482" s="100" t="str">
        <f t="shared" si="27"/>
        <v>Posgrado</v>
      </c>
      <c r="K482" s="100" t="s">
        <v>421</v>
      </c>
    </row>
    <row r="483" spans="3:11" x14ac:dyDescent="0.25">
      <c r="C483" s="143"/>
      <c r="D483" s="160"/>
      <c r="E483" s="125"/>
      <c r="F483" s="99">
        <f t="shared" si="26"/>
        <v>0</v>
      </c>
      <c r="G483" s="163"/>
      <c r="H483" s="144"/>
      <c r="I483" s="132" t="e">
        <f>VLOOKUP(H483,Presupuesto!$B$11:$C$565,2,0)</f>
        <v>#N/A</v>
      </c>
      <c r="J483" s="100" t="str">
        <f t="shared" si="27"/>
        <v>Posgrado</v>
      </c>
      <c r="K483" s="100" t="s">
        <v>421</v>
      </c>
    </row>
    <row r="484" spans="3:11" x14ac:dyDescent="0.25">
      <c r="C484" s="143"/>
      <c r="D484" s="160"/>
      <c r="E484" s="125"/>
      <c r="F484" s="99">
        <f t="shared" si="26"/>
        <v>0</v>
      </c>
      <c r="G484" s="163"/>
      <c r="H484" s="144"/>
      <c r="I484" s="132" t="e">
        <f>VLOOKUP(H484,Presupuesto!$B$11:$C$565,2,0)</f>
        <v>#N/A</v>
      </c>
      <c r="J484" s="100" t="str">
        <f t="shared" si="27"/>
        <v>Posgrado</v>
      </c>
      <c r="K484" s="100" t="s">
        <v>421</v>
      </c>
    </row>
    <row r="485" spans="3:11" x14ac:dyDescent="0.25">
      <c r="C485" s="143"/>
      <c r="D485" s="160"/>
      <c r="E485" s="125"/>
      <c r="F485" s="99">
        <f t="shared" si="26"/>
        <v>0</v>
      </c>
      <c r="G485" s="163"/>
      <c r="H485" s="144"/>
      <c r="I485" s="132" t="e">
        <f>VLOOKUP(H485,Presupuesto!$B$11:$C$565,2,0)</f>
        <v>#N/A</v>
      </c>
      <c r="J485" s="100" t="str">
        <f t="shared" si="27"/>
        <v>Posgrado</v>
      </c>
      <c r="K485" s="100" t="s">
        <v>421</v>
      </c>
    </row>
    <row r="486" spans="3:11" x14ac:dyDescent="0.25">
      <c r="C486" s="143"/>
      <c r="D486" s="160"/>
      <c r="E486" s="125"/>
      <c r="F486" s="99">
        <f t="shared" si="26"/>
        <v>0</v>
      </c>
      <c r="G486" s="163"/>
      <c r="H486" s="144"/>
      <c r="I486" s="132" t="e">
        <f>VLOOKUP(H486,Presupuesto!$B$11:$C$565,2,0)</f>
        <v>#N/A</v>
      </c>
      <c r="J486" s="100" t="str">
        <f t="shared" si="27"/>
        <v>Posgrado</v>
      </c>
      <c r="K486" s="100" t="s">
        <v>421</v>
      </c>
    </row>
    <row r="487" spans="3:11" x14ac:dyDescent="0.25">
      <c r="C487" s="143"/>
      <c r="D487" s="160"/>
      <c r="E487" s="125"/>
      <c r="F487" s="99">
        <f t="shared" si="26"/>
        <v>0</v>
      </c>
      <c r="G487" s="163"/>
      <c r="H487" s="144"/>
      <c r="I487" s="132" t="e">
        <f>VLOOKUP(H487,Presupuesto!$B$11:$C$565,2,0)</f>
        <v>#N/A</v>
      </c>
      <c r="J487" s="100" t="str">
        <f t="shared" si="27"/>
        <v>Posgrado</v>
      </c>
      <c r="K487" s="100" t="s">
        <v>421</v>
      </c>
    </row>
    <row r="488" spans="3:11" x14ac:dyDescent="0.25">
      <c r="C488" s="143"/>
      <c r="D488" s="160"/>
      <c r="E488" s="125"/>
      <c r="F488" s="99">
        <f t="shared" si="26"/>
        <v>0</v>
      </c>
      <c r="G488" s="163"/>
      <c r="H488" s="144"/>
      <c r="I488" s="132" t="e">
        <f>VLOOKUP(H488,Presupuesto!$B$11:$C$565,2,0)</f>
        <v>#N/A</v>
      </c>
      <c r="J488" s="100" t="str">
        <f t="shared" si="27"/>
        <v>Posgrado</v>
      </c>
      <c r="K488" s="100" t="s">
        <v>421</v>
      </c>
    </row>
    <row r="489" spans="3:11" x14ac:dyDescent="0.25">
      <c r="C489" s="143"/>
      <c r="D489" s="160"/>
      <c r="E489" s="125"/>
      <c r="F489" s="99">
        <f t="shared" si="26"/>
        <v>0</v>
      </c>
      <c r="G489" s="163"/>
      <c r="H489" s="144"/>
      <c r="I489" s="132" t="e">
        <f>VLOOKUP(H489,Presupuesto!$B$11:$C$565,2,0)</f>
        <v>#N/A</v>
      </c>
      <c r="J489" s="100" t="str">
        <f t="shared" si="27"/>
        <v>Posgrado</v>
      </c>
      <c r="K489" s="100" t="s">
        <v>421</v>
      </c>
    </row>
    <row r="490" spans="3:11" x14ac:dyDescent="0.25">
      <c r="C490" s="143"/>
      <c r="D490" s="160"/>
      <c r="E490" s="125"/>
      <c r="F490" s="99">
        <f t="shared" si="26"/>
        <v>0</v>
      </c>
      <c r="G490" s="163"/>
      <c r="H490" s="144"/>
      <c r="I490" s="132" t="e">
        <f>VLOOKUP(H490,Presupuesto!$B$11:$C$565,2,0)</f>
        <v>#N/A</v>
      </c>
      <c r="J490" s="100" t="str">
        <f t="shared" si="27"/>
        <v>Posgrado</v>
      </c>
      <c r="K490" s="100" t="s">
        <v>421</v>
      </c>
    </row>
    <row r="491" spans="3:11" x14ac:dyDescent="0.25">
      <c r="C491" s="143"/>
      <c r="D491" s="160"/>
      <c r="E491" s="125"/>
      <c r="F491" s="99">
        <f t="shared" si="26"/>
        <v>0</v>
      </c>
      <c r="G491" s="163"/>
      <c r="H491" s="144"/>
      <c r="I491" s="132" t="e">
        <f>VLOOKUP(H491,Presupuesto!$B$11:$C$565,2,0)</f>
        <v>#N/A</v>
      </c>
      <c r="J491" s="100" t="str">
        <f t="shared" si="27"/>
        <v>Posgrado</v>
      </c>
      <c r="K491" s="100" t="s">
        <v>421</v>
      </c>
    </row>
    <row r="492" spans="3:11" x14ac:dyDescent="0.25">
      <c r="C492" s="143"/>
      <c r="D492" s="160"/>
      <c r="E492" s="125"/>
      <c r="F492" s="99">
        <f t="shared" si="26"/>
        <v>0</v>
      </c>
      <c r="G492" s="163"/>
      <c r="H492" s="144"/>
      <c r="I492" s="132" t="e">
        <f>VLOOKUP(H492,Presupuesto!$B$11:$C$565,2,0)</f>
        <v>#N/A</v>
      </c>
      <c r="J492" s="100" t="str">
        <f t="shared" si="27"/>
        <v>Posgrado</v>
      </c>
      <c r="K492" s="100" t="s">
        <v>421</v>
      </c>
    </row>
    <row r="493" spans="3:11" x14ac:dyDescent="0.25">
      <c r="C493" s="145"/>
      <c r="D493" s="153"/>
      <c r="E493" s="120"/>
      <c r="F493" s="99">
        <f t="shared" si="26"/>
        <v>0</v>
      </c>
      <c r="G493" s="163"/>
      <c r="H493" s="146"/>
      <c r="I493" s="132" t="e">
        <f>VLOOKUP(H493,Presupuesto!$B$11:$C$565,2,0)</f>
        <v>#N/A</v>
      </c>
      <c r="J493" s="100" t="str">
        <f t="shared" si="27"/>
        <v>Posgrado</v>
      </c>
      <c r="K493" s="100" t="s">
        <v>421</v>
      </c>
    </row>
    <row r="494" spans="3:11" x14ac:dyDescent="0.25">
      <c r="C494" s="145"/>
      <c r="D494" s="153"/>
      <c r="E494" s="120"/>
      <c r="F494" s="99">
        <f t="shared" si="26"/>
        <v>0</v>
      </c>
      <c r="G494" s="163"/>
      <c r="H494" s="146"/>
      <c r="I494" s="132" t="e">
        <f>VLOOKUP(H494,Presupuesto!$B$11:$C$565,2,0)</f>
        <v>#N/A</v>
      </c>
      <c r="J494" s="100" t="str">
        <f t="shared" si="27"/>
        <v>Posgrado</v>
      </c>
      <c r="K494" s="100" t="s">
        <v>421</v>
      </c>
    </row>
    <row r="495" spans="3:11" x14ac:dyDescent="0.25">
      <c r="C495" s="145"/>
      <c r="D495" s="153"/>
      <c r="E495" s="120"/>
      <c r="F495" s="99">
        <f t="shared" si="26"/>
        <v>0</v>
      </c>
      <c r="G495" s="163"/>
      <c r="H495" s="146"/>
      <c r="I495" s="132" t="e">
        <f>VLOOKUP(H495,Presupuesto!$B$11:$C$565,2,0)</f>
        <v>#N/A</v>
      </c>
      <c r="J495" s="100" t="str">
        <f t="shared" si="27"/>
        <v>Posgrado</v>
      </c>
      <c r="K495" s="100" t="s">
        <v>421</v>
      </c>
    </row>
    <row r="496" spans="3:11" x14ac:dyDescent="0.25">
      <c r="C496" s="145"/>
      <c r="D496" s="153"/>
      <c r="E496" s="120"/>
      <c r="F496" s="99">
        <f t="shared" si="26"/>
        <v>0</v>
      </c>
      <c r="G496" s="163"/>
      <c r="H496" s="146"/>
      <c r="I496" s="132" t="e">
        <f>VLOOKUP(H496,Presupuesto!$B$11:$C$565,2,0)</f>
        <v>#N/A</v>
      </c>
      <c r="J496" s="100" t="str">
        <f t="shared" si="27"/>
        <v>Posgrado</v>
      </c>
      <c r="K496" s="100" t="s">
        <v>421</v>
      </c>
    </row>
    <row r="497" spans="3:11" x14ac:dyDescent="0.25">
      <c r="C497" s="145"/>
      <c r="D497" s="153"/>
      <c r="E497" s="120"/>
      <c r="F497" s="99">
        <f t="shared" si="26"/>
        <v>0</v>
      </c>
      <c r="G497" s="163"/>
      <c r="H497" s="146"/>
      <c r="I497" s="132" t="e">
        <f>VLOOKUP(H497,Presupuesto!$B$11:$C$565,2,0)</f>
        <v>#N/A</v>
      </c>
      <c r="J497" s="100" t="str">
        <f t="shared" si="27"/>
        <v>Posgrado</v>
      </c>
      <c r="K497" s="100" t="s">
        <v>421</v>
      </c>
    </row>
    <row r="498" spans="3:11" x14ac:dyDescent="0.25">
      <c r="C498" s="145"/>
      <c r="D498" s="153"/>
      <c r="E498" s="120"/>
      <c r="F498" s="99">
        <f t="shared" si="26"/>
        <v>0</v>
      </c>
      <c r="G498" s="163"/>
      <c r="H498" s="146"/>
      <c r="I498" s="132" t="e">
        <f>VLOOKUP(H498,Presupuesto!$B$11:$C$565,2,0)</f>
        <v>#N/A</v>
      </c>
      <c r="J498" s="100" t="str">
        <f t="shared" si="27"/>
        <v>Posgrado</v>
      </c>
      <c r="K498" s="100" t="s">
        <v>421</v>
      </c>
    </row>
    <row r="499" spans="3:11" x14ac:dyDescent="0.25">
      <c r="C499" s="145"/>
      <c r="D499" s="153"/>
      <c r="E499" s="120"/>
      <c r="F499" s="99">
        <f t="shared" si="26"/>
        <v>0</v>
      </c>
      <c r="G499" s="163"/>
      <c r="H499" s="146"/>
      <c r="I499" s="132" t="e">
        <f>VLOOKUP(H499,Presupuesto!$B$11:$C$565,2,0)</f>
        <v>#N/A</v>
      </c>
      <c r="J499" s="100" t="str">
        <f t="shared" si="27"/>
        <v>Posgrado</v>
      </c>
      <c r="K499" s="100" t="s">
        <v>421</v>
      </c>
    </row>
    <row r="500" spans="3:11" x14ac:dyDescent="0.25">
      <c r="C500" s="145"/>
      <c r="D500" s="153"/>
      <c r="E500" s="120"/>
      <c r="F500" s="99">
        <f t="shared" si="26"/>
        <v>0</v>
      </c>
      <c r="G500" s="163"/>
      <c r="H500" s="146"/>
      <c r="I500" s="132" t="e">
        <f>VLOOKUP(H500,Presupuesto!$B$11:$C$565,2,0)</f>
        <v>#N/A</v>
      </c>
      <c r="J500" s="100" t="str">
        <f t="shared" si="27"/>
        <v>Posgrado</v>
      </c>
      <c r="K500" s="100" t="s">
        <v>421</v>
      </c>
    </row>
    <row r="501" spans="3:11" x14ac:dyDescent="0.25">
      <c r="C501" s="147"/>
      <c r="D501" s="153"/>
      <c r="E501" s="120"/>
      <c r="F501" s="99">
        <f t="shared" si="26"/>
        <v>0</v>
      </c>
      <c r="G501" s="163"/>
      <c r="H501" s="148"/>
      <c r="I501" s="132" t="e">
        <f>VLOOKUP(H501,Presupuesto!$B$11:$C$565,2,0)</f>
        <v>#N/A</v>
      </c>
      <c r="J501" s="100" t="str">
        <f t="shared" si="27"/>
        <v>Posgrado</v>
      </c>
      <c r="K501" s="100" t="s">
        <v>412</v>
      </c>
    </row>
    <row r="502" spans="3:11" x14ac:dyDescent="0.25">
      <c r="C502" s="147"/>
      <c r="D502" s="153"/>
      <c r="E502" s="120"/>
      <c r="F502" s="99">
        <f t="shared" si="26"/>
        <v>0</v>
      </c>
      <c r="G502" s="163"/>
      <c r="H502" s="148"/>
      <c r="I502" s="132" t="e">
        <f>VLOOKUP(H502,Presupuesto!$B$11:$C$565,2,0)</f>
        <v>#N/A</v>
      </c>
      <c r="J502" s="100" t="str">
        <f t="shared" si="27"/>
        <v>Posgrado</v>
      </c>
      <c r="K502" s="100" t="s">
        <v>421</v>
      </c>
    </row>
    <row r="503" spans="3:11" x14ac:dyDescent="0.25">
      <c r="C503" s="147"/>
      <c r="D503" s="153"/>
      <c r="E503" s="120"/>
      <c r="F503" s="99">
        <f t="shared" si="26"/>
        <v>0</v>
      </c>
      <c r="G503" s="163"/>
      <c r="H503" s="148"/>
      <c r="I503" s="132" t="e">
        <f>VLOOKUP(H503,Presupuesto!$B$11:$C$565,2,0)</f>
        <v>#N/A</v>
      </c>
      <c r="J503" s="100" t="str">
        <f t="shared" si="27"/>
        <v>Posgrado</v>
      </c>
      <c r="K503" s="100" t="s">
        <v>421</v>
      </c>
    </row>
    <row r="504" spans="3:11" x14ac:dyDescent="0.25">
      <c r="C504" s="147"/>
      <c r="D504" s="153"/>
      <c r="E504" s="120"/>
      <c r="F504" s="99">
        <f t="shared" si="26"/>
        <v>0</v>
      </c>
      <c r="G504" s="163"/>
      <c r="H504" s="148"/>
      <c r="I504" s="132" t="e">
        <f>VLOOKUP(H504,Presupuesto!$B$11:$C$565,2,0)</f>
        <v>#N/A</v>
      </c>
      <c r="J504" s="100" t="str">
        <f t="shared" si="27"/>
        <v>Posgrado</v>
      </c>
      <c r="K504" s="100" t="s">
        <v>421</v>
      </c>
    </row>
    <row r="505" spans="3:11" ht="15.75" thickBot="1" x14ac:dyDescent="0.3">
      <c r="C505" s="149"/>
      <c r="D505" s="161"/>
      <c r="E505" s="105"/>
      <c r="F505" s="107">
        <f t="shared" si="26"/>
        <v>0</v>
      </c>
      <c r="G505" s="164"/>
      <c r="H505" s="150"/>
      <c r="I505" s="134" t="e">
        <f>VLOOKUP(H505,Presupuesto!$B$11:$C$565,2,0)</f>
        <v>#N/A</v>
      </c>
      <c r="J505" s="108" t="str">
        <f t="shared" si="27"/>
        <v>Posgrado</v>
      </c>
      <c r="K505" s="126" t="s">
        <v>403</v>
      </c>
    </row>
    <row r="507" spans="3:11" ht="15.75" thickBot="1" x14ac:dyDescent="0.3">
      <c r="F507" s="92"/>
      <c r="G507" s="91"/>
      <c r="H507" s="92"/>
      <c r="I507" s="92"/>
    </row>
    <row r="508" spans="3:11" ht="15.75" thickBot="1" x14ac:dyDescent="0.3">
      <c r="C508" s="159" t="s">
        <v>53</v>
      </c>
      <c r="D508" s="412">
        <f>SUM(F515:F549)</f>
        <v>0</v>
      </c>
      <c r="F508" s="70"/>
      <c r="G508" s="79"/>
      <c r="H508" s="70"/>
      <c r="I508" s="70"/>
    </row>
    <row r="509" spans="3:11" x14ac:dyDescent="0.25">
      <c r="C509" s="70"/>
      <c r="D509" s="31"/>
      <c r="E509" s="95"/>
      <c r="F509" s="95"/>
      <c r="G509" s="95"/>
      <c r="H509" s="76"/>
      <c r="I509" s="76"/>
      <c r="J509" s="76"/>
      <c r="K509" s="114"/>
    </row>
    <row r="510" spans="3:11" x14ac:dyDescent="0.25">
      <c r="C510" s="70"/>
      <c r="D510" s="31"/>
      <c r="E510" s="95"/>
      <c r="F510" s="95"/>
      <c r="G510" s="95"/>
      <c r="H510" s="76"/>
      <c r="I510" s="76"/>
      <c r="J510" s="76"/>
      <c r="K510" s="114"/>
    </row>
    <row r="511" spans="3:11" ht="15.75" x14ac:dyDescent="0.25">
      <c r="C511" s="207" t="s">
        <v>401</v>
      </c>
      <c r="D511" s="208"/>
      <c r="E511" s="95"/>
      <c r="F511" s="95"/>
      <c r="G511" s="95"/>
      <c r="H511" s="76"/>
      <c r="I511" s="76"/>
      <c r="J511" s="76"/>
      <c r="K511" s="114"/>
    </row>
    <row r="512" spans="3:11" ht="18.75" x14ac:dyDescent="0.25">
      <c r="C512" s="213" t="e">
        <f>IFERROR(VLOOKUP(D511,'Desarrollo e Innov. Curricular'!$E:$F,2,FALSE),IFERROR(VLOOKUP(D511,'Investigación Científica'!$E:$F,2,FALSE),IFERROR(VLOOKUP(D511,'Vinculación Univ. Sociedad'!$E:$F,2,FALSE),IFERROR(VLOOKUP(D511,'Docencia y Profesorado Universi'!$E:$F,2,FALSE),IFERROR(VLOOKUP(D511,'Estudiantes y Graduados'!$E:$F,2,FALSE),IFERROR(VLOOKUP(D511,'Gestion Administrativa'!$E:$F,2,FALSE),IFERROR(VLOOKUP(D511,'Gestión Académica'!$E:$F,2,FALSE),IFERROR(VLOOKUP(D511,'Aseguramiento de la Calidad y M'!$E:$F,2,FALSE),IFERROR(VLOOKUP(D511,'Gestión del Conocimiento'!$E:$F,2,FALSE),IFERROR(VLOOKUP(D511,'Gobernabilidad y Procesos...'!$E:$F,2,FALSE),IFERROR(VLOOKUP(D511,'Gestión del Talento Humano'!$E:$F,2,FALSE),IFERROR(VLOOKUP(D511,'Internacionalización de la E.S.'!$E:$F,2,FALSE),IFERROR(VLOOKUP(D511,Posgrado!$E:$F,2,FALSE),IFERROR(VLOOKUP(D511,'Cultura de Innovación Insti...'!$E:$F,2,FALSE),VLOOKUP(D511,'Lo Esencial de la Reforma Univ.'!$E:$F,2,0)))))))))))))))</f>
        <v>#N/A</v>
      </c>
      <c r="D512" s="31"/>
      <c r="E512" s="95"/>
      <c r="F512" s="95"/>
      <c r="G512" s="95"/>
      <c r="H512" s="76"/>
      <c r="I512" s="76"/>
      <c r="J512" s="76"/>
      <c r="K512" s="114"/>
    </row>
    <row r="513" spans="3:11" ht="15.75" thickBot="1" x14ac:dyDescent="0.3">
      <c r="F513" s="95"/>
      <c r="G513" s="76"/>
      <c r="H513" s="76"/>
      <c r="I513" s="76"/>
    </row>
    <row r="514" spans="3:11" ht="30.75" thickBot="1" x14ac:dyDescent="0.3">
      <c r="C514" s="131" t="s">
        <v>44</v>
      </c>
      <c r="D514" s="131" t="s">
        <v>55</v>
      </c>
      <c r="E514" s="138" t="s">
        <v>57</v>
      </c>
      <c r="F514" s="137" t="s">
        <v>27</v>
      </c>
      <c r="G514" s="135" t="s">
        <v>140</v>
      </c>
      <c r="H514" s="138" t="s">
        <v>46</v>
      </c>
      <c r="I514" s="135" t="s">
        <v>141</v>
      </c>
      <c r="J514" s="135" t="s">
        <v>419</v>
      </c>
      <c r="K514" s="135" t="s">
        <v>420</v>
      </c>
    </row>
    <row r="515" spans="3:11" x14ac:dyDescent="0.25">
      <c r="C515" s="225" t="s">
        <v>450</v>
      </c>
      <c r="D515" s="226"/>
      <c r="E515" s="224">
        <f>HLOOKUP(C515,$AH$2:$BU$3,2,0)</f>
        <v>620</v>
      </c>
      <c r="F515" s="99">
        <f t="shared" ref="F515:F549" si="28">D515*E515</f>
        <v>0</v>
      </c>
      <c r="G515" s="163" t="s">
        <v>138</v>
      </c>
      <c r="H515" s="144"/>
      <c r="I515" s="132" t="e">
        <f>VLOOKUP(H515,Presupuesto!$B$11:$C$565,2,0)</f>
        <v>#N/A</v>
      </c>
      <c r="J515" s="223" t="s">
        <v>1471</v>
      </c>
      <c r="K515" s="100" t="s">
        <v>403</v>
      </c>
    </row>
    <row r="516" spans="3:11" x14ac:dyDescent="0.25">
      <c r="C516" s="143"/>
      <c r="D516" s="160"/>
      <c r="E516" s="125"/>
      <c r="F516" s="99">
        <f t="shared" si="28"/>
        <v>0</v>
      </c>
      <c r="G516" s="163"/>
      <c r="H516" s="144"/>
      <c r="I516" s="132" t="e">
        <f>VLOOKUP(H516,Presupuesto!$B$11:$C$565,2,0)</f>
        <v>#N/A</v>
      </c>
      <c r="J516" s="100" t="str">
        <f>$J$515</f>
        <v>Posgrado</v>
      </c>
      <c r="K516" s="100" t="s">
        <v>421</v>
      </c>
    </row>
    <row r="517" spans="3:11" x14ac:dyDescent="0.25">
      <c r="C517" s="143"/>
      <c r="D517" s="160"/>
      <c r="E517" s="125"/>
      <c r="F517" s="99">
        <f t="shared" si="28"/>
        <v>0</v>
      </c>
      <c r="G517" s="163"/>
      <c r="H517" s="144"/>
      <c r="I517" s="132" t="e">
        <f>VLOOKUP(H517,Presupuesto!$B$11:$C$565,2,0)</f>
        <v>#N/A</v>
      </c>
      <c r="J517" s="100" t="str">
        <f t="shared" ref="J517:J549" si="29">$J$515</f>
        <v>Posgrado</v>
      </c>
      <c r="K517" s="100" t="s">
        <v>421</v>
      </c>
    </row>
    <row r="518" spans="3:11" x14ac:dyDescent="0.25">
      <c r="C518" s="143"/>
      <c r="D518" s="160"/>
      <c r="E518" s="125"/>
      <c r="F518" s="99">
        <f t="shared" si="28"/>
        <v>0</v>
      </c>
      <c r="G518" s="163"/>
      <c r="H518" s="144"/>
      <c r="I518" s="132" t="e">
        <f>VLOOKUP(H518,Presupuesto!$B$11:$C$565,2,0)</f>
        <v>#N/A</v>
      </c>
      <c r="J518" s="100" t="str">
        <f t="shared" si="29"/>
        <v>Posgrado</v>
      </c>
      <c r="K518" s="100" t="s">
        <v>421</v>
      </c>
    </row>
    <row r="519" spans="3:11" x14ac:dyDescent="0.25">
      <c r="C519" s="143"/>
      <c r="D519" s="160"/>
      <c r="E519" s="125"/>
      <c r="F519" s="99">
        <f t="shared" si="28"/>
        <v>0</v>
      </c>
      <c r="G519" s="163"/>
      <c r="H519" s="144"/>
      <c r="I519" s="132" t="e">
        <f>VLOOKUP(H519,Presupuesto!$B$11:$C$565,2,0)</f>
        <v>#N/A</v>
      </c>
      <c r="J519" s="100" t="str">
        <f t="shared" si="29"/>
        <v>Posgrado</v>
      </c>
      <c r="K519" s="100" t="s">
        <v>421</v>
      </c>
    </row>
    <row r="520" spans="3:11" x14ac:dyDescent="0.25">
      <c r="C520" s="143"/>
      <c r="D520" s="160"/>
      <c r="E520" s="125"/>
      <c r="F520" s="99">
        <f t="shared" si="28"/>
        <v>0</v>
      </c>
      <c r="G520" s="163"/>
      <c r="H520" s="144"/>
      <c r="I520" s="132" t="e">
        <f>VLOOKUP(H520,Presupuesto!$B$11:$C$565,2,0)</f>
        <v>#N/A</v>
      </c>
      <c r="J520" s="100" t="str">
        <f t="shared" si="29"/>
        <v>Posgrado</v>
      </c>
      <c r="K520" s="100" t="s">
        <v>410</v>
      </c>
    </row>
    <row r="521" spans="3:11" x14ac:dyDescent="0.25">
      <c r="C521" s="143"/>
      <c r="D521" s="160"/>
      <c r="E521" s="125"/>
      <c r="F521" s="99">
        <f t="shared" si="28"/>
        <v>0</v>
      </c>
      <c r="G521" s="163"/>
      <c r="H521" s="144"/>
      <c r="I521" s="132" t="e">
        <f>VLOOKUP(H521,Presupuesto!$B$11:$C$565,2,0)</f>
        <v>#N/A</v>
      </c>
      <c r="J521" s="100" t="str">
        <f t="shared" si="29"/>
        <v>Posgrado</v>
      </c>
      <c r="K521" s="100" t="s">
        <v>421</v>
      </c>
    </row>
    <row r="522" spans="3:11" x14ac:dyDescent="0.25">
      <c r="C522" s="143"/>
      <c r="D522" s="160"/>
      <c r="E522" s="125"/>
      <c r="F522" s="99">
        <f t="shared" si="28"/>
        <v>0</v>
      </c>
      <c r="G522" s="163"/>
      <c r="H522" s="144"/>
      <c r="I522" s="132" t="e">
        <f>VLOOKUP(H522,Presupuesto!$B$11:$C$565,2,0)</f>
        <v>#N/A</v>
      </c>
      <c r="J522" s="100" t="str">
        <f t="shared" si="29"/>
        <v>Posgrado</v>
      </c>
      <c r="K522" s="100" t="s">
        <v>421</v>
      </c>
    </row>
    <row r="523" spans="3:11" x14ac:dyDescent="0.25">
      <c r="C523" s="143"/>
      <c r="D523" s="160"/>
      <c r="E523" s="125"/>
      <c r="F523" s="99">
        <f t="shared" si="28"/>
        <v>0</v>
      </c>
      <c r="G523" s="163"/>
      <c r="H523" s="144"/>
      <c r="I523" s="132" t="e">
        <f>VLOOKUP(H523,Presupuesto!$B$11:$C$565,2,0)</f>
        <v>#N/A</v>
      </c>
      <c r="J523" s="100" t="str">
        <f t="shared" si="29"/>
        <v>Posgrado</v>
      </c>
      <c r="K523" s="100" t="s">
        <v>421</v>
      </c>
    </row>
    <row r="524" spans="3:11" x14ac:dyDescent="0.25">
      <c r="C524" s="143"/>
      <c r="D524" s="160"/>
      <c r="E524" s="125"/>
      <c r="F524" s="99">
        <f t="shared" si="28"/>
        <v>0</v>
      </c>
      <c r="G524" s="163"/>
      <c r="H524" s="144"/>
      <c r="I524" s="132" t="e">
        <f>VLOOKUP(H524,Presupuesto!$B$11:$C$565,2,0)</f>
        <v>#N/A</v>
      </c>
      <c r="J524" s="100" t="str">
        <f t="shared" si="29"/>
        <v>Posgrado</v>
      </c>
      <c r="K524" s="100" t="s">
        <v>421</v>
      </c>
    </row>
    <row r="525" spans="3:11" x14ac:dyDescent="0.25">
      <c r="C525" s="143"/>
      <c r="D525" s="160"/>
      <c r="E525" s="125"/>
      <c r="F525" s="99">
        <f t="shared" si="28"/>
        <v>0</v>
      </c>
      <c r="G525" s="163"/>
      <c r="H525" s="144"/>
      <c r="I525" s="132" t="e">
        <f>VLOOKUP(H525,Presupuesto!$B$11:$C$565,2,0)</f>
        <v>#N/A</v>
      </c>
      <c r="J525" s="100" t="str">
        <f t="shared" si="29"/>
        <v>Posgrado</v>
      </c>
      <c r="K525" s="100" t="s">
        <v>421</v>
      </c>
    </row>
    <row r="526" spans="3:11" x14ac:dyDescent="0.25">
      <c r="C526" s="143"/>
      <c r="D526" s="160"/>
      <c r="E526" s="125"/>
      <c r="F526" s="99">
        <f t="shared" si="28"/>
        <v>0</v>
      </c>
      <c r="G526" s="163"/>
      <c r="H526" s="144"/>
      <c r="I526" s="132" t="e">
        <f>VLOOKUP(H526,Presupuesto!$B$11:$C$565,2,0)</f>
        <v>#N/A</v>
      </c>
      <c r="J526" s="100" t="str">
        <f t="shared" si="29"/>
        <v>Posgrado</v>
      </c>
      <c r="K526" s="100" t="s">
        <v>421</v>
      </c>
    </row>
    <row r="527" spans="3:11" x14ac:dyDescent="0.25">
      <c r="C527" s="143"/>
      <c r="D527" s="160"/>
      <c r="E527" s="125"/>
      <c r="F527" s="99">
        <f t="shared" si="28"/>
        <v>0</v>
      </c>
      <c r="G527" s="163"/>
      <c r="H527" s="144"/>
      <c r="I527" s="132" t="e">
        <f>VLOOKUP(H527,Presupuesto!$B$11:$C$565,2,0)</f>
        <v>#N/A</v>
      </c>
      <c r="J527" s="100" t="str">
        <f t="shared" si="29"/>
        <v>Posgrado</v>
      </c>
      <c r="K527" s="100" t="s">
        <v>421</v>
      </c>
    </row>
    <row r="528" spans="3:11" x14ac:dyDescent="0.25">
      <c r="C528" s="143"/>
      <c r="D528" s="160"/>
      <c r="E528" s="125"/>
      <c r="F528" s="99">
        <f t="shared" si="28"/>
        <v>0</v>
      </c>
      <c r="G528" s="163"/>
      <c r="H528" s="144"/>
      <c r="I528" s="132" t="e">
        <f>VLOOKUP(H528,Presupuesto!$B$11:$C$565,2,0)</f>
        <v>#N/A</v>
      </c>
      <c r="J528" s="100" t="str">
        <f t="shared" si="29"/>
        <v>Posgrado</v>
      </c>
      <c r="K528" s="100" t="s">
        <v>421</v>
      </c>
    </row>
    <row r="529" spans="3:11" x14ac:dyDescent="0.25">
      <c r="C529" s="143"/>
      <c r="D529" s="160"/>
      <c r="E529" s="125"/>
      <c r="F529" s="99">
        <f t="shared" si="28"/>
        <v>0</v>
      </c>
      <c r="G529" s="163"/>
      <c r="H529" s="144"/>
      <c r="I529" s="132" t="e">
        <f>VLOOKUP(H529,Presupuesto!$B$11:$C$565,2,0)</f>
        <v>#N/A</v>
      </c>
      <c r="J529" s="100" t="str">
        <f t="shared" si="29"/>
        <v>Posgrado</v>
      </c>
      <c r="K529" s="100" t="s">
        <v>421</v>
      </c>
    </row>
    <row r="530" spans="3:11" x14ac:dyDescent="0.25">
      <c r="C530" s="143"/>
      <c r="D530" s="160"/>
      <c r="E530" s="125"/>
      <c r="F530" s="99">
        <f t="shared" si="28"/>
        <v>0</v>
      </c>
      <c r="G530" s="163"/>
      <c r="H530" s="144"/>
      <c r="I530" s="132" t="e">
        <f>VLOOKUP(H530,Presupuesto!$B$11:$C$565,2,0)</f>
        <v>#N/A</v>
      </c>
      <c r="J530" s="100" t="str">
        <f t="shared" si="29"/>
        <v>Posgrado</v>
      </c>
      <c r="K530" s="100" t="s">
        <v>421</v>
      </c>
    </row>
    <row r="531" spans="3:11" x14ac:dyDescent="0.25">
      <c r="C531" s="143"/>
      <c r="D531" s="160"/>
      <c r="E531" s="125"/>
      <c r="F531" s="99">
        <f t="shared" si="28"/>
        <v>0</v>
      </c>
      <c r="G531" s="163"/>
      <c r="H531" s="144"/>
      <c r="I531" s="132" t="e">
        <f>VLOOKUP(H531,Presupuesto!$B$11:$C$565,2,0)</f>
        <v>#N/A</v>
      </c>
      <c r="J531" s="100" t="str">
        <f t="shared" si="29"/>
        <v>Posgrado</v>
      </c>
      <c r="K531" s="100" t="s">
        <v>421</v>
      </c>
    </row>
    <row r="532" spans="3:11" x14ac:dyDescent="0.25">
      <c r="C532" s="143"/>
      <c r="D532" s="160"/>
      <c r="E532" s="125"/>
      <c r="F532" s="99">
        <f t="shared" si="28"/>
        <v>0</v>
      </c>
      <c r="G532" s="163"/>
      <c r="H532" s="144"/>
      <c r="I532" s="132" t="e">
        <f>VLOOKUP(H532,Presupuesto!$B$11:$C$565,2,0)</f>
        <v>#N/A</v>
      </c>
      <c r="J532" s="100" t="str">
        <f t="shared" si="29"/>
        <v>Posgrado</v>
      </c>
      <c r="K532" s="100" t="s">
        <v>421</v>
      </c>
    </row>
    <row r="533" spans="3:11" x14ac:dyDescent="0.25">
      <c r="C533" s="143"/>
      <c r="D533" s="160"/>
      <c r="E533" s="125"/>
      <c r="F533" s="99">
        <f t="shared" si="28"/>
        <v>0</v>
      </c>
      <c r="G533" s="163"/>
      <c r="H533" s="144"/>
      <c r="I533" s="132" t="e">
        <f>VLOOKUP(H533,Presupuesto!$B$11:$C$565,2,0)</f>
        <v>#N/A</v>
      </c>
      <c r="J533" s="100" t="str">
        <f t="shared" si="29"/>
        <v>Posgrado</v>
      </c>
      <c r="K533" s="100" t="s">
        <v>421</v>
      </c>
    </row>
    <row r="534" spans="3:11" x14ac:dyDescent="0.25">
      <c r="C534" s="143"/>
      <c r="D534" s="160"/>
      <c r="E534" s="125"/>
      <c r="F534" s="99">
        <f t="shared" si="28"/>
        <v>0</v>
      </c>
      <c r="G534" s="163"/>
      <c r="H534" s="144"/>
      <c r="I534" s="132" t="e">
        <f>VLOOKUP(H534,Presupuesto!$B$11:$C$565,2,0)</f>
        <v>#N/A</v>
      </c>
      <c r="J534" s="100" t="str">
        <f t="shared" si="29"/>
        <v>Posgrado</v>
      </c>
      <c r="K534" s="100" t="s">
        <v>421</v>
      </c>
    </row>
    <row r="535" spans="3:11" x14ac:dyDescent="0.25">
      <c r="C535" s="143"/>
      <c r="D535" s="160"/>
      <c r="E535" s="125"/>
      <c r="F535" s="99">
        <f t="shared" si="28"/>
        <v>0</v>
      </c>
      <c r="G535" s="163"/>
      <c r="H535" s="144"/>
      <c r="I535" s="132" t="e">
        <f>VLOOKUP(H535,Presupuesto!$B$11:$C$565,2,0)</f>
        <v>#N/A</v>
      </c>
      <c r="J535" s="100" t="str">
        <f t="shared" si="29"/>
        <v>Posgrado</v>
      </c>
      <c r="K535" s="100" t="s">
        <v>421</v>
      </c>
    </row>
    <row r="536" spans="3:11" x14ac:dyDescent="0.25">
      <c r="C536" s="143"/>
      <c r="D536" s="160"/>
      <c r="E536" s="125"/>
      <c r="F536" s="99">
        <f t="shared" si="28"/>
        <v>0</v>
      </c>
      <c r="G536" s="163"/>
      <c r="H536" s="144"/>
      <c r="I536" s="132" t="e">
        <f>VLOOKUP(H536,Presupuesto!$B$11:$C$565,2,0)</f>
        <v>#N/A</v>
      </c>
      <c r="J536" s="100" t="str">
        <f t="shared" si="29"/>
        <v>Posgrado</v>
      </c>
      <c r="K536" s="100" t="s">
        <v>421</v>
      </c>
    </row>
    <row r="537" spans="3:11" x14ac:dyDescent="0.25">
      <c r="C537" s="145"/>
      <c r="D537" s="153"/>
      <c r="E537" s="120"/>
      <c r="F537" s="99">
        <f t="shared" si="28"/>
        <v>0</v>
      </c>
      <c r="G537" s="163"/>
      <c r="H537" s="146"/>
      <c r="I537" s="132" t="e">
        <f>VLOOKUP(H537,Presupuesto!$B$11:$C$565,2,0)</f>
        <v>#N/A</v>
      </c>
      <c r="J537" s="100" t="str">
        <f t="shared" si="29"/>
        <v>Posgrado</v>
      </c>
      <c r="K537" s="100" t="s">
        <v>421</v>
      </c>
    </row>
    <row r="538" spans="3:11" x14ac:dyDescent="0.25">
      <c r="C538" s="145"/>
      <c r="D538" s="153"/>
      <c r="E538" s="120"/>
      <c r="F538" s="99">
        <f t="shared" si="28"/>
        <v>0</v>
      </c>
      <c r="G538" s="163"/>
      <c r="H538" s="146"/>
      <c r="I538" s="132" t="e">
        <f>VLOOKUP(H538,Presupuesto!$B$11:$C$565,2,0)</f>
        <v>#N/A</v>
      </c>
      <c r="J538" s="100" t="str">
        <f t="shared" si="29"/>
        <v>Posgrado</v>
      </c>
      <c r="K538" s="100" t="s">
        <v>421</v>
      </c>
    </row>
    <row r="539" spans="3:11" x14ac:dyDescent="0.25">
      <c r="C539" s="145"/>
      <c r="D539" s="153"/>
      <c r="E539" s="120"/>
      <c r="F539" s="99">
        <f t="shared" si="28"/>
        <v>0</v>
      </c>
      <c r="G539" s="163"/>
      <c r="H539" s="146"/>
      <c r="I539" s="132" t="e">
        <f>VLOOKUP(H539,Presupuesto!$B$11:$C$565,2,0)</f>
        <v>#N/A</v>
      </c>
      <c r="J539" s="100" t="str">
        <f t="shared" si="29"/>
        <v>Posgrado</v>
      </c>
      <c r="K539" s="100" t="s">
        <v>421</v>
      </c>
    </row>
    <row r="540" spans="3:11" x14ac:dyDescent="0.25">
      <c r="C540" s="145"/>
      <c r="D540" s="153"/>
      <c r="E540" s="120"/>
      <c r="F540" s="99">
        <f t="shared" si="28"/>
        <v>0</v>
      </c>
      <c r="G540" s="163"/>
      <c r="H540" s="146"/>
      <c r="I540" s="132" t="e">
        <f>VLOOKUP(H540,Presupuesto!$B$11:$C$565,2,0)</f>
        <v>#N/A</v>
      </c>
      <c r="J540" s="100" t="str">
        <f t="shared" si="29"/>
        <v>Posgrado</v>
      </c>
      <c r="K540" s="100" t="s">
        <v>421</v>
      </c>
    </row>
    <row r="541" spans="3:11" x14ac:dyDescent="0.25">
      <c r="C541" s="145"/>
      <c r="D541" s="153"/>
      <c r="E541" s="120"/>
      <c r="F541" s="99">
        <f t="shared" si="28"/>
        <v>0</v>
      </c>
      <c r="G541" s="163"/>
      <c r="H541" s="146"/>
      <c r="I541" s="132" t="e">
        <f>VLOOKUP(H541,Presupuesto!$B$11:$C$565,2,0)</f>
        <v>#N/A</v>
      </c>
      <c r="J541" s="100" t="str">
        <f t="shared" si="29"/>
        <v>Posgrado</v>
      </c>
      <c r="K541" s="100" t="s">
        <v>421</v>
      </c>
    </row>
    <row r="542" spans="3:11" x14ac:dyDescent="0.25">
      <c r="C542" s="145"/>
      <c r="D542" s="153"/>
      <c r="E542" s="120"/>
      <c r="F542" s="99">
        <f t="shared" si="28"/>
        <v>0</v>
      </c>
      <c r="G542" s="163"/>
      <c r="H542" s="146"/>
      <c r="I542" s="132" t="e">
        <f>VLOOKUP(H542,Presupuesto!$B$11:$C$565,2,0)</f>
        <v>#N/A</v>
      </c>
      <c r="J542" s="100" t="str">
        <f t="shared" si="29"/>
        <v>Posgrado</v>
      </c>
      <c r="K542" s="100" t="s">
        <v>421</v>
      </c>
    </row>
    <row r="543" spans="3:11" x14ac:dyDescent="0.25">
      <c r="C543" s="145"/>
      <c r="D543" s="153"/>
      <c r="E543" s="120"/>
      <c r="F543" s="99">
        <f t="shared" si="28"/>
        <v>0</v>
      </c>
      <c r="G543" s="163"/>
      <c r="H543" s="146"/>
      <c r="I543" s="132" t="e">
        <f>VLOOKUP(H543,Presupuesto!$B$11:$C$565,2,0)</f>
        <v>#N/A</v>
      </c>
      <c r="J543" s="100" t="str">
        <f t="shared" si="29"/>
        <v>Posgrado</v>
      </c>
      <c r="K543" s="100" t="s">
        <v>421</v>
      </c>
    </row>
    <row r="544" spans="3:11" x14ac:dyDescent="0.25">
      <c r="C544" s="145"/>
      <c r="D544" s="153"/>
      <c r="E544" s="120"/>
      <c r="F544" s="99">
        <f t="shared" si="28"/>
        <v>0</v>
      </c>
      <c r="G544" s="163"/>
      <c r="H544" s="146"/>
      <c r="I544" s="132" t="e">
        <f>VLOOKUP(H544,Presupuesto!$B$11:$C$565,2,0)</f>
        <v>#N/A</v>
      </c>
      <c r="J544" s="100" t="str">
        <f t="shared" si="29"/>
        <v>Posgrado</v>
      </c>
      <c r="K544" s="100" t="s">
        <v>421</v>
      </c>
    </row>
    <row r="545" spans="3:11" x14ac:dyDescent="0.25">
      <c r="C545" s="147"/>
      <c r="D545" s="153"/>
      <c r="E545" s="120"/>
      <c r="F545" s="99">
        <f t="shared" si="28"/>
        <v>0</v>
      </c>
      <c r="G545" s="163"/>
      <c r="H545" s="148"/>
      <c r="I545" s="132" t="e">
        <f>VLOOKUP(H545,Presupuesto!$B$11:$C$565,2,0)</f>
        <v>#N/A</v>
      </c>
      <c r="J545" s="100" t="str">
        <f t="shared" si="29"/>
        <v>Posgrado</v>
      </c>
      <c r="K545" s="100" t="s">
        <v>412</v>
      </c>
    </row>
    <row r="546" spans="3:11" x14ac:dyDescent="0.25">
      <c r="C546" s="147"/>
      <c r="D546" s="153"/>
      <c r="E546" s="120"/>
      <c r="F546" s="99">
        <f t="shared" si="28"/>
        <v>0</v>
      </c>
      <c r="G546" s="163"/>
      <c r="H546" s="148"/>
      <c r="I546" s="132" t="e">
        <f>VLOOKUP(H546,Presupuesto!$B$11:$C$565,2,0)</f>
        <v>#N/A</v>
      </c>
      <c r="J546" s="100" t="str">
        <f t="shared" si="29"/>
        <v>Posgrado</v>
      </c>
      <c r="K546" s="100" t="s">
        <v>421</v>
      </c>
    </row>
    <row r="547" spans="3:11" x14ac:dyDescent="0.25">
      <c r="C547" s="147"/>
      <c r="D547" s="153"/>
      <c r="E547" s="120"/>
      <c r="F547" s="99">
        <f t="shared" si="28"/>
        <v>0</v>
      </c>
      <c r="G547" s="163"/>
      <c r="H547" s="148"/>
      <c r="I547" s="132" t="e">
        <f>VLOOKUP(H547,Presupuesto!$B$11:$C$565,2,0)</f>
        <v>#N/A</v>
      </c>
      <c r="J547" s="100" t="str">
        <f t="shared" si="29"/>
        <v>Posgrado</v>
      </c>
      <c r="K547" s="100" t="s">
        <v>421</v>
      </c>
    </row>
    <row r="548" spans="3:11" x14ac:dyDescent="0.25">
      <c r="C548" s="147"/>
      <c r="D548" s="153"/>
      <c r="E548" s="120"/>
      <c r="F548" s="99">
        <f t="shared" si="28"/>
        <v>0</v>
      </c>
      <c r="G548" s="163"/>
      <c r="H548" s="148"/>
      <c r="I548" s="132" t="e">
        <f>VLOOKUP(H548,Presupuesto!$B$11:$C$565,2,0)</f>
        <v>#N/A</v>
      </c>
      <c r="J548" s="100" t="str">
        <f t="shared" si="29"/>
        <v>Posgrado</v>
      </c>
      <c r="K548" s="100" t="s">
        <v>421</v>
      </c>
    </row>
    <row r="549" spans="3:11" ht="15.75" thickBot="1" x14ac:dyDescent="0.3">
      <c r="C549" s="149"/>
      <c r="D549" s="161"/>
      <c r="E549" s="105"/>
      <c r="F549" s="107">
        <f t="shared" si="28"/>
        <v>0</v>
      </c>
      <c r="G549" s="164"/>
      <c r="H549" s="150"/>
      <c r="I549" s="134" t="e">
        <f>VLOOKUP(H549,Presupuesto!$B$11:$C$565,2,0)</f>
        <v>#N/A</v>
      </c>
      <c r="J549" s="108" t="str">
        <f t="shared" si="29"/>
        <v>Posgrado</v>
      </c>
      <c r="K549" s="126" t="s">
        <v>403</v>
      </c>
    </row>
    <row r="551" spans="3:11" ht="15.75" thickBot="1" x14ac:dyDescent="0.3"/>
    <row r="552" spans="3:11" ht="15.75" thickBot="1" x14ac:dyDescent="0.3">
      <c r="C552" s="159" t="s">
        <v>53</v>
      </c>
      <c r="D552" s="412">
        <f>SUM(F559:F593)</f>
        <v>0</v>
      </c>
      <c r="F552" s="70"/>
      <c r="G552" s="79"/>
      <c r="H552" s="70"/>
      <c r="I552" s="70"/>
    </row>
    <row r="553" spans="3:11" x14ac:dyDescent="0.25">
      <c r="C553" s="70"/>
      <c r="D553" s="31"/>
      <c r="E553" s="95"/>
      <c r="F553" s="95"/>
      <c r="G553" s="95"/>
      <c r="H553" s="76"/>
      <c r="I553" s="76"/>
      <c r="J553" s="76"/>
      <c r="K553" s="114"/>
    </row>
    <row r="554" spans="3:11" x14ac:dyDescent="0.25">
      <c r="C554" s="70"/>
      <c r="D554" s="31"/>
      <c r="E554" s="95"/>
      <c r="F554" s="95"/>
      <c r="G554" s="95"/>
      <c r="H554" s="76"/>
      <c r="I554" s="76"/>
      <c r="J554" s="76"/>
      <c r="K554" s="114"/>
    </row>
    <row r="555" spans="3:11" ht="15.75" x14ac:dyDescent="0.25">
      <c r="C555" s="207" t="s">
        <v>401</v>
      </c>
      <c r="D555" s="208"/>
      <c r="E555" s="95"/>
      <c r="F555" s="95"/>
      <c r="G555" s="95"/>
      <c r="H555" s="76"/>
      <c r="I555" s="76"/>
      <c r="J555" s="76"/>
      <c r="K555" s="114"/>
    </row>
    <row r="556" spans="3:11" ht="18.75" x14ac:dyDescent="0.25">
      <c r="C556" s="213" t="e">
        <f>IFERROR(VLOOKUP(D555,'Desarrollo e Innov. Curricular'!$E:$F,2,FALSE),IFERROR(VLOOKUP(D555,'Investigación Científica'!$E:$F,2,FALSE),IFERROR(VLOOKUP(D555,'Vinculación Univ. Sociedad'!$E:$F,2,FALSE),IFERROR(VLOOKUP(D555,'Docencia y Profesorado Universi'!$E:$F,2,FALSE),IFERROR(VLOOKUP(D555,'Estudiantes y Graduados'!$E:$F,2,FALSE),IFERROR(VLOOKUP(D555,'Gestion Administrativa'!$E:$F,2,FALSE),IFERROR(VLOOKUP(D555,'Gestión Académica'!$E:$F,2,FALSE),IFERROR(VLOOKUP(D555,'Aseguramiento de la Calidad y M'!$E:$F,2,FALSE),IFERROR(VLOOKUP(D555,'Gestión del Conocimiento'!$E:$F,2,FALSE),IFERROR(VLOOKUP(D555,'Gobernabilidad y Procesos...'!$E:$F,2,FALSE),IFERROR(VLOOKUP(D555,'Gestión del Talento Humano'!$E:$F,2,FALSE),IFERROR(VLOOKUP(D555,'Internacionalización de la E.S.'!$E:$F,2,FALSE),IFERROR(VLOOKUP(D555,Posgrado!$E:$F,2,FALSE),IFERROR(VLOOKUP(D555,'Cultura de Innovación Insti...'!$E:$F,2,FALSE),VLOOKUP(D555,'Lo Esencial de la Reforma Univ.'!$E:$F,2,0)))))))))))))))</f>
        <v>#N/A</v>
      </c>
      <c r="D556" s="31"/>
      <c r="E556" s="95"/>
      <c r="F556" s="95"/>
      <c r="G556" s="95"/>
      <c r="H556" s="76"/>
      <c r="I556" s="76"/>
      <c r="J556" s="76"/>
      <c r="K556" s="114"/>
    </row>
    <row r="557" spans="3:11" ht="15.75" thickBot="1" x14ac:dyDescent="0.3">
      <c r="F557" s="95"/>
      <c r="G557" s="76"/>
      <c r="H557" s="76"/>
      <c r="I557" s="76"/>
    </row>
    <row r="558" spans="3:11" ht="30.75" thickBot="1" x14ac:dyDescent="0.3">
      <c r="C558" s="131" t="s">
        <v>44</v>
      </c>
      <c r="D558" s="131" t="s">
        <v>55</v>
      </c>
      <c r="E558" s="138" t="s">
        <v>57</v>
      </c>
      <c r="F558" s="137" t="s">
        <v>27</v>
      </c>
      <c r="G558" s="135" t="s">
        <v>140</v>
      </c>
      <c r="H558" s="138" t="s">
        <v>46</v>
      </c>
      <c r="I558" s="135" t="s">
        <v>141</v>
      </c>
      <c r="J558" s="135" t="s">
        <v>419</v>
      </c>
      <c r="K558" s="135" t="s">
        <v>420</v>
      </c>
    </row>
    <row r="559" spans="3:11" x14ac:dyDescent="0.25">
      <c r="C559" s="225" t="s">
        <v>450</v>
      </c>
      <c r="D559" s="226"/>
      <c r="E559" s="224">
        <f>HLOOKUP(C559,$AH$2:$BU$3,2,0)</f>
        <v>620</v>
      </c>
      <c r="F559" s="99">
        <f t="shared" ref="F559:F593" si="30">D559*E559</f>
        <v>0</v>
      </c>
      <c r="G559" s="163" t="s">
        <v>138</v>
      </c>
      <c r="H559" s="144"/>
      <c r="I559" s="132" t="e">
        <f>VLOOKUP(H559,Presupuesto!$B$11:$C$565,2,0)</f>
        <v>#N/A</v>
      </c>
      <c r="J559" s="223" t="s">
        <v>1471</v>
      </c>
      <c r="K559" s="100" t="s">
        <v>403</v>
      </c>
    </row>
    <row r="560" spans="3:11" x14ac:dyDescent="0.25">
      <c r="C560" s="143"/>
      <c r="D560" s="160"/>
      <c r="E560" s="125"/>
      <c r="F560" s="99">
        <f t="shared" si="30"/>
        <v>0</v>
      </c>
      <c r="G560" s="163"/>
      <c r="H560" s="144"/>
      <c r="I560" s="132" t="e">
        <f>VLOOKUP(H560,Presupuesto!$B$11:$C$565,2,0)</f>
        <v>#N/A</v>
      </c>
      <c r="J560" s="100" t="str">
        <f>$J$559</f>
        <v>Posgrado</v>
      </c>
      <c r="K560" s="100" t="s">
        <v>421</v>
      </c>
    </row>
    <row r="561" spans="3:11" x14ac:dyDescent="0.25">
      <c r="C561" s="143"/>
      <c r="D561" s="160"/>
      <c r="E561" s="125"/>
      <c r="F561" s="99">
        <f t="shared" si="30"/>
        <v>0</v>
      </c>
      <c r="G561" s="163"/>
      <c r="H561" s="144"/>
      <c r="I561" s="132" t="e">
        <f>VLOOKUP(H561,Presupuesto!$B$11:$C$565,2,0)</f>
        <v>#N/A</v>
      </c>
      <c r="J561" s="100" t="str">
        <f t="shared" ref="J561:J593" si="31">$J$559</f>
        <v>Posgrado</v>
      </c>
      <c r="K561" s="100" t="s">
        <v>421</v>
      </c>
    </row>
    <row r="562" spans="3:11" x14ac:dyDescent="0.25">
      <c r="C562" s="143"/>
      <c r="D562" s="160"/>
      <c r="E562" s="125"/>
      <c r="F562" s="99">
        <f t="shared" si="30"/>
        <v>0</v>
      </c>
      <c r="G562" s="163"/>
      <c r="H562" s="144"/>
      <c r="I562" s="132" t="e">
        <f>VLOOKUP(H562,Presupuesto!$B$11:$C$565,2,0)</f>
        <v>#N/A</v>
      </c>
      <c r="J562" s="100" t="str">
        <f t="shared" si="31"/>
        <v>Posgrado</v>
      </c>
      <c r="K562" s="100" t="s">
        <v>421</v>
      </c>
    </row>
    <row r="563" spans="3:11" x14ac:dyDescent="0.25">
      <c r="C563" s="143"/>
      <c r="D563" s="160"/>
      <c r="E563" s="125"/>
      <c r="F563" s="99">
        <f t="shared" si="30"/>
        <v>0</v>
      </c>
      <c r="G563" s="163"/>
      <c r="H563" s="144"/>
      <c r="I563" s="132" t="e">
        <f>VLOOKUP(H563,Presupuesto!$B$11:$C$565,2,0)</f>
        <v>#N/A</v>
      </c>
      <c r="J563" s="100" t="str">
        <f t="shared" si="31"/>
        <v>Posgrado</v>
      </c>
      <c r="K563" s="100" t="s">
        <v>421</v>
      </c>
    </row>
    <row r="564" spans="3:11" x14ac:dyDescent="0.25">
      <c r="C564" s="143"/>
      <c r="D564" s="160"/>
      <c r="E564" s="125"/>
      <c r="F564" s="99">
        <f t="shared" si="30"/>
        <v>0</v>
      </c>
      <c r="G564" s="163"/>
      <c r="H564" s="144"/>
      <c r="I564" s="132" t="e">
        <f>VLOOKUP(H564,Presupuesto!$B$11:$C$565,2,0)</f>
        <v>#N/A</v>
      </c>
      <c r="J564" s="100" t="str">
        <f t="shared" si="31"/>
        <v>Posgrado</v>
      </c>
      <c r="K564" s="100" t="s">
        <v>410</v>
      </c>
    </row>
    <row r="565" spans="3:11" x14ac:dyDescent="0.25">
      <c r="C565" s="143"/>
      <c r="D565" s="160"/>
      <c r="E565" s="125"/>
      <c r="F565" s="99">
        <f t="shared" si="30"/>
        <v>0</v>
      </c>
      <c r="G565" s="163"/>
      <c r="H565" s="144"/>
      <c r="I565" s="132" t="e">
        <f>VLOOKUP(H565,Presupuesto!$B$11:$C$565,2,0)</f>
        <v>#N/A</v>
      </c>
      <c r="J565" s="100" t="str">
        <f t="shared" si="31"/>
        <v>Posgrado</v>
      </c>
      <c r="K565" s="100" t="s">
        <v>421</v>
      </c>
    </row>
    <row r="566" spans="3:11" x14ac:dyDescent="0.25">
      <c r="C566" s="143"/>
      <c r="D566" s="160"/>
      <c r="E566" s="125"/>
      <c r="F566" s="99">
        <f t="shared" si="30"/>
        <v>0</v>
      </c>
      <c r="G566" s="163"/>
      <c r="H566" s="144"/>
      <c r="I566" s="132" t="e">
        <f>VLOOKUP(H566,Presupuesto!$B$11:$C$565,2,0)</f>
        <v>#N/A</v>
      </c>
      <c r="J566" s="100" t="str">
        <f t="shared" si="31"/>
        <v>Posgrado</v>
      </c>
      <c r="K566" s="100" t="s">
        <v>421</v>
      </c>
    </row>
    <row r="567" spans="3:11" x14ac:dyDescent="0.25">
      <c r="C567" s="143"/>
      <c r="D567" s="160"/>
      <c r="E567" s="125"/>
      <c r="F567" s="99">
        <f t="shared" si="30"/>
        <v>0</v>
      </c>
      <c r="G567" s="163"/>
      <c r="H567" s="144"/>
      <c r="I567" s="132" t="e">
        <f>VLOOKUP(H567,Presupuesto!$B$11:$C$565,2,0)</f>
        <v>#N/A</v>
      </c>
      <c r="J567" s="100" t="str">
        <f t="shared" si="31"/>
        <v>Posgrado</v>
      </c>
      <c r="K567" s="100" t="s">
        <v>421</v>
      </c>
    </row>
    <row r="568" spans="3:11" x14ac:dyDescent="0.25">
      <c r="C568" s="143"/>
      <c r="D568" s="160"/>
      <c r="E568" s="125"/>
      <c r="F568" s="99">
        <f t="shared" si="30"/>
        <v>0</v>
      </c>
      <c r="G568" s="163"/>
      <c r="H568" s="144"/>
      <c r="I568" s="132" t="e">
        <f>VLOOKUP(H568,Presupuesto!$B$11:$C$565,2,0)</f>
        <v>#N/A</v>
      </c>
      <c r="J568" s="100" t="str">
        <f t="shared" si="31"/>
        <v>Posgrado</v>
      </c>
      <c r="K568" s="100" t="s">
        <v>421</v>
      </c>
    </row>
    <row r="569" spans="3:11" x14ac:dyDescent="0.25">
      <c r="C569" s="143"/>
      <c r="D569" s="160"/>
      <c r="E569" s="125"/>
      <c r="F569" s="99">
        <f t="shared" si="30"/>
        <v>0</v>
      </c>
      <c r="G569" s="163"/>
      <c r="H569" s="144"/>
      <c r="I569" s="132" t="e">
        <f>VLOOKUP(H569,Presupuesto!$B$11:$C$565,2,0)</f>
        <v>#N/A</v>
      </c>
      <c r="J569" s="100" t="str">
        <f t="shared" si="31"/>
        <v>Posgrado</v>
      </c>
      <c r="K569" s="100" t="s">
        <v>421</v>
      </c>
    </row>
    <row r="570" spans="3:11" x14ac:dyDescent="0.25">
      <c r="C570" s="143"/>
      <c r="D570" s="160"/>
      <c r="E570" s="125"/>
      <c r="F570" s="99">
        <f t="shared" si="30"/>
        <v>0</v>
      </c>
      <c r="G570" s="163"/>
      <c r="H570" s="144"/>
      <c r="I570" s="132" t="e">
        <f>VLOOKUP(H570,Presupuesto!$B$11:$C$565,2,0)</f>
        <v>#N/A</v>
      </c>
      <c r="J570" s="100" t="str">
        <f t="shared" si="31"/>
        <v>Posgrado</v>
      </c>
      <c r="K570" s="100" t="s">
        <v>421</v>
      </c>
    </row>
    <row r="571" spans="3:11" x14ac:dyDescent="0.25">
      <c r="C571" s="143"/>
      <c r="D571" s="160"/>
      <c r="E571" s="125"/>
      <c r="F571" s="99">
        <f t="shared" si="30"/>
        <v>0</v>
      </c>
      <c r="G571" s="163"/>
      <c r="H571" s="144"/>
      <c r="I571" s="132" t="e">
        <f>VLOOKUP(H571,Presupuesto!$B$11:$C$565,2,0)</f>
        <v>#N/A</v>
      </c>
      <c r="J571" s="100" t="str">
        <f t="shared" si="31"/>
        <v>Posgrado</v>
      </c>
      <c r="K571" s="100" t="s">
        <v>421</v>
      </c>
    </row>
    <row r="572" spans="3:11" x14ac:dyDescent="0.25">
      <c r="C572" s="143"/>
      <c r="D572" s="160"/>
      <c r="E572" s="125"/>
      <c r="F572" s="99">
        <f t="shared" si="30"/>
        <v>0</v>
      </c>
      <c r="G572" s="163"/>
      <c r="H572" s="144"/>
      <c r="I572" s="132" t="e">
        <f>VLOOKUP(H572,Presupuesto!$B$11:$C$565,2,0)</f>
        <v>#N/A</v>
      </c>
      <c r="J572" s="100" t="str">
        <f t="shared" si="31"/>
        <v>Posgrado</v>
      </c>
      <c r="K572" s="100" t="s">
        <v>421</v>
      </c>
    </row>
    <row r="573" spans="3:11" x14ac:dyDescent="0.25">
      <c r="C573" s="143"/>
      <c r="D573" s="160"/>
      <c r="E573" s="125"/>
      <c r="F573" s="99">
        <f t="shared" si="30"/>
        <v>0</v>
      </c>
      <c r="G573" s="163"/>
      <c r="H573" s="144"/>
      <c r="I573" s="132" t="e">
        <f>VLOOKUP(H573,Presupuesto!$B$11:$C$565,2,0)</f>
        <v>#N/A</v>
      </c>
      <c r="J573" s="100" t="str">
        <f t="shared" si="31"/>
        <v>Posgrado</v>
      </c>
      <c r="K573" s="100" t="s">
        <v>421</v>
      </c>
    </row>
    <row r="574" spans="3:11" x14ac:dyDescent="0.25">
      <c r="C574" s="143"/>
      <c r="D574" s="160"/>
      <c r="E574" s="125"/>
      <c r="F574" s="99">
        <f t="shared" si="30"/>
        <v>0</v>
      </c>
      <c r="G574" s="163"/>
      <c r="H574" s="144"/>
      <c r="I574" s="132" t="e">
        <f>VLOOKUP(H574,Presupuesto!$B$11:$C$565,2,0)</f>
        <v>#N/A</v>
      </c>
      <c r="J574" s="100" t="str">
        <f t="shared" si="31"/>
        <v>Posgrado</v>
      </c>
      <c r="K574" s="100" t="s">
        <v>421</v>
      </c>
    </row>
    <row r="575" spans="3:11" x14ac:dyDescent="0.25">
      <c r="C575" s="143"/>
      <c r="D575" s="160"/>
      <c r="E575" s="125"/>
      <c r="F575" s="99">
        <f t="shared" si="30"/>
        <v>0</v>
      </c>
      <c r="G575" s="163"/>
      <c r="H575" s="144"/>
      <c r="I575" s="132" t="e">
        <f>VLOOKUP(H575,Presupuesto!$B$11:$C$565,2,0)</f>
        <v>#N/A</v>
      </c>
      <c r="J575" s="100" t="str">
        <f t="shared" si="31"/>
        <v>Posgrado</v>
      </c>
      <c r="K575" s="100" t="s">
        <v>421</v>
      </c>
    </row>
    <row r="576" spans="3:11" x14ac:dyDescent="0.25">
      <c r="C576" s="143"/>
      <c r="D576" s="160"/>
      <c r="E576" s="125"/>
      <c r="F576" s="99">
        <f t="shared" si="30"/>
        <v>0</v>
      </c>
      <c r="G576" s="163"/>
      <c r="H576" s="144"/>
      <c r="I576" s="132" t="e">
        <f>VLOOKUP(H576,Presupuesto!$B$11:$C$565,2,0)</f>
        <v>#N/A</v>
      </c>
      <c r="J576" s="100" t="str">
        <f t="shared" si="31"/>
        <v>Posgrado</v>
      </c>
      <c r="K576" s="100" t="s">
        <v>421</v>
      </c>
    </row>
    <row r="577" spans="3:11" x14ac:dyDescent="0.25">
      <c r="C577" s="143"/>
      <c r="D577" s="160"/>
      <c r="E577" s="125"/>
      <c r="F577" s="99">
        <f t="shared" si="30"/>
        <v>0</v>
      </c>
      <c r="G577" s="163"/>
      <c r="H577" s="144"/>
      <c r="I577" s="132" t="e">
        <f>VLOOKUP(H577,Presupuesto!$B$11:$C$565,2,0)</f>
        <v>#N/A</v>
      </c>
      <c r="J577" s="100" t="str">
        <f t="shared" si="31"/>
        <v>Posgrado</v>
      </c>
      <c r="K577" s="100" t="s">
        <v>421</v>
      </c>
    </row>
    <row r="578" spans="3:11" x14ac:dyDescent="0.25">
      <c r="C578" s="143"/>
      <c r="D578" s="160"/>
      <c r="E578" s="125"/>
      <c r="F578" s="99">
        <f t="shared" si="30"/>
        <v>0</v>
      </c>
      <c r="G578" s="163"/>
      <c r="H578" s="144"/>
      <c r="I578" s="132" t="e">
        <f>VLOOKUP(H578,Presupuesto!$B$11:$C$565,2,0)</f>
        <v>#N/A</v>
      </c>
      <c r="J578" s="100" t="str">
        <f t="shared" si="31"/>
        <v>Posgrado</v>
      </c>
      <c r="K578" s="100" t="s">
        <v>421</v>
      </c>
    </row>
    <row r="579" spans="3:11" x14ac:dyDescent="0.25">
      <c r="C579" s="143"/>
      <c r="D579" s="160"/>
      <c r="E579" s="125"/>
      <c r="F579" s="99">
        <f t="shared" si="30"/>
        <v>0</v>
      </c>
      <c r="G579" s="163"/>
      <c r="H579" s="144"/>
      <c r="I579" s="132" t="e">
        <f>VLOOKUP(H579,Presupuesto!$B$11:$C$565,2,0)</f>
        <v>#N/A</v>
      </c>
      <c r="J579" s="100" t="str">
        <f t="shared" si="31"/>
        <v>Posgrado</v>
      </c>
      <c r="K579" s="100" t="s">
        <v>421</v>
      </c>
    </row>
    <row r="580" spans="3:11" x14ac:dyDescent="0.25">
      <c r="C580" s="143"/>
      <c r="D580" s="160"/>
      <c r="E580" s="125"/>
      <c r="F580" s="99">
        <f t="shared" si="30"/>
        <v>0</v>
      </c>
      <c r="G580" s="163"/>
      <c r="H580" s="144"/>
      <c r="I580" s="132" t="e">
        <f>VLOOKUP(H580,Presupuesto!$B$11:$C$565,2,0)</f>
        <v>#N/A</v>
      </c>
      <c r="J580" s="100" t="str">
        <f t="shared" si="31"/>
        <v>Posgrado</v>
      </c>
      <c r="K580" s="100" t="s">
        <v>421</v>
      </c>
    </row>
    <row r="581" spans="3:11" x14ac:dyDescent="0.25">
      <c r="C581" s="145"/>
      <c r="D581" s="153"/>
      <c r="E581" s="120"/>
      <c r="F581" s="99">
        <f t="shared" si="30"/>
        <v>0</v>
      </c>
      <c r="G581" s="163"/>
      <c r="H581" s="146"/>
      <c r="I581" s="132" t="e">
        <f>VLOOKUP(H581,Presupuesto!$B$11:$C$565,2,0)</f>
        <v>#N/A</v>
      </c>
      <c r="J581" s="100" t="str">
        <f t="shared" si="31"/>
        <v>Posgrado</v>
      </c>
      <c r="K581" s="100" t="s">
        <v>421</v>
      </c>
    </row>
    <row r="582" spans="3:11" x14ac:dyDescent="0.25">
      <c r="C582" s="145"/>
      <c r="D582" s="153"/>
      <c r="E582" s="120"/>
      <c r="F582" s="99">
        <f t="shared" si="30"/>
        <v>0</v>
      </c>
      <c r="G582" s="163"/>
      <c r="H582" s="146"/>
      <c r="I582" s="132" t="e">
        <f>VLOOKUP(H582,Presupuesto!$B$11:$C$565,2,0)</f>
        <v>#N/A</v>
      </c>
      <c r="J582" s="100" t="str">
        <f t="shared" si="31"/>
        <v>Posgrado</v>
      </c>
      <c r="K582" s="100" t="s">
        <v>421</v>
      </c>
    </row>
    <row r="583" spans="3:11" x14ac:dyDescent="0.25">
      <c r="C583" s="145"/>
      <c r="D583" s="153"/>
      <c r="E583" s="120"/>
      <c r="F583" s="99">
        <f t="shared" si="30"/>
        <v>0</v>
      </c>
      <c r="G583" s="163"/>
      <c r="H583" s="146"/>
      <c r="I583" s="132" t="e">
        <f>VLOOKUP(H583,Presupuesto!$B$11:$C$565,2,0)</f>
        <v>#N/A</v>
      </c>
      <c r="J583" s="100" t="str">
        <f t="shared" si="31"/>
        <v>Posgrado</v>
      </c>
      <c r="K583" s="100" t="s">
        <v>421</v>
      </c>
    </row>
    <row r="584" spans="3:11" x14ac:dyDescent="0.25">
      <c r="C584" s="145"/>
      <c r="D584" s="153"/>
      <c r="E584" s="120"/>
      <c r="F584" s="99">
        <f t="shared" si="30"/>
        <v>0</v>
      </c>
      <c r="G584" s="163"/>
      <c r="H584" s="146"/>
      <c r="I584" s="132" t="e">
        <f>VLOOKUP(H584,Presupuesto!$B$11:$C$565,2,0)</f>
        <v>#N/A</v>
      </c>
      <c r="J584" s="100" t="str">
        <f t="shared" si="31"/>
        <v>Posgrado</v>
      </c>
      <c r="K584" s="100" t="s">
        <v>421</v>
      </c>
    </row>
    <row r="585" spans="3:11" x14ac:dyDescent="0.25">
      <c r="C585" s="145"/>
      <c r="D585" s="153"/>
      <c r="E585" s="120"/>
      <c r="F585" s="99">
        <f t="shared" si="30"/>
        <v>0</v>
      </c>
      <c r="G585" s="163"/>
      <c r="H585" s="146"/>
      <c r="I585" s="132" t="e">
        <f>VLOOKUP(H585,Presupuesto!$B$11:$C$565,2,0)</f>
        <v>#N/A</v>
      </c>
      <c r="J585" s="100" t="str">
        <f t="shared" si="31"/>
        <v>Posgrado</v>
      </c>
      <c r="K585" s="100" t="s">
        <v>421</v>
      </c>
    </row>
    <row r="586" spans="3:11" x14ac:dyDescent="0.25">
      <c r="C586" s="145"/>
      <c r="D586" s="153"/>
      <c r="E586" s="120"/>
      <c r="F586" s="99">
        <f t="shared" si="30"/>
        <v>0</v>
      </c>
      <c r="G586" s="163"/>
      <c r="H586" s="146"/>
      <c r="I586" s="132" t="e">
        <f>VLOOKUP(H586,Presupuesto!$B$11:$C$565,2,0)</f>
        <v>#N/A</v>
      </c>
      <c r="J586" s="100" t="str">
        <f t="shared" si="31"/>
        <v>Posgrado</v>
      </c>
      <c r="K586" s="100" t="s">
        <v>421</v>
      </c>
    </row>
    <row r="587" spans="3:11" x14ac:dyDescent="0.25">
      <c r="C587" s="145"/>
      <c r="D587" s="153"/>
      <c r="E587" s="120"/>
      <c r="F587" s="99">
        <f t="shared" si="30"/>
        <v>0</v>
      </c>
      <c r="G587" s="163"/>
      <c r="H587" s="146"/>
      <c r="I587" s="132" t="e">
        <f>VLOOKUP(H587,Presupuesto!$B$11:$C$565,2,0)</f>
        <v>#N/A</v>
      </c>
      <c r="J587" s="100" t="str">
        <f t="shared" si="31"/>
        <v>Posgrado</v>
      </c>
      <c r="K587" s="100" t="s">
        <v>421</v>
      </c>
    </row>
    <row r="588" spans="3:11" x14ac:dyDescent="0.25">
      <c r="C588" s="145"/>
      <c r="D588" s="153"/>
      <c r="E588" s="120"/>
      <c r="F588" s="99">
        <f t="shared" si="30"/>
        <v>0</v>
      </c>
      <c r="G588" s="163"/>
      <c r="H588" s="146"/>
      <c r="I588" s="132" t="e">
        <f>VLOOKUP(H588,Presupuesto!$B$11:$C$565,2,0)</f>
        <v>#N/A</v>
      </c>
      <c r="J588" s="100" t="str">
        <f t="shared" si="31"/>
        <v>Posgrado</v>
      </c>
      <c r="K588" s="100" t="s">
        <v>421</v>
      </c>
    </row>
    <row r="589" spans="3:11" x14ac:dyDescent="0.25">
      <c r="C589" s="147"/>
      <c r="D589" s="153"/>
      <c r="E589" s="120"/>
      <c r="F589" s="99">
        <f t="shared" si="30"/>
        <v>0</v>
      </c>
      <c r="G589" s="163"/>
      <c r="H589" s="148"/>
      <c r="I589" s="132" t="e">
        <f>VLOOKUP(H589,Presupuesto!$B$11:$C$565,2,0)</f>
        <v>#N/A</v>
      </c>
      <c r="J589" s="100" t="str">
        <f t="shared" si="31"/>
        <v>Posgrado</v>
      </c>
      <c r="K589" s="100" t="s">
        <v>412</v>
      </c>
    </row>
    <row r="590" spans="3:11" x14ac:dyDescent="0.25">
      <c r="C590" s="147"/>
      <c r="D590" s="153"/>
      <c r="E590" s="120"/>
      <c r="F590" s="99">
        <f t="shared" si="30"/>
        <v>0</v>
      </c>
      <c r="G590" s="163"/>
      <c r="H590" s="148"/>
      <c r="I590" s="132" t="e">
        <f>VLOOKUP(H590,Presupuesto!$B$11:$C$565,2,0)</f>
        <v>#N/A</v>
      </c>
      <c r="J590" s="100" t="str">
        <f t="shared" si="31"/>
        <v>Posgrado</v>
      </c>
      <c r="K590" s="100" t="s">
        <v>421</v>
      </c>
    </row>
    <row r="591" spans="3:11" x14ac:dyDescent="0.25">
      <c r="C591" s="147"/>
      <c r="D591" s="153"/>
      <c r="E591" s="120"/>
      <c r="F591" s="99">
        <f t="shared" si="30"/>
        <v>0</v>
      </c>
      <c r="G591" s="163"/>
      <c r="H591" s="148"/>
      <c r="I591" s="132" t="e">
        <f>VLOOKUP(H591,Presupuesto!$B$11:$C$565,2,0)</f>
        <v>#N/A</v>
      </c>
      <c r="J591" s="100" t="str">
        <f t="shared" si="31"/>
        <v>Posgrado</v>
      </c>
      <c r="K591" s="100" t="s">
        <v>421</v>
      </c>
    </row>
    <row r="592" spans="3:11" x14ac:dyDescent="0.25">
      <c r="C592" s="147"/>
      <c r="D592" s="153"/>
      <c r="E592" s="120"/>
      <c r="F592" s="99">
        <f t="shared" si="30"/>
        <v>0</v>
      </c>
      <c r="G592" s="163"/>
      <c r="H592" s="148"/>
      <c r="I592" s="132" t="e">
        <f>VLOOKUP(H592,Presupuesto!$B$11:$C$565,2,0)</f>
        <v>#N/A</v>
      </c>
      <c r="J592" s="100" t="str">
        <f t="shared" si="31"/>
        <v>Posgrado</v>
      </c>
      <c r="K592" s="100" t="s">
        <v>421</v>
      </c>
    </row>
    <row r="593" spans="3:11" ht="15.75" thickBot="1" x14ac:dyDescent="0.3">
      <c r="C593" s="149"/>
      <c r="D593" s="161"/>
      <c r="E593" s="105"/>
      <c r="F593" s="107">
        <f t="shared" si="30"/>
        <v>0</v>
      </c>
      <c r="G593" s="164"/>
      <c r="H593" s="150"/>
      <c r="I593" s="134" t="e">
        <f>VLOOKUP(H593,Presupuesto!$B$11:$C$565,2,0)</f>
        <v>#N/A</v>
      </c>
      <c r="J593" s="108" t="str">
        <f t="shared" si="31"/>
        <v>Posgrado</v>
      </c>
      <c r="K593" s="126" t="s">
        <v>403</v>
      </c>
    </row>
    <row r="595" spans="3:11" ht="15.75" thickBot="1" x14ac:dyDescent="0.3">
      <c r="F595" s="92"/>
      <c r="G595" s="91"/>
      <c r="H595" s="92"/>
      <c r="I595" s="92"/>
    </row>
    <row r="596" spans="3:11" ht="15.75" thickBot="1" x14ac:dyDescent="0.3">
      <c r="C596" s="159" t="s">
        <v>53</v>
      </c>
      <c r="D596" s="412">
        <f>SUM(F603:F637)</f>
        <v>0</v>
      </c>
      <c r="F596" s="70"/>
      <c r="G596" s="79"/>
      <c r="H596" s="70"/>
      <c r="I596" s="70"/>
    </row>
    <row r="597" spans="3:11" x14ac:dyDescent="0.25">
      <c r="C597" s="70"/>
      <c r="D597" s="31"/>
      <c r="E597" s="95"/>
      <c r="F597" s="95"/>
      <c r="G597" s="95"/>
      <c r="H597" s="76"/>
      <c r="I597" s="76"/>
      <c r="J597" s="76"/>
      <c r="K597" s="114"/>
    </row>
    <row r="598" spans="3:11" x14ac:dyDescent="0.25">
      <c r="C598" s="70"/>
      <c r="D598" s="31"/>
      <c r="E598" s="95"/>
      <c r="F598" s="95"/>
      <c r="G598" s="95"/>
      <c r="H598" s="76"/>
      <c r="I598" s="76"/>
      <c r="J598" s="76"/>
      <c r="K598" s="114"/>
    </row>
    <row r="599" spans="3:11" ht="15.75" x14ac:dyDescent="0.25">
      <c r="C599" s="207" t="s">
        <v>401</v>
      </c>
      <c r="D599" s="208"/>
      <c r="E599" s="95"/>
      <c r="F599" s="95"/>
      <c r="G599" s="95"/>
      <c r="H599" s="76"/>
      <c r="I599" s="76"/>
      <c r="J599" s="76"/>
      <c r="K599" s="114"/>
    </row>
    <row r="600" spans="3:11" ht="18.75" x14ac:dyDescent="0.25">
      <c r="C600" s="213" t="e">
        <f>IFERROR(VLOOKUP(D599,'Desarrollo e Innov. Curricular'!$E:$F,2,FALSE),IFERROR(VLOOKUP(D599,'Investigación Científica'!$E:$F,2,FALSE),IFERROR(VLOOKUP(D599,'Vinculación Univ. Sociedad'!$E:$F,2,FALSE),IFERROR(VLOOKUP(D599,'Docencia y Profesorado Universi'!$E:$F,2,FALSE),IFERROR(VLOOKUP(D599,'Estudiantes y Graduados'!$E:$F,2,FALSE),IFERROR(VLOOKUP(D599,'Gestion Administrativa'!$E:$F,2,FALSE),IFERROR(VLOOKUP(D599,'Gestión Académica'!$E:$F,2,FALSE),IFERROR(VLOOKUP(D599,'Aseguramiento de la Calidad y M'!$E:$F,2,FALSE),IFERROR(VLOOKUP(D599,'Gestión del Conocimiento'!$E:$F,2,FALSE),IFERROR(VLOOKUP(D599,'Gobernabilidad y Procesos...'!$E:$F,2,FALSE),IFERROR(VLOOKUP(D599,'Gestión del Talento Humano'!$E:$F,2,FALSE),IFERROR(VLOOKUP(D599,'Internacionalización de la E.S.'!$E:$F,2,FALSE),IFERROR(VLOOKUP(D599,Posgrado!$E:$F,2,FALSE),IFERROR(VLOOKUP(D599,'Cultura de Innovación Insti...'!$E:$F,2,FALSE),VLOOKUP(D599,'Lo Esencial de la Reforma Univ.'!$E:$F,2,0)))))))))))))))</f>
        <v>#N/A</v>
      </c>
      <c r="D600" s="31"/>
      <c r="E600" s="95"/>
      <c r="F600" s="95"/>
      <c r="G600" s="95"/>
      <c r="H600" s="76"/>
      <c r="I600" s="76"/>
      <c r="J600" s="76"/>
      <c r="K600" s="114"/>
    </row>
    <row r="601" spans="3:11" ht="15.75" thickBot="1" x14ac:dyDescent="0.3">
      <c r="F601" s="95"/>
      <c r="G601" s="76"/>
      <c r="H601" s="76"/>
      <c r="I601" s="76"/>
    </row>
    <row r="602" spans="3:11" ht="30.75" thickBot="1" x14ac:dyDescent="0.3">
      <c r="C602" s="131" t="s">
        <v>44</v>
      </c>
      <c r="D602" s="131" t="s">
        <v>55</v>
      </c>
      <c r="E602" s="138" t="s">
        <v>57</v>
      </c>
      <c r="F602" s="137" t="s">
        <v>27</v>
      </c>
      <c r="G602" s="135" t="s">
        <v>140</v>
      </c>
      <c r="H602" s="138" t="s">
        <v>46</v>
      </c>
      <c r="I602" s="135" t="s">
        <v>141</v>
      </c>
      <c r="J602" s="135" t="s">
        <v>419</v>
      </c>
      <c r="K602" s="135" t="s">
        <v>420</v>
      </c>
    </row>
    <row r="603" spans="3:11" x14ac:dyDescent="0.25">
      <c r="C603" s="225" t="s">
        <v>450</v>
      </c>
      <c r="D603" s="226"/>
      <c r="E603" s="224">
        <f>HLOOKUP(C603,$AH$2:$BU$3,2,0)</f>
        <v>620</v>
      </c>
      <c r="F603" s="99">
        <f t="shared" ref="F603:F637" si="32">D603*E603</f>
        <v>0</v>
      </c>
      <c r="G603" s="163" t="s">
        <v>138</v>
      </c>
      <c r="H603" s="144"/>
      <c r="I603" s="132" t="e">
        <f>VLOOKUP(H603,Presupuesto!$B$11:$C$565,2,0)</f>
        <v>#N/A</v>
      </c>
      <c r="J603" s="223" t="s">
        <v>1471</v>
      </c>
      <c r="K603" s="100" t="s">
        <v>403</v>
      </c>
    </row>
    <row r="604" spans="3:11" x14ac:dyDescent="0.25">
      <c r="C604" s="143"/>
      <c r="D604" s="160"/>
      <c r="E604" s="125"/>
      <c r="F604" s="99">
        <f t="shared" si="32"/>
        <v>0</v>
      </c>
      <c r="G604" s="163"/>
      <c r="H604" s="144"/>
      <c r="I604" s="132" t="e">
        <f>VLOOKUP(H604,Presupuesto!$B$11:$C$565,2,0)</f>
        <v>#N/A</v>
      </c>
      <c r="J604" s="100" t="str">
        <f>$J$603</f>
        <v>Posgrado</v>
      </c>
      <c r="K604" s="100" t="s">
        <v>421</v>
      </c>
    </row>
    <row r="605" spans="3:11" x14ac:dyDescent="0.25">
      <c r="C605" s="143"/>
      <c r="D605" s="160"/>
      <c r="E605" s="125"/>
      <c r="F605" s="99">
        <f t="shared" si="32"/>
        <v>0</v>
      </c>
      <c r="G605" s="163"/>
      <c r="H605" s="144"/>
      <c r="I605" s="132" t="e">
        <f>VLOOKUP(H605,Presupuesto!$B$11:$C$565,2,0)</f>
        <v>#N/A</v>
      </c>
      <c r="J605" s="100" t="str">
        <f t="shared" ref="J605:J637" si="33">$J$603</f>
        <v>Posgrado</v>
      </c>
      <c r="K605" s="100" t="s">
        <v>421</v>
      </c>
    </row>
    <row r="606" spans="3:11" x14ac:dyDescent="0.25">
      <c r="C606" s="143"/>
      <c r="D606" s="160"/>
      <c r="E606" s="125"/>
      <c r="F606" s="99">
        <f t="shared" si="32"/>
        <v>0</v>
      </c>
      <c r="G606" s="163"/>
      <c r="H606" s="144"/>
      <c r="I606" s="132" t="e">
        <f>VLOOKUP(H606,Presupuesto!$B$11:$C$565,2,0)</f>
        <v>#N/A</v>
      </c>
      <c r="J606" s="100" t="str">
        <f t="shared" si="33"/>
        <v>Posgrado</v>
      </c>
      <c r="K606" s="100" t="s">
        <v>421</v>
      </c>
    </row>
    <row r="607" spans="3:11" x14ac:dyDescent="0.25">
      <c r="C607" s="143"/>
      <c r="D607" s="160"/>
      <c r="E607" s="125"/>
      <c r="F607" s="99">
        <f t="shared" si="32"/>
        <v>0</v>
      </c>
      <c r="G607" s="163"/>
      <c r="H607" s="144"/>
      <c r="I607" s="132" t="e">
        <f>VLOOKUP(H607,Presupuesto!$B$11:$C$565,2,0)</f>
        <v>#N/A</v>
      </c>
      <c r="J607" s="100" t="str">
        <f t="shared" si="33"/>
        <v>Posgrado</v>
      </c>
      <c r="K607" s="100" t="s">
        <v>421</v>
      </c>
    </row>
    <row r="608" spans="3:11" x14ac:dyDescent="0.25">
      <c r="C608" s="143"/>
      <c r="D608" s="160"/>
      <c r="E608" s="125"/>
      <c r="F608" s="99">
        <f t="shared" si="32"/>
        <v>0</v>
      </c>
      <c r="G608" s="163"/>
      <c r="H608" s="144"/>
      <c r="I608" s="132" t="e">
        <f>VLOOKUP(H608,Presupuesto!$B$11:$C$565,2,0)</f>
        <v>#N/A</v>
      </c>
      <c r="J608" s="100" t="str">
        <f t="shared" si="33"/>
        <v>Posgrado</v>
      </c>
      <c r="K608" s="100" t="s">
        <v>410</v>
      </c>
    </row>
    <row r="609" spans="3:11" x14ac:dyDescent="0.25">
      <c r="C609" s="143"/>
      <c r="D609" s="160"/>
      <c r="E609" s="125"/>
      <c r="F609" s="99">
        <f t="shared" si="32"/>
        <v>0</v>
      </c>
      <c r="G609" s="163"/>
      <c r="H609" s="144"/>
      <c r="I609" s="132" t="e">
        <f>VLOOKUP(H609,Presupuesto!$B$11:$C$565,2,0)</f>
        <v>#N/A</v>
      </c>
      <c r="J609" s="100" t="str">
        <f t="shared" si="33"/>
        <v>Posgrado</v>
      </c>
      <c r="K609" s="100" t="s">
        <v>421</v>
      </c>
    </row>
    <row r="610" spans="3:11" x14ac:dyDescent="0.25">
      <c r="C610" s="143"/>
      <c r="D610" s="160"/>
      <c r="E610" s="125"/>
      <c r="F610" s="99">
        <f t="shared" si="32"/>
        <v>0</v>
      </c>
      <c r="G610" s="163"/>
      <c r="H610" s="144"/>
      <c r="I610" s="132" t="e">
        <f>VLOOKUP(H610,Presupuesto!$B$11:$C$565,2,0)</f>
        <v>#N/A</v>
      </c>
      <c r="J610" s="100" t="str">
        <f t="shared" si="33"/>
        <v>Posgrado</v>
      </c>
      <c r="K610" s="100" t="s">
        <v>421</v>
      </c>
    </row>
    <row r="611" spans="3:11" x14ac:dyDescent="0.25">
      <c r="C611" s="143"/>
      <c r="D611" s="160"/>
      <c r="E611" s="125"/>
      <c r="F611" s="99">
        <f t="shared" si="32"/>
        <v>0</v>
      </c>
      <c r="G611" s="163"/>
      <c r="H611" s="144"/>
      <c r="I611" s="132" t="e">
        <f>VLOOKUP(H611,Presupuesto!$B$11:$C$565,2,0)</f>
        <v>#N/A</v>
      </c>
      <c r="J611" s="100" t="str">
        <f t="shared" si="33"/>
        <v>Posgrado</v>
      </c>
      <c r="K611" s="100" t="s">
        <v>421</v>
      </c>
    </row>
    <row r="612" spans="3:11" x14ac:dyDescent="0.25">
      <c r="C612" s="143"/>
      <c r="D612" s="160"/>
      <c r="E612" s="125"/>
      <c r="F612" s="99">
        <f t="shared" si="32"/>
        <v>0</v>
      </c>
      <c r="G612" s="163"/>
      <c r="H612" s="144"/>
      <c r="I612" s="132" t="e">
        <f>VLOOKUP(H612,Presupuesto!$B$11:$C$565,2,0)</f>
        <v>#N/A</v>
      </c>
      <c r="J612" s="100" t="str">
        <f t="shared" si="33"/>
        <v>Posgrado</v>
      </c>
      <c r="K612" s="100" t="s">
        <v>421</v>
      </c>
    </row>
    <row r="613" spans="3:11" x14ac:dyDescent="0.25">
      <c r="C613" s="143"/>
      <c r="D613" s="160"/>
      <c r="E613" s="125"/>
      <c r="F613" s="99">
        <f t="shared" si="32"/>
        <v>0</v>
      </c>
      <c r="G613" s="163"/>
      <c r="H613" s="144"/>
      <c r="I613" s="132" t="e">
        <f>VLOOKUP(H613,Presupuesto!$B$11:$C$565,2,0)</f>
        <v>#N/A</v>
      </c>
      <c r="J613" s="100" t="str">
        <f t="shared" si="33"/>
        <v>Posgrado</v>
      </c>
      <c r="K613" s="100" t="s">
        <v>421</v>
      </c>
    </row>
    <row r="614" spans="3:11" x14ac:dyDescent="0.25">
      <c r="C614" s="143"/>
      <c r="D614" s="160"/>
      <c r="E614" s="125"/>
      <c r="F614" s="99">
        <f t="shared" si="32"/>
        <v>0</v>
      </c>
      <c r="G614" s="163"/>
      <c r="H614" s="144"/>
      <c r="I614" s="132" t="e">
        <f>VLOOKUP(H614,Presupuesto!$B$11:$C$565,2,0)</f>
        <v>#N/A</v>
      </c>
      <c r="J614" s="100" t="str">
        <f t="shared" si="33"/>
        <v>Posgrado</v>
      </c>
      <c r="K614" s="100" t="s">
        <v>421</v>
      </c>
    </row>
    <row r="615" spans="3:11" x14ac:dyDescent="0.25">
      <c r="C615" s="143"/>
      <c r="D615" s="160"/>
      <c r="E615" s="125"/>
      <c r="F615" s="99">
        <f t="shared" si="32"/>
        <v>0</v>
      </c>
      <c r="G615" s="163"/>
      <c r="H615" s="144"/>
      <c r="I615" s="132" t="e">
        <f>VLOOKUP(H615,Presupuesto!$B$11:$C$565,2,0)</f>
        <v>#N/A</v>
      </c>
      <c r="J615" s="100" t="str">
        <f t="shared" si="33"/>
        <v>Posgrado</v>
      </c>
      <c r="K615" s="100" t="s">
        <v>421</v>
      </c>
    </row>
    <row r="616" spans="3:11" x14ac:dyDescent="0.25">
      <c r="C616" s="143"/>
      <c r="D616" s="160"/>
      <c r="E616" s="125"/>
      <c r="F616" s="99">
        <f t="shared" si="32"/>
        <v>0</v>
      </c>
      <c r="G616" s="163"/>
      <c r="H616" s="144"/>
      <c r="I616" s="132" t="e">
        <f>VLOOKUP(H616,Presupuesto!$B$11:$C$565,2,0)</f>
        <v>#N/A</v>
      </c>
      <c r="J616" s="100" t="str">
        <f t="shared" si="33"/>
        <v>Posgrado</v>
      </c>
      <c r="K616" s="100" t="s">
        <v>421</v>
      </c>
    </row>
    <row r="617" spans="3:11" x14ac:dyDescent="0.25">
      <c r="C617" s="143"/>
      <c r="D617" s="160"/>
      <c r="E617" s="125"/>
      <c r="F617" s="99">
        <f t="shared" si="32"/>
        <v>0</v>
      </c>
      <c r="G617" s="163"/>
      <c r="H617" s="144"/>
      <c r="I617" s="132" t="e">
        <f>VLOOKUP(H617,Presupuesto!$B$11:$C$565,2,0)</f>
        <v>#N/A</v>
      </c>
      <c r="J617" s="100" t="str">
        <f t="shared" si="33"/>
        <v>Posgrado</v>
      </c>
      <c r="K617" s="100" t="s">
        <v>421</v>
      </c>
    </row>
    <row r="618" spans="3:11" x14ac:dyDescent="0.25">
      <c r="C618" s="143"/>
      <c r="D618" s="160"/>
      <c r="E618" s="125"/>
      <c r="F618" s="99">
        <f t="shared" si="32"/>
        <v>0</v>
      </c>
      <c r="G618" s="163"/>
      <c r="H618" s="144"/>
      <c r="I618" s="132" t="e">
        <f>VLOOKUP(H618,Presupuesto!$B$11:$C$565,2,0)</f>
        <v>#N/A</v>
      </c>
      <c r="J618" s="100" t="str">
        <f t="shared" si="33"/>
        <v>Posgrado</v>
      </c>
      <c r="K618" s="100" t="s">
        <v>421</v>
      </c>
    </row>
    <row r="619" spans="3:11" x14ac:dyDescent="0.25">
      <c r="C619" s="143"/>
      <c r="D619" s="160"/>
      <c r="E619" s="125"/>
      <c r="F619" s="99">
        <f t="shared" si="32"/>
        <v>0</v>
      </c>
      <c r="G619" s="163"/>
      <c r="H619" s="144"/>
      <c r="I619" s="132" t="e">
        <f>VLOOKUP(H619,Presupuesto!$B$11:$C$565,2,0)</f>
        <v>#N/A</v>
      </c>
      <c r="J619" s="100" t="str">
        <f t="shared" si="33"/>
        <v>Posgrado</v>
      </c>
      <c r="K619" s="100" t="s">
        <v>421</v>
      </c>
    </row>
    <row r="620" spans="3:11" x14ac:dyDescent="0.25">
      <c r="C620" s="143"/>
      <c r="D620" s="160"/>
      <c r="E620" s="125"/>
      <c r="F620" s="99">
        <f t="shared" si="32"/>
        <v>0</v>
      </c>
      <c r="G620" s="163"/>
      <c r="H620" s="144"/>
      <c r="I620" s="132" t="e">
        <f>VLOOKUP(H620,Presupuesto!$B$11:$C$565,2,0)</f>
        <v>#N/A</v>
      </c>
      <c r="J620" s="100" t="str">
        <f t="shared" si="33"/>
        <v>Posgrado</v>
      </c>
      <c r="K620" s="100" t="s">
        <v>421</v>
      </c>
    </row>
    <row r="621" spans="3:11" x14ac:dyDescent="0.25">
      <c r="C621" s="143"/>
      <c r="D621" s="160"/>
      <c r="E621" s="125"/>
      <c r="F621" s="99">
        <f t="shared" si="32"/>
        <v>0</v>
      </c>
      <c r="G621" s="163"/>
      <c r="H621" s="144"/>
      <c r="I621" s="132" t="e">
        <f>VLOOKUP(H621,Presupuesto!$B$11:$C$565,2,0)</f>
        <v>#N/A</v>
      </c>
      <c r="J621" s="100" t="str">
        <f t="shared" si="33"/>
        <v>Posgrado</v>
      </c>
      <c r="K621" s="100" t="s">
        <v>421</v>
      </c>
    </row>
    <row r="622" spans="3:11" x14ac:dyDescent="0.25">
      <c r="C622" s="143"/>
      <c r="D622" s="160"/>
      <c r="E622" s="125"/>
      <c r="F622" s="99">
        <f t="shared" si="32"/>
        <v>0</v>
      </c>
      <c r="G622" s="163"/>
      <c r="H622" s="144"/>
      <c r="I622" s="132" t="e">
        <f>VLOOKUP(H622,Presupuesto!$B$11:$C$565,2,0)</f>
        <v>#N/A</v>
      </c>
      <c r="J622" s="100" t="str">
        <f t="shared" si="33"/>
        <v>Posgrado</v>
      </c>
      <c r="K622" s="100" t="s">
        <v>421</v>
      </c>
    </row>
    <row r="623" spans="3:11" x14ac:dyDescent="0.25">
      <c r="C623" s="143"/>
      <c r="D623" s="160"/>
      <c r="E623" s="125"/>
      <c r="F623" s="99">
        <f t="shared" si="32"/>
        <v>0</v>
      </c>
      <c r="G623" s="163"/>
      <c r="H623" s="144"/>
      <c r="I623" s="132" t="e">
        <f>VLOOKUP(H623,Presupuesto!$B$11:$C$565,2,0)</f>
        <v>#N/A</v>
      </c>
      <c r="J623" s="100" t="str">
        <f t="shared" si="33"/>
        <v>Posgrado</v>
      </c>
      <c r="K623" s="100" t="s">
        <v>421</v>
      </c>
    </row>
    <row r="624" spans="3:11" x14ac:dyDescent="0.25">
      <c r="C624" s="143"/>
      <c r="D624" s="160"/>
      <c r="E624" s="125"/>
      <c r="F624" s="99">
        <f t="shared" si="32"/>
        <v>0</v>
      </c>
      <c r="G624" s="163"/>
      <c r="H624" s="144"/>
      <c r="I624" s="132" t="e">
        <f>VLOOKUP(H624,Presupuesto!$B$11:$C$565,2,0)</f>
        <v>#N/A</v>
      </c>
      <c r="J624" s="100" t="str">
        <f t="shared" si="33"/>
        <v>Posgrado</v>
      </c>
      <c r="K624" s="100" t="s">
        <v>421</v>
      </c>
    </row>
    <row r="625" spans="3:11" x14ac:dyDescent="0.25">
      <c r="C625" s="145"/>
      <c r="D625" s="153"/>
      <c r="E625" s="120"/>
      <c r="F625" s="99">
        <f t="shared" si="32"/>
        <v>0</v>
      </c>
      <c r="G625" s="163"/>
      <c r="H625" s="146"/>
      <c r="I625" s="132" t="e">
        <f>VLOOKUP(H625,Presupuesto!$B$11:$C$565,2,0)</f>
        <v>#N/A</v>
      </c>
      <c r="J625" s="100" t="str">
        <f t="shared" si="33"/>
        <v>Posgrado</v>
      </c>
      <c r="K625" s="100" t="s">
        <v>421</v>
      </c>
    </row>
    <row r="626" spans="3:11" x14ac:dyDescent="0.25">
      <c r="C626" s="145"/>
      <c r="D626" s="153"/>
      <c r="E626" s="120"/>
      <c r="F626" s="99">
        <f t="shared" si="32"/>
        <v>0</v>
      </c>
      <c r="G626" s="163"/>
      <c r="H626" s="146"/>
      <c r="I626" s="132" t="e">
        <f>VLOOKUP(H626,Presupuesto!$B$11:$C$565,2,0)</f>
        <v>#N/A</v>
      </c>
      <c r="J626" s="100" t="str">
        <f t="shared" si="33"/>
        <v>Posgrado</v>
      </c>
      <c r="K626" s="100" t="s">
        <v>421</v>
      </c>
    </row>
    <row r="627" spans="3:11" x14ac:dyDescent="0.25">
      <c r="C627" s="145"/>
      <c r="D627" s="153"/>
      <c r="E627" s="120"/>
      <c r="F627" s="99">
        <f t="shared" si="32"/>
        <v>0</v>
      </c>
      <c r="G627" s="163"/>
      <c r="H627" s="146"/>
      <c r="I627" s="132" t="e">
        <f>VLOOKUP(H627,Presupuesto!$B$11:$C$565,2,0)</f>
        <v>#N/A</v>
      </c>
      <c r="J627" s="100" t="str">
        <f t="shared" si="33"/>
        <v>Posgrado</v>
      </c>
      <c r="K627" s="100" t="s">
        <v>421</v>
      </c>
    </row>
    <row r="628" spans="3:11" x14ac:dyDescent="0.25">
      <c r="C628" s="145"/>
      <c r="D628" s="153"/>
      <c r="E628" s="120"/>
      <c r="F628" s="99">
        <f t="shared" si="32"/>
        <v>0</v>
      </c>
      <c r="G628" s="163"/>
      <c r="H628" s="146"/>
      <c r="I628" s="132" t="e">
        <f>VLOOKUP(H628,Presupuesto!$B$11:$C$565,2,0)</f>
        <v>#N/A</v>
      </c>
      <c r="J628" s="100" t="str">
        <f t="shared" si="33"/>
        <v>Posgrado</v>
      </c>
      <c r="K628" s="100" t="s">
        <v>421</v>
      </c>
    </row>
    <row r="629" spans="3:11" x14ac:dyDescent="0.25">
      <c r="C629" s="145"/>
      <c r="D629" s="153"/>
      <c r="E629" s="120"/>
      <c r="F629" s="99">
        <f t="shared" si="32"/>
        <v>0</v>
      </c>
      <c r="G629" s="163"/>
      <c r="H629" s="146"/>
      <c r="I629" s="132" t="e">
        <f>VLOOKUP(H629,Presupuesto!$B$11:$C$565,2,0)</f>
        <v>#N/A</v>
      </c>
      <c r="J629" s="100" t="str">
        <f t="shared" si="33"/>
        <v>Posgrado</v>
      </c>
      <c r="K629" s="100" t="s">
        <v>421</v>
      </c>
    </row>
    <row r="630" spans="3:11" x14ac:dyDescent="0.25">
      <c r="C630" s="145"/>
      <c r="D630" s="153"/>
      <c r="E630" s="120"/>
      <c r="F630" s="99">
        <f t="shared" si="32"/>
        <v>0</v>
      </c>
      <c r="G630" s="163"/>
      <c r="H630" s="146"/>
      <c r="I630" s="132" t="e">
        <f>VLOOKUP(H630,Presupuesto!$B$11:$C$565,2,0)</f>
        <v>#N/A</v>
      </c>
      <c r="J630" s="100" t="str">
        <f t="shared" si="33"/>
        <v>Posgrado</v>
      </c>
      <c r="K630" s="100" t="s">
        <v>421</v>
      </c>
    </row>
    <row r="631" spans="3:11" x14ac:dyDescent="0.25">
      <c r="C631" s="145"/>
      <c r="D631" s="153"/>
      <c r="E631" s="120"/>
      <c r="F631" s="99">
        <f t="shared" si="32"/>
        <v>0</v>
      </c>
      <c r="G631" s="163"/>
      <c r="H631" s="146"/>
      <c r="I631" s="132" t="e">
        <f>VLOOKUP(H631,Presupuesto!$B$11:$C$565,2,0)</f>
        <v>#N/A</v>
      </c>
      <c r="J631" s="100" t="str">
        <f t="shared" si="33"/>
        <v>Posgrado</v>
      </c>
      <c r="K631" s="100" t="s">
        <v>421</v>
      </c>
    </row>
    <row r="632" spans="3:11" x14ac:dyDescent="0.25">
      <c r="C632" s="145"/>
      <c r="D632" s="153"/>
      <c r="E632" s="120"/>
      <c r="F632" s="99">
        <f t="shared" si="32"/>
        <v>0</v>
      </c>
      <c r="G632" s="163"/>
      <c r="H632" s="146"/>
      <c r="I632" s="132" t="e">
        <f>VLOOKUP(H632,Presupuesto!$B$11:$C$565,2,0)</f>
        <v>#N/A</v>
      </c>
      <c r="J632" s="100" t="str">
        <f t="shared" si="33"/>
        <v>Posgrado</v>
      </c>
      <c r="K632" s="100" t="s">
        <v>421</v>
      </c>
    </row>
    <row r="633" spans="3:11" x14ac:dyDescent="0.25">
      <c r="C633" s="147"/>
      <c r="D633" s="153"/>
      <c r="E633" s="120"/>
      <c r="F633" s="99">
        <f t="shared" si="32"/>
        <v>0</v>
      </c>
      <c r="G633" s="163"/>
      <c r="H633" s="148"/>
      <c r="I633" s="132" t="e">
        <f>VLOOKUP(H633,Presupuesto!$B$11:$C$565,2,0)</f>
        <v>#N/A</v>
      </c>
      <c r="J633" s="100" t="str">
        <f t="shared" si="33"/>
        <v>Posgrado</v>
      </c>
      <c r="K633" s="100" t="s">
        <v>412</v>
      </c>
    </row>
    <row r="634" spans="3:11" x14ac:dyDescent="0.25">
      <c r="C634" s="147"/>
      <c r="D634" s="153"/>
      <c r="E634" s="120"/>
      <c r="F634" s="99">
        <f t="shared" si="32"/>
        <v>0</v>
      </c>
      <c r="G634" s="163"/>
      <c r="H634" s="148"/>
      <c r="I634" s="132" t="e">
        <f>VLOOKUP(H634,Presupuesto!$B$11:$C$565,2,0)</f>
        <v>#N/A</v>
      </c>
      <c r="J634" s="100" t="str">
        <f t="shared" si="33"/>
        <v>Posgrado</v>
      </c>
      <c r="K634" s="100" t="s">
        <v>421</v>
      </c>
    </row>
    <row r="635" spans="3:11" x14ac:dyDescent="0.25">
      <c r="C635" s="147"/>
      <c r="D635" s="153"/>
      <c r="E635" s="120"/>
      <c r="F635" s="99">
        <f t="shared" si="32"/>
        <v>0</v>
      </c>
      <c r="G635" s="163"/>
      <c r="H635" s="148"/>
      <c r="I635" s="132" t="e">
        <f>VLOOKUP(H635,Presupuesto!$B$11:$C$565,2,0)</f>
        <v>#N/A</v>
      </c>
      <c r="J635" s="100" t="str">
        <f t="shared" si="33"/>
        <v>Posgrado</v>
      </c>
      <c r="K635" s="100" t="s">
        <v>421</v>
      </c>
    </row>
    <row r="636" spans="3:11" x14ac:dyDescent="0.25">
      <c r="C636" s="147"/>
      <c r="D636" s="153"/>
      <c r="E636" s="120"/>
      <c r="F636" s="99">
        <f t="shared" si="32"/>
        <v>0</v>
      </c>
      <c r="G636" s="163"/>
      <c r="H636" s="148"/>
      <c r="I636" s="132" t="e">
        <f>VLOOKUP(H636,Presupuesto!$B$11:$C$565,2,0)</f>
        <v>#N/A</v>
      </c>
      <c r="J636" s="100" t="str">
        <f t="shared" si="33"/>
        <v>Posgrado</v>
      </c>
      <c r="K636" s="100" t="s">
        <v>421</v>
      </c>
    </row>
    <row r="637" spans="3:11" ht="15.75" thickBot="1" x14ac:dyDescent="0.3">
      <c r="C637" s="149"/>
      <c r="D637" s="161"/>
      <c r="E637" s="105"/>
      <c r="F637" s="107">
        <f t="shared" si="32"/>
        <v>0</v>
      </c>
      <c r="G637" s="164"/>
      <c r="H637" s="150"/>
      <c r="I637" s="134" t="e">
        <f>VLOOKUP(H637,Presupuesto!$B$11:$C$565,2,0)</f>
        <v>#N/A</v>
      </c>
      <c r="J637" s="108" t="str">
        <f t="shared" si="33"/>
        <v>Posgrado</v>
      </c>
      <c r="K637" s="126" t="s">
        <v>403</v>
      </c>
    </row>
    <row r="639" spans="3:11" ht="15.75" thickBot="1" x14ac:dyDescent="0.3"/>
    <row r="640" spans="3:11" ht="15.75" thickBot="1" x14ac:dyDescent="0.3">
      <c r="C640" s="159" t="s">
        <v>53</v>
      </c>
      <c r="D640" s="412">
        <f>SUM(F647:F681)</f>
        <v>0</v>
      </c>
      <c r="F640" s="70"/>
      <c r="G640" s="79"/>
      <c r="H640" s="70"/>
      <c r="I640" s="70"/>
    </row>
    <row r="641" spans="3:11" x14ac:dyDescent="0.25">
      <c r="C641" s="70"/>
      <c r="D641" s="31"/>
      <c r="E641" s="95"/>
      <c r="F641" s="95"/>
      <c r="G641" s="95"/>
      <c r="H641" s="76"/>
      <c r="I641" s="76"/>
      <c r="J641" s="76"/>
      <c r="K641" s="114"/>
    </row>
    <row r="642" spans="3:11" x14ac:dyDescent="0.25">
      <c r="C642" s="70"/>
      <c r="D642" s="31"/>
      <c r="E642" s="95"/>
      <c r="F642" s="95"/>
      <c r="G642" s="95"/>
      <c r="H642" s="76"/>
      <c r="I642" s="76"/>
      <c r="J642" s="76"/>
      <c r="K642" s="114"/>
    </row>
    <row r="643" spans="3:11" ht="15.75" x14ac:dyDescent="0.25">
      <c r="C643" s="207" t="s">
        <v>401</v>
      </c>
      <c r="D643" s="208"/>
      <c r="E643" s="95"/>
      <c r="F643" s="95"/>
      <c r="G643" s="95"/>
      <c r="H643" s="76"/>
      <c r="I643" s="76"/>
      <c r="J643" s="76"/>
      <c r="K643" s="114"/>
    </row>
    <row r="644" spans="3:11" ht="18.75" x14ac:dyDescent="0.25">
      <c r="C644" s="213" t="e">
        <f>IFERROR(VLOOKUP(D643,'Desarrollo e Innov. Curricular'!$E:$F,2,FALSE),IFERROR(VLOOKUP(D643,'Investigación Científica'!$E:$F,2,FALSE),IFERROR(VLOOKUP(D643,'Vinculación Univ. Sociedad'!$E:$F,2,FALSE),IFERROR(VLOOKUP(D643,'Docencia y Profesorado Universi'!$E:$F,2,FALSE),IFERROR(VLOOKUP(D643,'Estudiantes y Graduados'!$E:$F,2,FALSE),IFERROR(VLOOKUP(D643,'Gestion Administrativa'!$E:$F,2,FALSE),IFERROR(VLOOKUP(D643,'Gestión Académica'!$E:$F,2,FALSE),IFERROR(VLOOKUP(D643,'Aseguramiento de la Calidad y M'!$E:$F,2,FALSE),IFERROR(VLOOKUP(D643,'Gestión del Conocimiento'!$E:$F,2,FALSE),IFERROR(VLOOKUP(D643,'Gobernabilidad y Procesos...'!$E:$F,2,FALSE),IFERROR(VLOOKUP(D643,'Gestión del Talento Humano'!$E:$F,2,FALSE),IFERROR(VLOOKUP(D643,'Internacionalización de la E.S.'!$E:$F,2,FALSE),IFERROR(VLOOKUP(D643,Posgrado!$E:$F,2,FALSE),IFERROR(VLOOKUP(D643,'Cultura de Innovación Insti...'!$E:$F,2,FALSE),VLOOKUP(D643,'Lo Esencial de la Reforma Univ.'!$E:$F,2,0)))))))))))))))</f>
        <v>#N/A</v>
      </c>
      <c r="D644" s="31"/>
      <c r="E644" s="95"/>
      <c r="F644" s="95"/>
      <c r="G644" s="95"/>
      <c r="H644" s="76"/>
      <c r="I644" s="76"/>
      <c r="J644" s="76"/>
      <c r="K644" s="114"/>
    </row>
    <row r="645" spans="3:11" ht="15.75" thickBot="1" x14ac:dyDescent="0.3">
      <c r="F645" s="95"/>
      <c r="G645" s="76"/>
      <c r="H645" s="76"/>
      <c r="I645" s="76"/>
    </row>
    <row r="646" spans="3:11" ht="30.75" thickBot="1" x14ac:dyDescent="0.3">
      <c r="C646" s="131" t="s">
        <v>44</v>
      </c>
      <c r="D646" s="131" t="s">
        <v>55</v>
      </c>
      <c r="E646" s="138" t="s">
        <v>57</v>
      </c>
      <c r="F646" s="137" t="s">
        <v>27</v>
      </c>
      <c r="G646" s="135" t="s">
        <v>140</v>
      </c>
      <c r="H646" s="138" t="s">
        <v>46</v>
      </c>
      <c r="I646" s="135" t="s">
        <v>141</v>
      </c>
      <c r="J646" s="135" t="s">
        <v>419</v>
      </c>
      <c r="K646" s="135" t="s">
        <v>420</v>
      </c>
    </row>
    <row r="647" spans="3:11" x14ac:dyDescent="0.25">
      <c r="C647" s="225" t="s">
        <v>450</v>
      </c>
      <c r="D647" s="226"/>
      <c r="E647" s="224">
        <f>HLOOKUP(C647,$AH$2:$BU$3,2,0)</f>
        <v>620</v>
      </c>
      <c r="F647" s="99">
        <f t="shared" ref="F647:F681" si="34">D647*E647</f>
        <v>0</v>
      </c>
      <c r="G647" s="163" t="s">
        <v>138</v>
      </c>
      <c r="H647" s="144"/>
      <c r="I647" s="132" t="e">
        <f>VLOOKUP(H647,Presupuesto!$B$11:$C$565,2,0)</f>
        <v>#N/A</v>
      </c>
      <c r="J647" s="223" t="s">
        <v>1471</v>
      </c>
      <c r="K647" s="100" t="s">
        <v>403</v>
      </c>
    </row>
    <row r="648" spans="3:11" x14ac:dyDescent="0.25">
      <c r="C648" s="143"/>
      <c r="D648" s="160"/>
      <c r="E648" s="125"/>
      <c r="F648" s="99">
        <f t="shared" si="34"/>
        <v>0</v>
      </c>
      <c r="G648" s="163"/>
      <c r="H648" s="144"/>
      <c r="I648" s="132" t="e">
        <f>VLOOKUP(H648,Presupuesto!$B$11:$C$565,2,0)</f>
        <v>#N/A</v>
      </c>
      <c r="J648" s="100" t="str">
        <f>$J$647</f>
        <v>Posgrado</v>
      </c>
      <c r="K648" s="100" t="s">
        <v>421</v>
      </c>
    </row>
    <row r="649" spans="3:11" x14ac:dyDescent="0.25">
      <c r="C649" s="143"/>
      <c r="D649" s="160"/>
      <c r="E649" s="125"/>
      <c r="F649" s="99">
        <f t="shared" si="34"/>
        <v>0</v>
      </c>
      <c r="G649" s="163"/>
      <c r="H649" s="144"/>
      <c r="I649" s="132" t="e">
        <f>VLOOKUP(H649,Presupuesto!$B$11:$C$565,2,0)</f>
        <v>#N/A</v>
      </c>
      <c r="J649" s="100" t="str">
        <f t="shared" ref="J649:J681" si="35">$J$647</f>
        <v>Posgrado</v>
      </c>
      <c r="K649" s="100" t="s">
        <v>421</v>
      </c>
    </row>
    <row r="650" spans="3:11" x14ac:dyDescent="0.25">
      <c r="C650" s="143"/>
      <c r="D650" s="160"/>
      <c r="E650" s="125"/>
      <c r="F650" s="99">
        <f t="shared" si="34"/>
        <v>0</v>
      </c>
      <c r="G650" s="163"/>
      <c r="H650" s="144"/>
      <c r="I650" s="132" t="e">
        <f>VLOOKUP(H650,Presupuesto!$B$11:$C$565,2,0)</f>
        <v>#N/A</v>
      </c>
      <c r="J650" s="100" t="str">
        <f t="shared" si="35"/>
        <v>Posgrado</v>
      </c>
      <c r="K650" s="100" t="s">
        <v>421</v>
      </c>
    </row>
    <row r="651" spans="3:11" x14ac:dyDescent="0.25">
      <c r="C651" s="143"/>
      <c r="D651" s="160"/>
      <c r="E651" s="125"/>
      <c r="F651" s="99">
        <f t="shared" si="34"/>
        <v>0</v>
      </c>
      <c r="G651" s="163"/>
      <c r="H651" s="144"/>
      <c r="I651" s="132" t="e">
        <f>VLOOKUP(H651,Presupuesto!$B$11:$C$565,2,0)</f>
        <v>#N/A</v>
      </c>
      <c r="J651" s="100" t="str">
        <f t="shared" si="35"/>
        <v>Posgrado</v>
      </c>
      <c r="K651" s="100" t="s">
        <v>421</v>
      </c>
    </row>
    <row r="652" spans="3:11" x14ac:dyDescent="0.25">
      <c r="C652" s="143"/>
      <c r="D652" s="160"/>
      <c r="E652" s="125"/>
      <c r="F652" s="99">
        <f t="shared" si="34"/>
        <v>0</v>
      </c>
      <c r="G652" s="163"/>
      <c r="H652" s="144"/>
      <c r="I652" s="132" t="e">
        <f>VLOOKUP(H652,Presupuesto!$B$11:$C$565,2,0)</f>
        <v>#N/A</v>
      </c>
      <c r="J652" s="100" t="str">
        <f t="shared" si="35"/>
        <v>Posgrado</v>
      </c>
      <c r="K652" s="100" t="s">
        <v>410</v>
      </c>
    </row>
    <row r="653" spans="3:11" x14ac:dyDescent="0.25">
      <c r="C653" s="143"/>
      <c r="D653" s="160"/>
      <c r="E653" s="125"/>
      <c r="F653" s="99">
        <f t="shared" si="34"/>
        <v>0</v>
      </c>
      <c r="G653" s="163"/>
      <c r="H653" s="144"/>
      <c r="I653" s="132" t="e">
        <f>VLOOKUP(H653,Presupuesto!$B$11:$C$565,2,0)</f>
        <v>#N/A</v>
      </c>
      <c r="J653" s="100" t="str">
        <f t="shared" si="35"/>
        <v>Posgrado</v>
      </c>
      <c r="K653" s="100" t="s">
        <v>421</v>
      </c>
    </row>
    <row r="654" spans="3:11" x14ac:dyDescent="0.25">
      <c r="C654" s="143"/>
      <c r="D654" s="160"/>
      <c r="E654" s="125"/>
      <c r="F654" s="99">
        <f t="shared" si="34"/>
        <v>0</v>
      </c>
      <c r="G654" s="163"/>
      <c r="H654" s="144"/>
      <c r="I654" s="132" t="e">
        <f>VLOOKUP(H654,Presupuesto!$B$11:$C$565,2,0)</f>
        <v>#N/A</v>
      </c>
      <c r="J654" s="100" t="str">
        <f t="shared" si="35"/>
        <v>Posgrado</v>
      </c>
      <c r="K654" s="100" t="s">
        <v>421</v>
      </c>
    </row>
    <row r="655" spans="3:11" x14ac:dyDescent="0.25">
      <c r="C655" s="143"/>
      <c r="D655" s="160"/>
      <c r="E655" s="125"/>
      <c r="F655" s="99">
        <f t="shared" si="34"/>
        <v>0</v>
      </c>
      <c r="G655" s="163"/>
      <c r="H655" s="144"/>
      <c r="I655" s="132" t="e">
        <f>VLOOKUP(H655,Presupuesto!$B$11:$C$565,2,0)</f>
        <v>#N/A</v>
      </c>
      <c r="J655" s="100" t="str">
        <f t="shared" si="35"/>
        <v>Posgrado</v>
      </c>
      <c r="K655" s="100" t="s">
        <v>421</v>
      </c>
    </row>
    <row r="656" spans="3:11" x14ac:dyDescent="0.25">
      <c r="C656" s="143"/>
      <c r="D656" s="160"/>
      <c r="E656" s="125"/>
      <c r="F656" s="99">
        <f t="shared" si="34"/>
        <v>0</v>
      </c>
      <c r="G656" s="163"/>
      <c r="H656" s="144"/>
      <c r="I656" s="132" t="e">
        <f>VLOOKUP(H656,Presupuesto!$B$11:$C$565,2,0)</f>
        <v>#N/A</v>
      </c>
      <c r="J656" s="100" t="str">
        <f t="shared" si="35"/>
        <v>Posgrado</v>
      </c>
      <c r="K656" s="100" t="s">
        <v>421</v>
      </c>
    </row>
    <row r="657" spans="3:11" x14ac:dyDescent="0.25">
      <c r="C657" s="143"/>
      <c r="D657" s="160"/>
      <c r="E657" s="125"/>
      <c r="F657" s="99">
        <f t="shared" si="34"/>
        <v>0</v>
      </c>
      <c r="G657" s="163"/>
      <c r="H657" s="144"/>
      <c r="I657" s="132" t="e">
        <f>VLOOKUP(H657,Presupuesto!$B$11:$C$565,2,0)</f>
        <v>#N/A</v>
      </c>
      <c r="J657" s="100" t="str">
        <f t="shared" si="35"/>
        <v>Posgrado</v>
      </c>
      <c r="K657" s="100" t="s">
        <v>421</v>
      </c>
    </row>
    <row r="658" spans="3:11" x14ac:dyDescent="0.25">
      <c r="C658" s="143"/>
      <c r="D658" s="160"/>
      <c r="E658" s="125"/>
      <c r="F658" s="99">
        <f t="shared" si="34"/>
        <v>0</v>
      </c>
      <c r="G658" s="163"/>
      <c r="H658" s="144"/>
      <c r="I658" s="132" t="e">
        <f>VLOOKUP(H658,Presupuesto!$B$11:$C$565,2,0)</f>
        <v>#N/A</v>
      </c>
      <c r="J658" s="100" t="str">
        <f t="shared" si="35"/>
        <v>Posgrado</v>
      </c>
      <c r="K658" s="100" t="s">
        <v>421</v>
      </c>
    </row>
    <row r="659" spans="3:11" x14ac:dyDescent="0.25">
      <c r="C659" s="143"/>
      <c r="D659" s="160"/>
      <c r="E659" s="125"/>
      <c r="F659" s="99">
        <f t="shared" si="34"/>
        <v>0</v>
      </c>
      <c r="G659" s="163"/>
      <c r="H659" s="144"/>
      <c r="I659" s="132" t="e">
        <f>VLOOKUP(H659,Presupuesto!$B$11:$C$565,2,0)</f>
        <v>#N/A</v>
      </c>
      <c r="J659" s="100" t="str">
        <f t="shared" si="35"/>
        <v>Posgrado</v>
      </c>
      <c r="K659" s="100" t="s">
        <v>421</v>
      </c>
    </row>
    <row r="660" spans="3:11" x14ac:dyDescent="0.25">
      <c r="C660" s="143"/>
      <c r="D660" s="160"/>
      <c r="E660" s="125"/>
      <c r="F660" s="99">
        <f t="shared" si="34"/>
        <v>0</v>
      </c>
      <c r="G660" s="163"/>
      <c r="H660" s="144"/>
      <c r="I660" s="132" t="e">
        <f>VLOOKUP(H660,Presupuesto!$B$11:$C$565,2,0)</f>
        <v>#N/A</v>
      </c>
      <c r="J660" s="100" t="str">
        <f t="shared" si="35"/>
        <v>Posgrado</v>
      </c>
      <c r="K660" s="100" t="s">
        <v>421</v>
      </c>
    </row>
    <row r="661" spans="3:11" x14ac:dyDescent="0.25">
      <c r="C661" s="143"/>
      <c r="D661" s="160"/>
      <c r="E661" s="125"/>
      <c r="F661" s="99">
        <f t="shared" si="34"/>
        <v>0</v>
      </c>
      <c r="G661" s="163"/>
      <c r="H661" s="144"/>
      <c r="I661" s="132" t="e">
        <f>VLOOKUP(H661,Presupuesto!$B$11:$C$565,2,0)</f>
        <v>#N/A</v>
      </c>
      <c r="J661" s="100" t="str">
        <f t="shared" si="35"/>
        <v>Posgrado</v>
      </c>
      <c r="K661" s="100" t="s">
        <v>421</v>
      </c>
    </row>
    <row r="662" spans="3:11" x14ac:dyDescent="0.25">
      <c r="C662" s="143"/>
      <c r="D662" s="160"/>
      <c r="E662" s="125"/>
      <c r="F662" s="99">
        <f t="shared" si="34"/>
        <v>0</v>
      </c>
      <c r="G662" s="163"/>
      <c r="H662" s="144"/>
      <c r="I662" s="132" t="e">
        <f>VLOOKUP(H662,Presupuesto!$B$11:$C$565,2,0)</f>
        <v>#N/A</v>
      </c>
      <c r="J662" s="100" t="str">
        <f t="shared" si="35"/>
        <v>Posgrado</v>
      </c>
      <c r="K662" s="100" t="s">
        <v>421</v>
      </c>
    </row>
    <row r="663" spans="3:11" x14ac:dyDescent="0.25">
      <c r="C663" s="143"/>
      <c r="D663" s="160"/>
      <c r="E663" s="125"/>
      <c r="F663" s="99">
        <f t="shared" si="34"/>
        <v>0</v>
      </c>
      <c r="G663" s="163"/>
      <c r="H663" s="144"/>
      <c r="I663" s="132" t="e">
        <f>VLOOKUP(H663,Presupuesto!$B$11:$C$565,2,0)</f>
        <v>#N/A</v>
      </c>
      <c r="J663" s="100" t="str">
        <f t="shared" si="35"/>
        <v>Posgrado</v>
      </c>
      <c r="K663" s="100" t="s">
        <v>421</v>
      </c>
    </row>
    <row r="664" spans="3:11" x14ac:dyDescent="0.25">
      <c r="C664" s="143"/>
      <c r="D664" s="160"/>
      <c r="E664" s="125"/>
      <c r="F664" s="99">
        <f t="shared" si="34"/>
        <v>0</v>
      </c>
      <c r="G664" s="163"/>
      <c r="H664" s="144"/>
      <c r="I664" s="132" t="e">
        <f>VLOOKUP(H664,Presupuesto!$B$11:$C$565,2,0)</f>
        <v>#N/A</v>
      </c>
      <c r="J664" s="100" t="str">
        <f t="shared" si="35"/>
        <v>Posgrado</v>
      </c>
      <c r="K664" s="100" t="s">
        <v>421</v>
      </c>
    </row>
    <row r="665" spans="3:11" x14ac:dyDescent="0.25">
      <c r="C665" s="143"/>
      <c r="D665" s="160"/>
      <c r="E665" s="125"/>
      <c r="F665" s="99">
        <f t="shared" si="34"/>
        <v>0</v>
      </c>
      <c r="G665" s="163"/>
      <c r="H665" s="144"/>
      <c r="I665" s="132" t="e">
        <f>VLOOKUP(H665,Presupuesto!$B$11:$C$565,2,0)</f>
        <v>#N/A</v>
      </c>
      <c r="J665" s="100" t="str">
        <f t="shared" si="35"/>
        <v>Posgrado</v>
      </c>
      <c r="K665" s="100" t="s">
        <v>421</v>
      </c>
    </row>
    <row r="666" spans="3:11" x14ac:dyDescent="0.25">
      <c r="C666" s="143"/>
      <c r="D666" s="160"/>
      <c r="E666" s="125"/>
      <c r="F666" s="99">
        <f t="shared" si="34"/>
        <v>0</v>
      </c>
      <c r="G666" s="163"/>
      <c r="H666" s="144"/>
      <c r="I666" s="132" t="e">
        <f>VLOOKUP(H666,Presupuesto!$B$11:$C$565,2,0)</f>
        <v>#N/A</v>
      </c>
      <c r="J666" s="100" t="str">
        <f t="shared" si="35"/>
        <v>Posgrado</v>
      </c>
      <c r="K666" s="100" t="s">
        <v>421</v>
      </c>
    </row>
    <row r="667" spans="3:11" x14ac:dyDescent="0.25">
      <c r="C667" s="143"/>
      <c r="D667" s="160"/>
      <c r="E667" s="125"/>
      <c r="F667" s="99">
        <f t="shared" si="34"/>
        <v>0</v>
      </c>
      <c r="G667" s="163"/>
      <c r="H667" s="144"/>
      <c r="I667" s="132" t="e">
        <f>VLOOKUP(H667,Presupuesto!$B$11:$C$565,2,0)</f>
        <v>#N/A</v>
      </c>
      <c r="J667" s="100" t="str">
        <f t="shared" si="35"/>
        <v>Posgrado</v>
      </c>
      <c r="K667" s="100" t="s">
        <v>421</v>
      </c>
    </row>
    <row r="668" spans="3:11" x14ac:dyDescent="0.25">
      <c r="C668" s="143"/>
      <c r="D668" s="160"/>
      <c r="E668" s="125"/>
      <c r="F668" s="99">
        <f t="shared" si="34"/>
        <v>0</v>
      </c>
      <c r="G668" s="163"/>
      <c r="H668" s="144"/>
      <c r="I668" s="132" t="e">
        <f>VLOOKUP(H668,Presupuesto!$B$11:$C$565,2,0)</f>
        <v>#N/A</v>
      </c>
      <c r="J668" s="100" t="str">
        <f t="shared" si="35"/>
        <v>Posgrado</v>
      </c>
      <c r="K668" s="100" t="s">
        <v>421</v>
      </c>
    </row>
    <row r="669" spans="3:11" x14ac:dyDescent="0.25">
      <c r="C669" s="145"/>
      <c r="D669" s="153"/>
      <c r="E669" s="120"/>
      <c r="F669" s="99">
        <f t="shared" si="34"/>
        <v>0</v>
      </c>
      <c r="G669" s="163"/>
      <c r="H669" s="146"/>
      <c r="I669" s="132" t="e">
        <f>VLOOKUP(H669,Presupuesto!$B$11:$C$565,2,0)</f>
        <v>#N/A</v>
      </c>
      <c r="J669" s="100" t="str">
        <f t="shared" si="35"/>
        <v>Posgrado</v>
      </c>
      <c r="K669" s="100" t="s">
        <v>421</v>
      </c>
    </row>
    <row r="670" spans="3:11" x14ac:dyDescent="0.25">
      <c r="C670" s="145"/>
      <c r="D670" s="153"/>
      <c r="E670" s="120"/>
      <c r="F670" s="99">
        <f t="shared" si="34"/>
        <v>0</v>
      </c>
      <c r="G670" s="163"/>
      <c r="H670" s="146"/>
      <c r="I670" s="132" t="e">
        <f>VLOOKUP(H670,Presupuesto!$B$11:$C$565,2,0)</f>
        <v>#N/A</v>
      </c>
      <c r="J670" s="100" t="str">
        <f t="shared" si="35"/>
        <v>Posgrado</v>
      </c>
      <c r="K670" s="100" t="s">
        <v>421</v>
      </c>
    </row>
    <row r="671" spans="3:11" x14ac:dyDescent="0.25">
      <c r="C671" s="145"/>
      <c r="D671" s="153"/>
      <c r="E671" s="120"/>
      <c r="F671" s="99">
        <f t="shared" si="34"/>
        <v>0</v>
      </c>
      <c r="G671" s="163"/>
      <c r="H671" s="146"/>
      <c r="I671" s="132" t="e">
        <f>VLOOKUP(H671,Presupuesto!$B$11:$C$565,2,0)</f>
        <v>#N/A</v>
      </c>
      <c r="J671" s="100" t="str">
        <f t="shared" si="35"/>
        <v>Posgrado</v>
      </c>
      <c r="K671" s="100" t="s">
        <v>421</v>
      </c>
    </row>
    <row r="672" spans="3:11" x14ac:dyDescent="0.25">
      <c r="C672" s="145"/>
      <c r="D672" s="153"/>
      <c r="E672" s="120"/>
      <c r="F672" s="99">
        <f t="shared" si="34"/>
        <v>0</v>
      </c>
      <c r="G672" s="163"/>
      <c r="H672" s="146"/>
      <c r="I672" s="132" t="e">
        <f>VLOOKUP(H672,Presupuesto!$B$11:$C$565,2,0)</f>
        <v>#N/A</v>
      </c>
      <c r="J672" s="100" t="str">
        <f t="shared" si="35"/>
        <v>Posgrado</v>
      </c>
      <c r="K672" s="100" t="s">
        <v>421</v>
      </c>
    </row>
    <row r="673" spans="3:11" x14ac:dyDescent="0.25">
      <c r="C673" s="145"/>
      <c r="D673" s="153"/>
      <c r="E673" s="120"/>
      <c r="F673" s="99">
        <f t="shared" si="34"/>
        <v>0</v>
      </c>
      <c r="G673" s="163"/>
      <c r="H673" s="146"/>
      <c r="I673" s="132" t="e">
        <f>VLOOKUP(H673,Presupuesto!$B$11:$C$565,2,0)</f>
        <v>#N/A</v>
      </c>
      <c r="J673" s="100" t="str">
        <f t="shared" si="35"/>
        <v>Posgrado</v>
      </c>
      <c r="K673" s="100" t="s">
        <v>421</v>
      </c>
    </row>
    <row r="674" spans="3:11" x14ac:dyDescent="0.25">
      <c r="C674" s="145"/>
      <c r="D674" s="153"/>
      <c r="E674" s="120"/>
      <c r="F674" s="99">
        <f t="shared" si="34"/>
        <v>0</v>
      </c>
      <c r="G674" s="163"/>
      <c r="H674" s="146"/>
      <c r="I674" s="132" t="e">
        <f>VLOOKUP(H674,Presupuesto!$B$11:$C$565,2,0)</f>
        <v>#N/A</v>
      </c>
      <c r="J674" s="100" t="str">
        <f t="shared" si="35"/>
        <v>Posgrado</v>
      </c>
      <c r="K674" s="100" t="s">
        <v>421</v>
      </c>
    </row>
    <row r="675" spans="3:11" x14ac:dyDescent="0.25">
      <c r="C675" s="145"/>
      <c r="D675" s="153"/>
      <c r="E675" s="120"/>
      <c r="F675" s="99">
        <f t="shared" si="34"/>
        <v>0</v>
      </c>
      <c r="G675" s="163"/>
      <c r="H675" s="146"/>
      <c r="I675" s="132" t="e">
        <f>VLOOKUP(H675,Presupuesto!$B$11:$C$565,2,0)</f>
        <v>#N/A</v>
      </c>
      <c r="J675" s="100" t="str">
        <f t="shared" si="35"/>
        <v>Posgrado</v>
      </c>
      <c r="K675" s="100" t="s">
        <v>421</v>
      </c>
    </row>
    <row r="676" spans="3:11" x14ac:dyDescent="0.25">
      <c r="C676" s="145"/>
      <c r="D676" s="153"/>
      <c r="E676" s="120"/>
      <c r="F676" s="99">
        <f t="shared" si="34"/>
        <v>0</v>
      </c>
      <c r="G676" s="163"/>
      <c r="H676" s="146"/>
      <c r="I676" s="132" t="e">
        <f>VLOOKUP(H676,Presupuesto!$B$11:$C$565,2,0)</f>
        <v>#N/A</v>
      </c>
      <c r="J676" s="100" t="str">
        <f t="shared" si="35"/>
        <v>Posgrado</v>
      </c>
      <c r="K676" s="100" t="s">
        <v>421</v>
      </c>
    </row>
    <row r="677" spans="3:11" x14ac:dyDescent="0.25">
      <c r="C677" s="147"/>
      <c r="D677" s="153"/>
      <c r="E677" s="120"/>
      <c r="F677" s="99">
        <f t="shared" si="34"/>
        <v>0</v>
      </c>
      <c r="G677" s="163"/>
      <c r="H677" s="148"/>
      <c r="I677" s="132" t="e">
        <f>VLOOKUP(H677,Presupuesto!$B$11:$C$565,2,0)</f>
        <v>#N/A</v>
      </c>
      <c r="J677" s="100" t="str">
        <f t="shared" si="35"/>
        <v>Posgrado</v>
      </c>
      <c r="K677" s="100" t="s">
        <v>412</v>
      </c>
    </row>
    <row r="678" spans="3:11" x14ac:dyDescent="0.25">
      <c r="C678" s="147"/>
      <c r="D678" s="153"/>
      <c r="E678" s="120"/>
      <c r="F678" s="99">
        <f t="shared" si="34"/>
        <v>0</v>
      </c>
      <c r="G678" s="163"/>
      <c r="H678" s="148"/>
      <c r="I678" s="132" t="e">
        <f>VLOOKUP(H678,Presupuesto!$B$11:$C$565,2,0)</f>
        <v>#N/A</v>
      </c>
      <c r="J678" s="100" t="str">
        <f t="shared" si="35"/>
        <v>Posgrado</v>
      </c>
      <c r="K678" s="100" t="s">
        <v>421</v>
      </c>
    </row>
    <row r="679" spans="3:11" x14ac:dyDescent="0.25">
      <c r="C679" s="147"/>
      <c r="D679" s="153"/>
      <c r="E679" s="120"/>
      <c r="F679" s="99">
        <f t="shared" si="34"/>
        <v>0</v>
      </c>
      <c r="G679" s="163"/>
      <c r="H679" s="148"/>
      <c r="I679" s="132" t="e">
        <f>VLOOKUP(H679,Presupuesto!$B$11:$C$565,2,0)</f>
        <v>#N/A</v>
      </c>
      <c r="J679" s="100" t="str">
        <f t="shared" si="35"/>
        <v>Posgrado</v>
      </c>
      <c r="K679" s="100" t="s">
        <v>421</v>
      </c>
    </row>
    <row r="680" spans="3:11" x14ac:dyDescent="0.25">
      <c r="C680" s="147"/>
      <c r="D680" s="153"/>
      <c r="E680" s="120"/>
      <c r="F680" s="99">
        <f t="shared" si="34"/>
        <v>0</v>
      </c>
      <c r="G680" s="163"/>
      <c r="H680" s="148"/>
      <c r="I680" s="132" t="e">
        <f>VLOOKUP(H680,Presupuesto!$B$11:$C$565,2,0)</f>
        <v>#N/A</v>
      </c>
      <c r="J680" s="100" t="str">
        <f t="shared" si="35"/>
        <v>Posgrado</v>
      </c>
      <c r="K680" s="100" t="s">
        <v>421</v>
      </c>
    </row>
    <row r="681" spans="3:11" ht="15.75" thickBot="1" x14ac:dyDescent="0.3">
      <c r="C681" s="149"/>
      <c r="D681" s="161"/>
      <c r="E681" s="105"/>
      <c r="F681" s="107">
        <f t="shared" si="34"/>
        <v>0</v>
      </c>
      <c r="G681" s="164"/>
      <c r="H681" s="150"/>
      <c r="I681" s="134" t="e">
        <f>VLOOKUP(H681,Presupuesto!$B$11:$C$565,2,0)</f>
        <v>#N/A</v>
      </c>
      <c r="J681" s="108" t="str">
        <f t="shared" si="35"/>
        <v>Posgrado</v>
      </c>
      <c r="K681" s="126" t="s">
        <v>403</v>
      </c>
    </row>
    <row r="683" spans="3:11" ht="15.75" thickBot="1" x14ac:dyDescent="0.3">
      <c r="F683" s="92"/>
      <c r="G683" s="91"/>
      <c r="H683" s="92"/>
      <c r="I683" s="92"/>
    </row>
    <row r="684" spans="3:11" ht="15.75" thickBot="1" x14ac:dyDescent="0.3">
      <c r="C684" s="159" t="s">
        <v>53</v>
      </c>
      <c r="D684" s="412">
        <f>SUM(F691:F725)</f>
        <v>0</v>
      </c>
      <c r="F684" s="70"/>
      <c r="G684" s="79"/>
      <c r="H684" s="70"/>
      <c r="I684" s="70"/>
    </row>
    <row r="685" spans="3:11" x14ac:dyDescent="0.25">
      <c r="C685" s="70"/>
      <c r="D685" s="31"/>
      <c r="E685" s="95"/>
      <c r="F685" s="95"/>
      <c r="G685" s="95"/>
      <c r="H685" s="76"/>
      <c r="I685" s="76"/>
      <c r="J685" s="76"/>
      <c r="K685" s="114"/>
    </row>
    <row r="686" spans="3:11" x14ac:dyDescent="0.25">
      <c r="C686" s="70"/>
      <c r="D686" s="31"/>
      <c r="E686" s="95"/>
      <c r="F686" s="95"/>
      <c r="G686" s="95"/>
      <c r="H686" s="76"/>
      <c r="I686" s="76"/>
      <c r="J686" s="76"/>
      <c r="K686" s="114"/>
    </row>
    <row r="687" spans="3:11" ht="15.75" x14ac:dyDescent="0.25">
      <c r="C687" s="207" t="s">
        <v>401</v>
      </c>
      <c r="D687" s="208"/>
      <c r="E687" s="95"/>
      <c r="F687" s="95"/>
      <c r="G687" s="95"/>
      <c r="H687" s="76"/>
      <c r="I687" s="76"/>
      <c r="J687" s="76"/>
      <c r="K687" s="114"/>
    </row>
    <row r="688" spans="3:11" ht="18.75" x14ac:dyDescent="0.25">
      <c r="C688" s="213" t="e">
        <f>IFERROR(VLOOKUP(D687,'Desarrollo e Innov. Curricular'!$E:$F,2,FALSE),IFERROR(VLOOKUP(D687,'Investigación Científica'!$E:$F,2,FALSE),IFERROR(VLOOKUP(D687,'Vinculación Univ. Sociedad'!$E:$F,2,FALSE),IFERROR(VLOOKUP(D687,'Docencia y Profesorado Universi'!$E:$F,2,FALSE),IFERROR(VLOOKUP(D687,'Estudiantes y Graduados'!$E:$F,2,FALSE),IFERROR(VLOOKUP(D687,'Gestion Administrativa'!$E:$F,2,FALSE),IFERROR(VLOOKUP(D687,'Gestión Académica'!$E:$F,2,FALSE),IFERROR(VLOOKUP(D687,'Aseguramiento de la Calidad y M'!$E:$F,2,FALSE),IFERROR(VLOOKUP(D687,'Gestión del Conocimiento'!$E:$F,2,FALSE),IFERROR(VLOOKUP(D687,'Gobernabilidad y Procesos...'!$E:$F,2,FALSE),IFERROR(VLOOKUP(D687,'Gestión del Talento Humano'!$E:$F,2,FALSE),IFERROR(VLOOKUP(D687,'Internacionalización de la E.S.'!$E:$F,2,FALSE),IFERROR(VLOOKUP(D687,Posgrado!$E:$F,2,FALSE),IFERROR(VLOOKUP(D687,'Cultura de Innovación Insti...'!$E:$F,2,FALSE),VLOOKUP(D687,'Lo Esencial de la Reforma Univ.'!$E:$F,2,0)))))))))))))))</f>
        <v>#N/A</v>
      </c>
      <c r="D688" s="31"/>
      <c r="E688" s="95"/>
      <c r="F688" s="95"/>
      <c r="G688" s="95"/>
      <c r="H688" s="76"/>
      <c r="I688" s="76"/>
      <c r="J688" s="76"/>
      <c r="K688" s="114"/>
    </row>
    <row r="689" spans="3:11" ht="15.75" thickBot="1" x14ac:dyDescent="0.3">
      <c r="F689" s="95"/>
      <c r="G689" s="76"/>
      <c r="H689" s="76"/>
      <c r="I689" s="76"/>
    </row>
    <row r="690" spans="3:11" ht="30.75" thickBot="1" x14ac:dyDescent="0.3">
      <c r="C690" s="131" t="s">
        <v>44</v>
      </c>
      <c r="D690" s="131" t="s">
        <v>55</v>
      </c>
      <c r="E690" s="138" t="s">
        <v>57</v>
      </c>
      <c r="F690" s="137" t="s">
        <v>27</v>
      </c>
      <c r="G690" s="135" t="s">
        <v>140</v>
      </c>
      <c r="H690" s="138" t="s">
        <v>46</v>
      </c>
      <c r="I690" s="135" t="s">
        <v>141</v>
      </c>
      <c r="J690" s="135" t="s">
        <v>419</v>
      </c>
      <c r="K690" s="135" t="s">
        <v>420</v>
      </c>
    </row>
    <row r="691" spans="3:11" x14ac:dyDescent="0.25">
      <c r="C691" s="225" t="s">
        <v>450</v>
      </c>
      <c r="D691" s="226"/>
      <c r="E691" s="224">
        <f>HLOOKUP(C691,$AH$2:$BU$3,2,0)</f>
        <v>620</v>
      </c>
      <c r="F691" s="99">
        <f t="shared" ref="F691:F725" si="36">D691*E691</f>
        <v>0</v>
      </c>
      <c r="G691" s="163" t="s">
        <v>138</v>
      </c>
      <c r="H691" s="144"/>
      <c r="I691" s="132" t="e">
        <f>VLOOKUP(H691,Presupuesto!$B$11:$C$565,2,0)</f>
        <v>#N/A</v>
      </c>
      <c r="J691" s="223" t="s">
        <v>1471</v>
      </c>
      <c r="K691" s="100" t="s">
        <v>403</v>
      </c>
    </row>
    <row r="692" spans="3:11" x14ac:dyDescent="0.25">
      <c r="C692" s="143"/>
      <c r="D692" s="160"/>
      <c r="E692" s="125"/>
      <c r="F692" s="99">
        <f t="shared" si="36"/>
        <v>0</v>
      </c>
      <c r="G692" s="163"/>
      <c r="H692" s="144"/>
      <c r="I692" s="132" t="e">
        <f>VLOOKUP(H692,Presupuesto!$B$11:$C$565,2,0)</f>
        <v>#N/A</v>
      </c>
      <c r="J692" s="100" t="str">
        <f>$J$691</f>
        <v>Posgrado</v>
      </c>
      <c r="K692" s="100" t="s">
        <v>421</v>
      </c>
    </row>
    <row r="693" spans="3:11" x14ac:dyDescent="0.25">
      <c r="C693" s="143"/>
      <c r="D693" s="160"/>
      <c r="E693" s="125"/>
      <c r="F693" s="99">
        <f t="shared" si="36"/>
        <v>0</v>
      </c>
      <c r="G693" s="163"/>
      <c r="H693" s="144"/>
      <c r="I693" s="132" t="e">
        <f>VLOOKUP(H693,Presupuesto!$B$11:$C$565,2,0)</f>
        <v>#N/A</v>
      </c>
      <c r="J693" s="100" t="str">
        <f t="shared" ref="J693:J725" si="37">$J$691</f>
        <v>Posgrado</v>
      </c>
      <c r="K693" s="100" t="s">
        <v>421</v>
      </c>
    </row>
    <row r="694" spans="3:11" x14ac:dyDescent="0.25">
      <c r="C694" s="143"/>
      <c r="D694" s="160"/>
      <c r="E694" s="125"/>
      <c r="F694" s="99">
        <f t="shared" si="36"/>
        <v>0</v>
      </c>
      <c r="G694" s="163"/>
      <c r="H694" s="144"/>
      <c r="I694" s="132" t="e">
        <f>VLOOKUP(H694,Presupuesto!$B$11:$C$565,2,0)</f>
        <v>#N/A</v>
      </c>
      <c r="J694" s="100" t="str">
        <f t="shared" si="37"/>
        <v>Posgrado</v>
      </c>
      <c r="K694" s="100" t="s">
        <v>421</v>
      </c>
    </row>
    <row r="695" spans="3:11" x14ac:dyDescent="0.25">
      <c r="C695" s="143"/>
      <c r="D695" s="160"/>
      <c r="E695" s="125"/>
      <c r="F695" s="99">
        <f t="shared" si="36"/>
        <v>0</v>
      </c>
      <c r="G695" s="163"/>
      <c r="H695" s="144"/>
      <c r="I695" s="132" t="e">
        <f>VLOOKUP(H695,Presupuesto!$B$11:$C$565,2,0)</f>
        <v>#N/A</v>
      </c>
      <c r="J695" s="100" t="str">
        <f t="shared" si="37"/>
        <v>Posgrado</v>
      </c>
      <c r="K695" s="100" t="s">
        <v>421</v>
      </c>
    </row>
    <row r="696" spans="3:11" x14ac:dyDescent="0.25">
      <c r="C696" s="143"/>
      <c r="D696" s="160"/>
      <c r="E696" s="125"/>
      <c r="F696" s="99">
        <f t="shared" si="36"/>
        <v>0</v>
      </c>
      <c r="G696" s="163"/>
      <c r="H696" s="144"/>
      <c r="I696" s="132" t="e">
        <f>VLOOKUP(H696,Presupuesto!$B$11:$C$565,2,0)</f>
        <v>#N/A</v>
      </c>
      <c r="J696" s="100" t="str">
        <f t="shared" si="37"/>
        <v>Posgrado</v>
      </c>
      <c r="K696" s="100" t="s">
        <v>410</v>
      </c>
    </row>
    <row r="697" spans="3:11" x14ac:dyDescent="0.25">
      <c r="C697" s="143"/>
      <c r="D697" s="160"/>
      <c r="E697" s="125"/>
      <c r="F697" s="99">
        <f t="shared" si="36"/>
        <v>0</v>
      </c>
      <c r="G697" s="163"/>
      <c r="H697" s="144"/>
      <c r="I697" s="132" t="e">
        <f>VLOOKUP(H697,Presupuesto!$B$11:$C$565,2,0)</f>
        <v>#N/A</v>
      </c>
      <c r="J697" s="100" t="str">
        <f t="shared" si="37"/>
        <v>Posgrado</v>
      </c>
      <c r="K697" s="100" t="s">
        <v>421</v>
      </c>
    </row>
    <row r="698" spans="3:11" x14ac:dyDescent="0.25">
      <c r="C698" s="143"/>
      <c r="D698" s="160"/>
      <c r="E698" s="125"/>
      <c r="F698" s="99">
        <f t="shared" si="36"/>
        <v>0</v>
      </c>
      <c r="G698" s="163"/>
      <c r="H698" s="144"/>
      <c r="I698" s="132" t="e">
        <f>VLOOKUP(H698,Presupuesto!$B$11:$C$565,2,0)</f>
        <v>#N/A</v>
      </c>
      <c r="J698" s="100" t="str">
        <f t="shared" si="37"/>
        <v>Posgrado</v>
      </c>
      <c r="K698" s="100" t="s">
        <v>421</v>
      </c>
    </row>
    <row r="699" spans="3:11" x14ac:dyDescent="0.25">
      <c r="C699" s="143"/>
      <c r="D699" s="160"/>
      <c r="E699" s="125"/>
      <c r="F699" s="99">
        <f t="shared" si="36"/>
        <v>0</v>
      </c>
      <c r="G699" s="163"/>
      <c r="H699" s="144"/>
      <c r="I699" s="132" t="e">
        <f>VLOOKUP(H699,Presupuesto!$B$11:$C$565,2,0)</f>
        <v>#N/A</v>
      </c>
      <c r="J699" s="100" t="str">
        <f t="shared" si="37"/>
        <v>Posgrado</v>
      </c>
      <c r="K699" s="100" t="s">
        <v>421</v>
      </c>
    </row>
    <row r="700" spans="3:11" x14ac:dyDescent="0.25">
      <c r="C700" s="143"/>
      <c r="D700" s="160"/>
      <c r="E700" s="125"/>
      <c r="F700" s="99">
        <f t="shared" si="36"/>
        <v>0</v>
      </c>
      <c r="G700" s="163"/>
      <c r="H700" s="144"/>
      <c r="I700" s="132" t="e">
        <f>VLOOKUP(H700,Presupuesto!$B$11:$C$565,2,0)</f>
        <v>#N/A</v>
      </c>
      <c r="J700" s="100" t="str">
        <f t="shared" si="37"/>
        <v>Posgrado</v>
      </c>
      <c r="K700" s="100" t="s">
        <v>421</v>
      </c>
    </row>
    <row r="701" spans="3:11" x14ac:dyDescent="0.25">
      <c r="C701" s="143"/>
      <c r="D701" s="160"/>
      <c r="E701" s="125"/>
      <c r="F701" s="99">
        <f t="shared" si="36"/>
        <v>0</v>
      </c>
      <c r="G701" s="163"/>
      <c r="H701" s="144"/>
      <c r="I701" s="132" t="e">
        <f>VLOOKUP(H701,Presupuesto!$B$11:$C$565,2,0)</f>
        <v>#N/A</v>
      </c>
      <c r="J701" s="100" t="str">
        <f t="shared" si="37"/>
        <v>Posgrado</v>
      </c>
      <c r="K701" s="100" t="s">
        <v>421</v>
      </c>
    </row>
    <row r="702" spans="3:11" x14ac:dyDescent="0.25">
      <c r="C702" s="143"/>
      <c r="D702" s="160"/>
      <c r="E702" s="125"/>
      <c r="F702" s="99">
        <f t="shared" si="36"/>
        <v>0</v>
      </c>
      <c r="G702" s="163"/>
      <c r="H702" s="144"/>
      <c r="I702" s="132" t="e">
        <f>VLOOKUP(H702,Presupuesto!$B$11:$C$565,2,0)</f>
        <v>#N/A</v>
      </c>
      <c r="J702" s="100" t="str">
        <f t="shared" si="37"/>
        <v>Posgrado</v>
      </c>
      <c r="K702" s="100" t="s">
        <v>421</v>
      </c>
    </row>
    <row r="703" spans="3:11" x14ac:dyDescent="0.25">
      <c r="C703" s="143"/>
      <c r="D703" s="160"/>
      <c r="E703" s="125"/>
      <c r="F703" s="99">
        <f t="shared" si="36"/>
        <v>0</v>
      </c>
      <c r="G703" s="163"/>
      <c r="H703" s="144"/>
      <c r="I703" s="132" t="e">
        <f>VLOOKUP(H703,Presupuesto!$B$11:$C$565,2,0)</f>
        <v>#N/A</v>
      </c>
      <c r="J703" s="100" t="str">
        <f t="shared" si="37"/>
        <v>Posgrado</v>
      </c>
      <c r="K703" s="100" t="s">
        <v>421</v>
      </c>
    </row>
    <row r="704" spans="3:11" x14ac:dyDescent="0.25">
      <c r="C704" s="143"/>
      <c r="D704" s="160"/>
      <c r="E704" s="125"/>
      <c r="F704" s="99">
        <f t="shared" si="36"/>
        <v>0</v>
      </c>
      <c r="G704" s="163"/>
      <c r="H704" s="144"/>
      <c r="I704" s="132" t="e">
        <f>VLOOKUP(H704,Presupuesto!$B$11:$C$565,2,0)</f>
        <v>#N/A</v>
      </c>
      <c r="J704" s="100" t="str">
        <f t="shared" si="37"/>
        <v>Posgrado</v>
      </c>
      <c r="K704" s="100" t="s">
        <v>421</v>
      </c>
    </row>
    <row r="705" spans="3:11" x14ac:dyDescent="0.25">
      <c r="C705" s="143"/>
      <c r="D705" s="160"/>
      <c r="E705" s="125"/>
      <c r="F705" s="99">
        <f t="shared" si="36"/>
        <v>0</v>
      </c>
      <c r="G705" s="163"/>
      <c r="H705" s="144"/>
      <c r="I705" s="132" t="e">
        <f>VLOOKUP(H705,Presupuesto!$B$11:$C$565,2,0)</f>
        <v>#N/A</v>
      </c>
      <c r="J705" s="100" t="str">
        <f t="shared" si="37"/>
        <v>Posgrado</v>
      </c>
      <c r="K705" s="100" t="s">
        <v>421</v>
      </c>
    </row>
    <row r="706" spans="3:11" x14ac:dyDescent="0.25">
      <c r="C706" s="143"/>
      <c r="D706" s="160"/>
      <c r="E706" s="125"/>
      <c r="F706" s="99">
        <f t="shared" si="36"/>
        <v>0</v>
      </c>
      <c r="G706" s="163"/>
      <c r="H706" s="144"/>
      <c r="I706" s="132" t="e">
        <f>VLOOKUP(H706,Presupuesto!$B$11:$C$565,2,0)</f>
        <v>#N/A</v>
      </c>
      <c r="J706" s="100" t="str">
        <f t="shared" si="37"/>
        <v>Posgrado</v>
      </c>
      <c r="K706" s="100" t="s">
        <v>421</v>
      </c>
    </row>
    <row r="707" spans="3:11" x14ac:dyDescent="0.25">
      <c r="C707" s="143"/>
      <c r="D707" s="160"/>
      <c r="E707" s="125"/>
      <c r="F707" s="99">
        <f t="shared" si="36"/>
        <v>0</v>
      </c>
      <c r="G707" s="163"/>
      <c r="H707" s="144"/>
      <c r="I707" s="132" t="e">
        <f>VLOOKUP(H707,Presupuesto!$B$11:$C$565,2,0)</f>
        <v>#N/A</v>
      </c>
      <c r="J707" s="100" t="str">
        <f t="shared" si="37"/>
        <v>Posgrado</v>
      </c>
      <c r="K707" s="100" t="s">
        <v>421</v>
      </c>
    </row>
    <row r="708" spans="3:11" x14ac:dyDescent="0.25">
      <c r="C708" s="143"/>
      <c r="D708" s="160"/>
      <c r="E708" s="125"/>
      <c r="F708" s="99">
        <f t="shared" si="36"/>
        <v>0</v>
      </c>
      <c r="G708" s="163"/>
      <c r="H708" s="144"/>
      <c r="I708" s="132" t="e">
        <f>VLOOKUP(H708,Presupuesto!$B$11:$C$565,2,0)</f>
        <v>#N/A</v>
      </c>
      <c r="J708" s="100" t="str">
        <f t="shared" si="37"/>
        <v>Posgrado</v>
      </c>
      <c r="K708" s="100" t="s">
        <v>421</v>
      </c>
    </row>
    <row r="709" spans="3:11" x14ac:dyDescent="0.25">
      <c r="C709" s="143"/>
      <c r="D709" s="160"/>
      <c r="E709" s="125"/>
      <c r="F709" s="99">
        <f t="shared" si="36"/>
        <v>0</v>
      </c>
      <c r="G709" s="163"/>
      <c r="H709" s="144"/>
      <c r="I709" s="132" t="e">
        <f>VLOOKUP(H709,Presupuesto!$B$11:$C$565,2,0)</f>
        <v>#N/A</v>
      </c>
      <c r="J709" s="100" t="str">
        <f t="shared" si="37"/>
        <v>Posgrado</v>
      </c>
      <c r="K709" s="100" t="s">
        <v>421</v>
      </c>
    </row>
    <row r="710" spans="3:11" x14ac:dyDescent="0.25">
      <c r="C710" s="143"/>
      <c r="D710" s="160"/>
      <c r="E710" s="125"/>
      <c r="F710" s="99">
        <f t="shared" si="36"/>
        <v>0</v>
      </c>
      <c r="G710" s="163"/>
      <c r="H710" s="144"/>
      <c r="I710" s="132" t="e">
        <f>VLOOKUP(H710,Presupuesto!$B$11:$C$565,2,0)</f>
        <v>#N/A</v>
      </c>
      <c r="J710" s="100" t="str">
        <f t="shared" si="37"/>
        <v>Posgrado</v>
      </c>
      <c r="K710" s="100" t="s">
        <v>421</v>
      </c>
    </row>
    <row r="711" spans="3:11" x14ac:dyDescent="0.25">
      <c r="C711" s="143"/>
      <c r="D711" s="160"/>
      <c r="E711" s="125"/>
      <c r="F711" s="99">
        <f t="shared" si="36"/>
        <v>0</v>
      </c>
      <c r="G711" s="163"/>
      <c r="H711" s="144"/>
      <c r="I711" s="132" t="e">
        <f>VLOOKUP(H711,Presupuesto!$B$11:$C$565,2,0)</f>
        <v>#N/A</v>
      </c>
      <c r="J711" s="100" t="str">
        <f t="shared" si="37"/>
        <v>Posgrado</v>
      </c>
      <c r="K711" s="100" t="s">
        <v>421</v>
      </c>
    </row>
    <row r="712" spans="3:11" x14ac:dyDescent="0.25">
      <c r="C712" s="143"/>
      <c r="D712" s="160"/>
      <c r="E712" s="125"/>
      <c r="F712" s="99">
        <f t="shared" si="36"/>
        <v>0</v>
      </c>
      <c r="G712" s="163"/>
      <c r="H712" s="144"/>
      <c r="I712" s="132" t="e">
        <f>VLOOKUP(H712,Presupuesto!$B$11:$C$565,2,0)</f>
        <v>#N/A</v>
      </c>
      <c r="J712" s="100" t="str">
        <f t="shared" si="37"/>
        <v>Posgrado</v>
      </c>
      <c r="K712" s="100" t="s">
        <v>421</v>
      </c>
    </row>
    <row r="713" spans="3:11" x14ac:dyDescent="0.25">
      <c r="C713" s="145"/>
      <c r="D713" s="153"/>
      <c r="E713" s="120"/>
      <c r="F713" s="99">
        <f t="shared" si="36"/>
        <v>0</v>
      </c>
      <c r="G713" s="163"/>
      <c r="H713" s="146"/>
      <c r="I713" s="132" t="e">
        <f>VLOOKUP(H713,Presupuesto!$B$11:$C$565,2,0)</f>
        <v>#N/A</v>
      </c>
      <c r="J713" s="100" t="str">
        <f t="shared" si="37"/>
        <v>Posgrado</v>
      </c>
      <c r="K713" s="100" t="s">
        <v>421</v>
      </c>
    </row>
    <row r="714" spans="3:11" x14ac:dyDescent="0.25">
      <c r="C714" s="145"/>
      <c r="D714" s="153"/>
      <c r="E714" s="120"/>
      <c r="F714" s="99">
        <f t="shared" si="36"/>
        <v>0</v>
      </c>
      <c r="G714" s="163"/>
      <c r="H714" s="146"/>
      <c r="I714" s="132" t="e">
        <f>VLOOKUP(H714,Presupuesto!$B$11:$C$565,2,0)</f>
        <v>#N/A</v>
      </c>
      <c r="J714" s="100" t="str">
        <f t="shared" si="37"/>
        <v>Posgrado</v>
      </c>
      <c r="K714" s="100" t="s">
        <v>421</v>
      </c>
    </row>
    <row r="715" spans="3:11" x14ac:dyDescent="0.25">
      <c r="C715" s="145"/>
      <c r="D715" s="153"/>
      <c r="E715" s="120"/>
      <c r="F715" s="99">
        <f t="shared" si="36"/>
        <v>0</v>
      </c>
      <c r="G715" s="163"/>
      <c r="H715" s="146"/>
      <c r="I715" s="132" t="e">
        <f>VLOOKUP(H715,Presupuesto!$B$11:$C$565,2,0)</f>
        <v>#N/A</v>
      </c>
      <c r="J715" s="100" t="str">
        <f t="shared" si="37"/>
        <v>Posgrado</v>
      </c>
      <c r="K715" s="100" t="s">
        <v>421</v>
      </c>
    </row>
    <row r="716" spans="3:11" x14ac:dyDescent="0.25">
      <c r="C716" s="145"/>
      <c r="D716" s="153"/>
      <c r="E716" s="120"/>
      <c r="F716" s="99">
        <f t="shared" si="36"/>
        <v>0</v>
      </c>
      <c r="G716" s="163"/>
      <c r="H716" s="146"/>
      <c r="I716" s="132" t="e">
        <f>VLOOKUP(H716,Presupuesto!$B$11:$C$565,2,0)</f>
        <v>#N/A</v>
      </c>
      <c r="J716" s="100" t="str">
        <f t="shared" si="37"/>
        <v>Posgrado</v>
      </c>
      <c r="K716" s="100" t="s">
        <v>421</v>
      </c>
    </row>
    <row r="717" spans="3:11" x14ac:dyDescent="0.25">
      <c r="C717" s="145"/>
      <c r="D717" s="153"/>
      <c r="E717" s="120"/>
      <c r="F717" s="99">
        <f t="shared" si="36"/>
        <v>0</v>
      </c>
      <c r="G717" s="163"/>
      <c r="H717" s="146"/>
      <c r="I717" s="132" t="e">
        <f>VLOOKUP(H717,Presupuesto!$B$11:$C$565,2,0)</f>
        <v>#N/A</v>
      </c>
      <c r="J717" s="100" t="str">
        <f t="shared" si="37"/>
        <v>Posgrado</v>
      </c>
      <c r="K717" s="100" t="s">
        <v>421</v>
      </c>
    </row>
    <row r="718" spans="3:11" x14ac:dyDescent="0.25">
      <c r="C718" s="145"/>
      <c r="D718" s="153"/>
      <c r="E718" s="120"/>
      <c r="F718" s="99">
        <f t="shared" si="36"/>
        <v>0</v>
      </c>
      <c r="G718" s="163"/>
      <c r="H718" s="146"/>
      <c r="I718" s="132" t="e">
        <f>VLOOKUP(H718,Presupuesto!$B$11:$C$565,2,0)</f>
        <v>#N/A</v>
      </c>
      <c r="J718" s="100" t="str">
        <f t="shared" si="37"/>
        <v>Posgrado</v>
      </c>
      <c r="K718" s="100" t="s">
        <v>421</v>
      </c>
    </row>
    <row r="719" spans="3:11" x14ac:dyDescent="0.25">
      <c r="C719" s="145"/>
      <c r="D719" s="153"/>
      <c r="E719" s="120"/>
      <c r="F719" s="99">
        <f t="shared" si="36"/>
        <v>0</v>
      </c>
      <c r="G719" s="163"/>
      <c r="H719" s="146"/>
      <c r="I719" s="132" t="e">
        <f>VLOOKUP(H719,Presupuesto!$B$11:$C$565,2,0)</f>
        <v>#N/A</v>
      </c>
      <c r="J719" s="100" t="str">
        <f t="shared" si="37"/>
        <v>Posgrado</v>
      </c>
      <c r="K719" s="100" t="s">
        <v>421</v>
      </c>
    </row>
    <row r="720" spans="3:11" x14ac:dyDescent="0.25">
      <c r="C720" s="145"/>
      <c r="D720" s="153"/>
      <c r="E720" s="120"/>
      <c r="F720" s="99">
        <f t="shared" si="36"/>
        <v>0</v>
      </c>
      <c r="G720" s="163"/>
      <c r="H720" s="146"/>
      <c r="I720" s="132" t="e">
        <f>VLOOKUP(H720,Presupuesto!$B$11:$C$565,2,0)</f>
        <v>#N/A</v>
      </c>
      <c r="J720" s="100" t="str">
        <f t="shared" si="37"/>
        <v>Posgrado</v>
      </c>
      <c r="K720" s="100" t="s">
        <v>421</v>
      </c>
    </row>
    <row r="721" spans="3:11" x14ac:dyDescent="0.25">
      <c r="C721" s="147"/>
      <c r="D721" s="153"/>
      <c r="E721" s="120"/>
      <c r="F721" s="99">
        <f t="shared" si="36"/>
        <v>0</v>
      </c>
      <c r="G721" s="163"/>
      <c r="H721" s="148"/>
      <c r="I721" s="132" t="e">
        <f>VLOOKUP(H721,Presupuesto!$B$11:$C$565,2,0)</f>
        <v>#N/A</v>
      </c>
      <c r="J721" s="100" t="str">
        <f t="shared" si="37"/>
        <v>Posgrado</v>
      </c>
      <c r="K721" s="100" t="s">
        <v>412</v>
      </c>
    </row>
    <row r="722" spans="3:11" x14ac:dyDescent="0.25">
      <c r="C722" s="147"/>
      <c r="D722" s="153"/>
      <c r="E722" s="120"/>
      <c r="F722" s="99">
        <f t="shared" si="36"/>
        <v>0</v>
      </c>
      <c r="G722" s="163"/>
      <c r="H722" s="148"/>
      <c r="I722" s="132" t="e">
        <f>VLOOKUP(H722,Presupuesto!$B$11:$C$565,2,0)</f>
        <v>#N/A</v>
      </c>
      <c r="J722" s="100" t="str">
        <f t="shared" si="37"/>
        <v>Posgrado</v>
      </c>
      <c r="K722" s="100" t="s">
        <v>421</v>
      </c>
    </row>
    <row r="723" spans="3:11" x14ac:dyDescent="0.25">
      <c r="C723" s="147"/>
      <c r="D723" s="153"/>
      <c r="E723" s="120"/>
      <c r="F723" s="99">
        <f t="shared" si="36"/>
        <v>0</v>
      </c>
      <c r="G723" s="163"/>
      <c r="H723" s="148"/>
      <c r="I723" s="132" t="e">
        <f>VLOOKUP(H723,Presupuesto!$B$11:$C$565,2,0)</f>
        <v>#N/A</v>
      </c>
      <c r="J723" s="100" t="str">
        <f t="shared" si="37"/>
        <v>Posgrado</v>
      </c>
      <c r="K723" s="100" t="s">
        <v>421</v>
      </c>
    </row>
    <row r="724" spans="3:11" x14ac:dyDescent="0.25">
      <c r="C724" s="147"/>
      <c r="D724" s="153"/>
      <c r="E724" s="120"/>
      <c r="F724" s="99">
        <f t="shared" si="36"/>
        <v>0</v>
      </c>
      <c r="G724" s="163"/>
      <c r="H724" s="148"/>
      <c r="I724" s="132" t="e">
        <f>VLOOKUP(H724,Presupuesto!$B$11:$C$565,2,0)</f>
        <v>#N/A</v>
      </c>
      <c r="J724" s="100" t="str">
        <f t="shared" si="37"/>
        <v>Posgrado</v>
      </c>
      <c r="K724" s="100" t="s">
        <v>421</v>
      </c>
    </row>
    <row r="725" spans="3:11" ht="15.75" thickBot="1" x14ac:dyDescent="0.3">
      <c r="C725" s="149"/>
      <c r="D725" s="161"/>
      <c r="E725" s="105"/>
      <c r="F725" s="107">
        <f t="shared" si="36"/>
        <v>0</v>
      </c>
      <c r="G725" s="164"/>
      <c r="H725" s="150"/>
      <c r="I725" s="134" t="e">
        <f>VLOOKUP(H725,Presupuesto!$B$11:$C$565,2,0)</f>
        <v>#N/A</v>
      </c>
      <c r="J725" s="108" t="str">
        <f t="shared" si="37"/>
        <v>Posgrado</v>
      </c>
      <c r="K725" s="126" t="s">
        <v>403</v>
      </c>
    </row>
  </sheetData>
  <mergeCells count="2">
    <mergeCell ref="F116:H116"/>
    <mergeCell ref="F152:H152"/>
  </mergeCells>
  <dataValidations count="8">
    <dataValidation type="list" allowBlank="1" showInputMessage="1" showErrorMessage="1" errorTitle="¡Ingreso Inválido!" error="Seleccione una opción de la lista." promptTitle="Tipo de Presupuesto" prompt="Seleccione una opción de la lista." sqref="G691:G725 G162:G196 G207:G241 G251:G285 G295:G329 G339:G373 G383:G417 G427:G461 G471:G505 G515:G549 G559:G593 G603:G637 G647:G681 G17:G25 G88 G109:G112 G126:G137 G147:G149">
      <formula1>$R$2:$S$2</formula1>
    </dataValidation>
    <dataValidation type="list" allowBlank="1" showInputMessage="1" showErrorMessage="1" errorTitle="¡Ingreso Inválido!" error="Seleccione una opción de la lista" promptTitle="Mes Requerido" prompt="Seleccione el mes en el que requiere el recurso." sqref="K691:K725 K162:K196 K207:K241 K251:K285 K295:K329 K339:K373 K383:K417 K427:K461 K471:K505 K515:K549 K559:K593 K603:K637 K647:K681 K98:K107 K17:K25 K35:K88 K109:K112 K126:K137 K147:K149">
      <formula1>$U$2:$AF$2</formula1>
    </dataValidation>
    <dataValidation type="list" allowBlank="1" showInputMessage="1" showErrorMessage="1" errorTitle="¡Ingreso Inválido!" error="Seleccione una opción de la lista." promptTitle="Dimensión Estratégica" prompt="Seleccione una opción de la lista." sqref="J691:J725 J162:J196 J207:J241 J251:J285 J295:J329 J339:J373 J383:J417 J427:J461 J471:J505 J515:J549 J559:J593 J603:J637 J647:J681 J98:J107 J17:J25 J35:J88 J109:J112 J126:J137 J147:J149">
      <formula1>$A$2:$O$2</formula1>
    </dataValidation>
    <dataValidation type="list" allowBlank="1" showInputMessage="1" showErrorMessage="1" errorTitle="¡Ingreso Invalido!" error="Seleccione una opción de la lista." promptTitle="Categoria/Zona de Viáticos" prompt="Seleccione una opción de la lista" sqref="C691 C603 C647 C559 C427 C471 C515 C162 C207 C251 C295 C339 C383 C126 C147">
      <formula1>$AH$2:$BU$2</formula1>
    </dataValidation>
    <dataValidation type="list" allowBlank="1" showInputMessage="1" showErrorMessage="1" errorTitle="¡Ingreso Inválido!" error="Verifique el valor ingresado." promptTitle="Ingrese el Objeto de Gasto" prompt="Ingrese el Objeto de Gasto" sqref="H691:H725 H98:H100 H162:H196 H207:H241 H251:H285 H295:H329 H339:H373 H383:H417 H427:H461 H471:H505 H515:H549 H559:H593 H603:H637 H647:H681 H17:H25 H36:H88 H109:H112 H126:H137 H147:H149">
      <formula1>$A$1:$UI$1</formula1>
    </dataValidation>
    <dataValidation type="list" allowBlank="1" showInputMessage="1" showErrorMessage="1" errorTitle="¡Ingreso Invalido!" error="Seleccione una opción de la lista." promptTitle="Categoria/Zona de Viáticos" prompt="Seleccione una opción de la lista" sqref="C17 C35 C109:C110 C98">
      <formula1>$AH$2:$BU$2</formula1>
      <formula2>0</formula2>
    </dataValidation>
    <dataValidation type="list" allowBlank="1" showInputMessage="1" showErrorMessage="1" errorTitle="¡Ingreso Inválido!" error="Seleccione una opción de la lista." promptTitle="Tipo de Presupuesto" prompt="Seleccione una opción de la lista." sqref="G98:G100 G35:G87">
      <formula1>$R$2:$S$2</formula1>
      <formula2>0</formula2>
    </dataValidation>
    <dataValidation type="list" allowBlank="1" showInputMessage="1" showErrorMessage="1" errorTitle="¡Ingreso Inválido!" error="Verifique el valor ingresado." promptTitle="Ingrese el Objeto de Gasto" prompt="Ingrese el Objeto de Gasto" sqref="H35">
      <formula1>$A$1:$AQ$1</formula1>
      <formula2>0</formula2>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D13" sqref="D13"/>
    </sheetView>
  </sheetViews>
  <sheetFormatPr baseColWidth="10" defaultColWidth="11.5703125" defaultRowHeight="15" x14ac:dyDescent="0.2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x14ac:dyDescent="0.25">
      <c r="A1" s="190" t="s">
        <v>260</v>
      </c>
      <c r="B1" s="193" t="s">
        <v>261</v>
      </c>
      <c r="C1" s="184" t="s">
        <v>262</v>
      </c>
      <c r="D1" s="184" t="s">
        <v>508</v>
      </c>
      <c r="E1" s="184" t="s">
        <v>510</v>
      </c>
      <c r="F1" s="184" t="s">
        <v>512</v>
      </c>
      <c r="G1" s="184" t="s">
        <v>514</v>
      </c>
      <c r="H1" s="184" t="s">
        <v>516</v>
      </c>
      <c r="I1" s="184" t="s">
        <v>518</v>
      </c>
      <c r="J1" s="184" t="s">
        <v>263</v>
      </c>
      <c r="K1" s="184" t="s">
        <v>521</v>
      </c>
      <c r="L1" s="184" t="s">
        <v>264</v>
      </c>
      <c r="M1" s="184" t="s">
        <v>523</v>
      </c>
      <c r="N1" s="184" t="s">
        <v>525</v>
      </c>
      <c r="O1" s="184" t="s">
        <v>527</v>
      </c>
      <c r="P1" s="184" t="s">
        <v>265</v>
      </c>
      <c r="Q1" s="184" t="s">
        <v>528</v>
      </c>
      <c r="R1" s="184" t="s">
        <v>531</v>
      </c>
      <c r="S1" s="184" t="s">
        <v>266</v>
      </c>
      <c r="T1" s="184" t="s">
        <v>533</v>
      </c>
      <c r="U1" s="184" t="s">
        <v>267</v>
      </c>
      <c r="V1" s="184" t="s">
        <v>534</v>
      </c>
      <c r="W1" s="184" t="s">
        <v>535</v>
      </c>
      <c r="X1" s="184" t="s">
        <v>539</v>
      </c>
      <c r="Y1" s="184" t="s">
        <v>283</v>
      </c>
      <c r="Z1" s="184" t="s">
        <v>540</v>
      </c>
      <c r="AA1" s="184" t="s">
        <v>542</v>
      </c>
      <c r="AB1" s="184" t="s">
        <v>544</v>
      </c>
      <c r="AC1" s="184" t="s">
        <v>284</v>
      </c>
      <c r="AD1" s="184" t="s">
        <v>546</v>
      </c>
      <c r="AE1" s="184" t="s">
        <v>548</v>
      </c>
      <c r="AF1" s="184" t="s">
        <v>550</v>
      </c>
      <c r="AG1" s="184" t="s">
        <v>552</v>
      </c>
      <c r="AH1" s="184" t="s">
        <v>259</v>
      </c>
      <c r="AI1" s="184" t="s">
        <v>554</v>
      </c>
      <c r="AJ1" s="193" t="s">
        <v>268</v>
      </c>
      <c r="AK1" s="184" t="s">
        <v>556</v>
      </c>
      <c r="AL1" s="184" t="s">
        <v>269</v>
      </c>
      <c r="AM1" s="184" t="s">
        <v>558</v>
      </c>
      <c r="AN1" s="184" t="s">
        <v>560</v>
      </c>
      <c r="AO1" s="184" t="s">
        <v>270</v>
      </c>
      <c r="AP1" s="184" t="s">
        <v>562</v>
      </c>
      <c r="AQ1" s="184" t="s">
        <v>564</v>
      </c>
      <c r="AR1" s="184" t="s">
        <v>271</v>
      </c>
      <c r="AS1" s="184" t="s">
        <v>565</v>
      </c>
      <c r="AT1" s="184" t="s">
        <v>567</v>
      </c>
      <c r="AU1" s="184" t="s">
        <v>568</v>
      </c>
      <c r="AV1" s="184" t="s">
        <v>569</v>
      </c>
      <c r="AW1" s="184" t="s">
        <v>571</v>
      </c>
      <c r="AX1" s="184" t="s">
        <v>573</v>
      </c>
      <c r="AY1" s="184" t="s">
        <v>574</v>
      </c>
      <c r="AZ1" s="184" t="s">
        <v>272</v>
      </c>
      <c r="BA1" s="184" t="s">
        <v>576</v>
      </c>
      <c r="BB1" s="184" t="s">
        <v>578</v>
      </c>
      <c r="BC1" s="184" t="s">
        <v>580</v>
      </c>
      <c r="BD1" s="184" t="s">
        <v>582</v>
      </c>
      <c r="BE1" s="184" t="s">
        <v>584</v>
      </c>
      <c r="BF1" s="184" t="s">
        <v>586</v>
      </c>
      <c r="BG1" s="184" t="s">
        <v>588</v>
      </c>
      <c r="BH1" s="184" t="s">
        <v>590</v>
      </c>
      <c r="BI1" s="184" t="s">
        <v>285</v>
      </c>
      <c r="BJ1" s="184" t="s">
        <v>592</v>
      </c>
      <c r="BK1" s="184" t="s">
        <v>594</v>
      </c>
      <c r="BL1" s="184" t="s">
        <v>596</v>
      </c>
      <c r="BM1" s="184" t="s">
        <v>598</v>
      </c>
      <c r="BN1" s="184" t="s">
        <v>600</v>
      </c>
      <c r="BO1" s="184" t="s">
        <v>602</v>
      </c>
      <c r="BP1" s="184" t="s">
        <v>604</v>
      </c>
      <c r="BQ1" s="184" t="s">
        <v>606</v>
      </c>
      <c r="BR1" s="184" t="s">
        <v>608</v>
      </c>
      <c r="BS1" s="184" t="s">
        <v>610</v>
      </c>
      <c r="BT1" s="193" t="s">
        <v>273</v>
      </c>
      <c r="BU1" s="184" t="s">
        <v>274</v>
      </c>
      <c r="BV1" s="184" t="s">
        <v>612</v>
      </c>
      <c r="BW1" s="184" t="s">
        <v>275</v>
      </c>
      <c r="BX1" s="184" t="s">
        <v>614</v>
      </c>
      <c r="BY1" s="184" t="s">
        <v>616</v>
      </c>
      <c r="BZ1" s="193" t="s">
        <v>276</v>
      </c>
      <c r="CA1" s="184" t="s">
        <v>277</v>
      </c>
      <c r="CB1" s="184" t="s">
        <v>618</v>
      </c>
      <c r="CC1" s="184" t="s">
        <v>278</v>
      </c>
      <c r="CD1" s="184" t="s">
        <v>620</v>
      </c>
      <c r="CE1" s="184" t="s">
        <v>622</v>
      </c>
      <c r="CF1" s="184" t="s">
        <v>624</v>
      </c>
      <c r="CG1" s="193" t="s">
        <v>279</v>
      </c>
      <c r="CH1" s="184" t="s">
        <v>630</v>
      </c>
      <c r="CI1" s="184" t="s">
        <v>632</v>
      </c>
      <c r="CJ1" s="184" t="s">
        <v>280</v>
      </c>
      <c r="CK1" s="184" t="s">
        <v>626</v>
      </c>
      <c r="CL1" s="184" t="s">
        <v>628</v>
      </c>
      <c r="CM1" s="184" t="s">
        <v>281</v>
      </c>
      <c r="CN1" s="184" t="s">
        <v>634</v>
      </c>
      <c r="CO1" s="184" t="s">
        <v>282</v>
      </c>
      <c r="CP1" s="184" t="s">
        <v>635</v>
      </c>
      <c r="CQ1" s="181" t="s">
        <v>286</v>
      </c>
      <c r="CR1" s="193" t="s">
        <v>287</v>
      </c>
      <c r="CS1" s="184" t="s">
        <v>636</v>
      </c>
      <c r="CT1" s="184" t="s">
        <v>637</v>
      </c>
      <c r="CU1" s="184" t="s">
        <v>639</v>
      </c>
      <c r="CV1" s="184" t="s">
        <v>288</v>
      </c>
      <c r="CW1" s="184" t="s">
        <v>641</v>
      </c>
      <c r="CX1" s="184" t="s">
        <v>643</v>
      </c>
      <c r="CY1" s="184" t="s">
        <v>645</v>
      </c>
      <c r="CZ1" s="184" t="s">
        <v>647</v>
      </c>
      <c r="DA1" s="184" t="s">
        <v>649</v>
      </c>
      <c r="DB1" s="184" t="s">
        <v>651</v>
      </c>
      <c r="DC1" s="193" t="s">
        <v>289</v>
      </c>
      <c r="DD1" s="184" t="s">
        <v>290</v>
      </c>
      <c r="DE1" s="184" t="s">
        <v>653</v>
      </c>
      <c r="DF1" s="184" t="s">
        <v>291</v>
      </c>
      <c r="DG1" s="184" t="s">
        <v>655</v>
      </c>
      <c r="DH1" s="184" t="s">
        <v>657</v>
      </c>
      <c r="DI1" s="184" t="s">
        <v>659</v>
      </c>
      <c r="DJ1" s="184" t="s">
        <v>661</v>
      </c>
      <c r="DK1" s="184" t="s">
        <v>663</v>
      </c>
      <c r="DL1" s="184" t="s">
        <v>665</v>
      </c>
      <c r="DM1" s="184" t="s">
        <v>667</v>
      </c>
      <c r="DN1" s="184" t="s">
        <v>292</v>
      </c>
      <c r="DO1" s="184" t="s">
        <v>669</v>
      </c>
      <c r="DP1" s="184" t="s">
        <v>671</v>
      </c>
      <c r="DQ1" s="184" t="s">
        <v>673</v>
      </c>
      <c r="DR1" s="193" t="s">
        <v>293</v>
      </c>
      <c r="DS1" s="184" t="s">
        <v>675</v>
      </c>
      <c r="DT1" s="184" t="s">
        <v>294</v>
      </c>
      <c r="DU1" s="184" t="s">
        <v>677</v>
      </c>
      <c r="DV1" s="184" t="s">
        <v>295</v>
      </c>
      <c r="DW1" s="184" t="s">
        <v>679</v>
      </c>
      <c r="DX1" s="184" t="s">
        <v>681</v>
      </c>
      <c r="DY1" s="184" t="s">
        <v>683</v>
      </c>
      <c r="DZ1" s="184" t="s">
        <v>685</v>
      </c>
      <c r="EA1" s="184" t="s">
        <v>687</v>
      </c>
      <c r="EB1" s="184" t="s">
        <v>689</v>
      </c>
      <c r="EC1" s="184" t="s">
        <v>691</v>
      </c>
      <c r="ED1" s="184" t="s">
        <v>693</v>
      </c>
      <c r="EE1" s="184" t="s">
        <v>695</v>
      </c>
      <c r="EF1" s="184" t="s">
        <v>697</v>
      </c>
      <c r="EG1" s="184" t="s">
        <v>699</v>
      </c>
      <c r="EH1" s="193" t="s">
        <v>296</v>
      </c>
      <c r="EI1" s="184" t="s">
        <v>701</v>
      </c>
      <c r="EJ1" s="184" t="s">
        <v>297</v>
      </c>
      <c r="EK1" s="184" t="s">
        <v>703</v>
      </c>
      <c r="EL1" s="184" t="s">
        <v>705</v>
      </c>
      <c r="EM1" s="184" t="s">
        <v>298</v>
      </c>
      <c r="EN1" s="184" t="s">
        <v>707</v>
      </c>
      <c r="EO1" s="184" t="s">
        <v>709</v>
      </c>
      <c r="EP1" s="184" t="s">
        <v>299</v>
      </c>
      <c r="EQ1" s="184" t="s">
        <v>711</v>
      </c>
      <c r="ER1" s="184" t="s">
        <v>713</v>
      </c>
      <c r="ES1" s="184" t="s">
        <v>715</v>
      </c>
      <c r="ET1" s="184" t="s">
        <v>300</v>
      </c>
      <c r="EU1" s="184" t="s">
        <v>717</v>
      </c>
      <c r="EV1" s="184" t="s">
        <v>719</v>
      </c>
      <c r="EW1" s="193" t="s">
        <v>301</v>
      </c>
      <c r="EX1" s="184" t="s">
        <v>302</v>
      </c>
      <c r="EY1" s="184" t="s">
        <v>721</v>
      </c>
      <c r="EZ1" s="184" t="s">
        <v>723</v>
      </c>
      <c r="FA1" s="184" t="s">
        <v>725</v>
      </c>
      <c r="FB1" s="184" t="s">
        <v>727</v>
      </c>
      <c r="FC1" s="184" t="s">
        <v>303</v>
      </c>
      <c r="FD1" s="184" t="s">
        <v>729</v>
      </c>
      <c r="FE1" s="184" t="s">
        <v>731</v>
      </c>
      <c r="FF1" s="184" t="s">
        <v>733</v>
      </c>
      <c r="FG1" s="184" t="s">
        <v>735</v>
      </c>
      <c r="FH1" s="184" t="s">
        <v>737</v>
      </c>
      <c r="FI1" s="184" t="s">
        <v>304</v>
      </c>
      <c r="FJ1" s="184" t="s">
        <v>740</v>
      </c>
      <c r="FK1" s="184" t="s">
        <v>305</v>
      </c>
      <c r="FL1" s="184" t="s">
        <v>743</v>
      </c>
      <c r="FM1" s="184" t="s">
        <v>744</v>
      </c>
      <c r="FN1" s="184" t="s">
        <v>746</v>
      </c>
      <c r="FO1" s="184" t="s">
        <v>306</v>
      </c>
      <c r="FP1" s="184" t="s">
        <v>749</v>
      </c>
      <c r="FQ1" s="184" t="s">
        <v>750</v>
      </c>
      <c r="FR1" s="184" t="s">
        <v>752</v>
      </c>
      <c r="FS1" s="184" t="s">
        <v>307</v>
      </c>
      <c r="FT1" s="184" t="s">
        <v>755</v>
      </c>
      <c r="FU1" s="184" t="s">
        <v>757</v>
      </c>
      <c r="FV1" s="184" t="s">
        <v>759</v>
      </c>
      <c r="FW1" s="193" t="s">
        <v>308</v>
      </c>
      <c r="FX1" s="193" t="s">
        <v>309</v>
      </c>
      <c r="FY1" s="184" t="s">
        <v>315</v>
      </c>
      <c r="FZ1" s="184" t="s">
        <v>761</v>
      </c>
      <c r="GA1" s="184" t="s">
        <v>763</v>
      </c>
      <c r="GB1" s="184" t="s">
        <v>765</v>
      </c>
      <c r="GC1" s="184" t="s">
        <v>767</v>
      </c>
      <c r="GD1" s="184" t="s">
        <v>769</v>
      </c>
      <c r="GE1" s="184" t="s">
        <v>771</v>
      </c>
      <c r="GF1" s="193" t="s">
        <v>310</v>
      </c>
      <c r="GG1" s="184" t="s">
        <v>316</v>
      </c>
      <c r="GH1" s="184" t="s">
        <v>773</v>
      </c>
      <c r="GI1" s="184" t="s">
        <v>775</v>
      </c>
      <c r="GJ1" s="184" t="s">
        <v>776</v>
      </c>
      <c r="GK1" s="184" t="s">
        <v>317</v>
      </c>
      <c r="GL1" s="184" t="s">
        <v>779</v>
      </c>
      <c r="GM1" s="184" t="s">
        <v>780</v>
      </c>
      <c r="GN1" s="193" t="s">
        <v>311</v>
      </c>
      <c r="GO1" s="184" t="s">
        <v>312</v>
      </c>
      <c r="GP1" s="184" t="s">
        <v>782</v>
      </c>
      <c r="GQ1" s="184" t="s">
        <v>784</v>
      </c>
      <c r="GR1" s="184" t="s">
        <v>786</v>
      </c>
      <c r="GS1" s="184" t="s">
        <v>788</v>
      </c>
      <c r="GT1" s="184" t="s">
        <v>790</v>
      </c>
      <c r="GU1" s="193" t="s">
        <v>313</v>
      </c>
      <c r="GV1" s="184" t="s">
        <v>314</v>
      </c>
      <c r="GW1" s="184" t="s">
        <v>792</v>
      </c>
      <c r="GX1" s="184" t="s">
        <v>794</v>
      </c>
      <c r="GY1" s="184" t="s">
        <v>796</v>
      </c>
      <c r="GZ1" s="184" t="s">
        <v>798</v>
      </c>
      <c r="HA1" s="184" t="s">
        <v>800</v>
      </c>
      <c r="HB1" s="184" t="s">
        <v>802</v>
      </c>
      <c r="HC1" s="181" t="s">
        <v>318</v>
      </c>
      <c r="HD1" s="193" t="s">
        <v>319</v>
      </c>
      <c r="HE1" s="184" t="s">
        <v>320</v>
      </c>
      <c r="HF1" s="184" t="s">
        <v>804</v>
      </c>
      <c r="HG1" s="184" t="s">
        <v>806</v>
      </c>
      <c r="HH1" s="184" t="s">
        <v>808</v>
      </c>
      <c r="HI1" s="184" t="s">
        <v>810</v>
      </c>
      <c r="HJ1" s="184" t="s">
        <v>321</v>
      </c>
      <c r="HK1" s="184" t="s">
        <v>813</v>
      </c>
      <c r="HL1" s="184" t="s">
        <v>338</v>
      </c>
      <c r="HM1" s="184" t="s">
        <v>851</v>
      </c>
      <c r="HN1" s="184" t="s">
        <v>853</v>
      </c>
      <c r="HO1" s="184" t="s">
        <v>855</v>
      </c>
      <c r="HP1" s="193" t="s">
        <v>322</v>
      </c>
      <c r="HQ1" s="184" t="s">
        <v>815</v>
      </c>
      <c r="HR1" s="184" t="s">
        <v>817</v>
      </c>
      <c r="HS1" s="184" t="s">
        <v>323</v>
      </c>
      <c r="HT1" s="184" t="s">
        <v>820</v>
      </c>
      <c r="HU1" s="184" t="s">
        <v>822</v>
      </c>
      <c r="HV1" s="184" t="s">
        <v>823</v>
      </c>
      <c r="HW1" s="184" t="s">
        <v>825</v>
      </c>
      <c r="HX1" s="193" t="s">
        <v>324</v>
      </c>
      <c r="HY1" s="184" t="s">
        <v>827</v>
      </c>
      <c r="HZ1" s="184" t="s">
        <v>829</v>
      </c>
      <c r="IA1" s="184" t="s">
        <v>831</v>
      </c>
      <c r="IB1" s="184" t="s">
        <v>325</v>
      </c>
      <c r="IC1" s="184" t="s">
        <v>833</v>
      </c>
      <c r="ID1" s="184" t="s">
        <v>835</v>
      </c>
      <c r="IE1" s="184" t="s">
        <v>326</v>
      </c>
      <c r="IF1" s="184" t="s">
        <v>837</v>
      </c>
      <c r="IG1" s="184" t="s">
        <v>839</v>
      </c>
      <c r="IH1" s="184" t="s">
        <v>327</v>
      </c>
      <c r="II1" s="184" t="s">
        <v>841</v>
      </c>
      <c r="IJ1" s="184" t="s">
        <v>843</v>
      </c>
      <c r="IK1" s="184" t="s">
        <v>845</v>
      </c>
      <c r="IL1" s="184" t="s">
        <v>847</v>
      </c>
      <c r="IM1" s="184" t="s">
        <v>328</v>
      </c>
      <c r="IN1" s="184" t="s">
        <v>849</v>
      </c>
      <c r="IO1" s="193" t="s">
        <v>329</v>
      </c>
      <c r="IP1" s="184" t="s">
        <v>857</v>
      </c>
      <c r="IQ1" s="184" t="s">
        <v>859</v>
      </c>
      <c r="IR1" s="184" t="s">
        <v>330</v>
      </c>
      <c r="IS1" s="184" t="s">
        <v>861</v>
      </c>
      <c r="IT1" s="184" t="s">
        <v>863</v>
      </c>
      <c r="IU1" s="184" t="s">
        <v>865</v>
      </c>
      <c r="IV1" s="193" t="s">
        <v>331</v>
      </c>
      <c r="IW1" s="184" t="s">
        <v>867</v>
      </c>
      <c r="IX1" s="184" t="s">
        <v>332</v>
      </c>
      <c r="IY1" s="184" t="s">
        <v>870</v>
      </c>
      <c r="IZ1" s="184" t="s">
        <v>872</v>
      </c>
      <c r="JA1" s="184" t="s">
        <v>874</v>
      </c>
      <c r="JB1" s="184" t="s">
        <v>876</v>
      </c>
      <c r="JC1" s="184" t="s">
        <v>878</v>
      </c>
      <c r="JD1" s="184" t="s">
        <v>880</v>
      </c>
      <c r="JE1" s="184" t="s">
        <v>333</v>
      </c>
      <c r="JF1" s="184" t="s">
        <v>883</v>
      </c>
      <c r="JG1" s="184" t="s">
        <v>885</v>
      </c>
      <c r="JH1" s="184" t="s">
        <v>887</v>
      </c>
      <c r="JI1" s="184" t="s">
        <v>889</v>
      </c>
      <c r="JJ1" s="184" t="s">
        <v>891</v>
      </c>
      <c r="JK1" s="184" t="s">
        <v>893</v>
      </c>
      <c r="JL1" s="184" t="s">
        <v>895</v>
      </c>
      <c r="JM1" s="184" t="s">
        <v>897</v>
      </c>
      <c r="JN1" s="184" t="s">
        <v>334</v>
      </c>
      <c r="JO1" s="184" t="s">
        <v>900</v>
      </c>
      <c r="JP1" s="184" t="s">
        <v>902</v>
      </c>
      <c r="JQ1" s="184" t="s">
        <v>904</v>
      </c>
      <c r="JR1" s="184" t="s">
        <v>906</v>
      </c>
      <c r="JS1" s="184" t="s">
        <v>907</v>
      </c>
      <c r="JT1" s="184" t="s">
        <v>909</v>
      </c>
      <c r="JU1" s="184" t="s">
        <v>911</v>
      </c>
      <c r="JV1" s="184" t="s">
        <v>913</v>
      </c>
      <c r="JW1" s="184" t="s">
        <v>915</v>
      </c>
      <c r="JX1" s="184" t="s">
        <v>917</v>
      </c>
      <c r="JY1" s="184" t="s">
        <v>919</v>
      </c>
      <c r="JZ1" s="184" t="s">
        <v>921</v>
      </c>
      <c r="KA1" s="184" t="s">
        <v>923</v>
      </c>
      <c r="KB1" s="184" t="s">
        <v>925</v>
      </c>
      <c r="KC1" s="184" t="s">
        <v>927</v>
      </c>
      <c r="KD1" s="184" t="s">
        <v>929</v>
      </c>
      <c r="KE1" s="184" t="s">
        <v>931</v>
      </c>
      <c r="KF1" s="184" t="s">
        <v>933</v>
      </c>
      <c r="KG1" s="184" t="s">
        <v>935</v>
      </c>
      <c r="KH1" s="184" t="s">
        <v>937</v>
      </c>
      <c r="KI1" s="184" t="s">
        <v>939</v>
      </c>
      <c r="KJ1" s="184" t="s">
        <v>941</v>
      </c>
      <c r="KK1" s="184" t="s">
        <v>943</v>
      </c>
      <c r="KL1" s="184" t="s">
        <v>945</v>
      </c>
      <c r="KM1" s="184" t="s">
        <v>947</v>
      </c>
      <c r="KN1" s="184" t="s">
        <v>949</v>
      </c>
      <c r="KO1" s="193" t="s">
        <v>335</v>
      </c>
      <c r="KP1" s="184" t="s">
        <v>951</v>
      </c>
      <c r="KQ1" s="184" t="s">
        <v>336</v>
      </c>
      <c r="KR1" s="184" t="s">
        <v>954</v>
      </c>
      <c r="KS1" s="184" t="s">
        <v>956</v>
      </c>
      <c r="KT1" s="184" t="s">
        <v>958</v>
      </c>
      <c r="KU1" s="184" t="s">
        <v>960</v>
      </c>
      <c r="KV1" s="184" t="s">
        <v>337</v>
      </c>
      <c r="KW1" s="184" t="s">
        <v>963</v>
      </c>
      <c r="KX1" s="184" t="s">
        <v>965</v>
      </c>
      <c r="KY1" s="184" t="s">
        <v>967</v>
      </c>
      <c r="KZ1" s="184" t="s">
        <v>969</v>
      </c>
      <c r="LA1" s="184" t="s">
        <v>971</v>
      </c>
      <c r="LB1" s="184" t="s">
        <v>973</v>
      </c>
      <c r="LC1" s="184" t="s">
        <v>975</v>
      </c>
      <c r="LD1" s="181" t="s">
        <v>339</v>
      </c>
      <c r="LE1" s="193" t="s">
        <v>340</v>
      </c>
      <c r="LF1" s="184" t="s">
        <v>341</v>
      </c>
      <c r="LG1" s="184" t="s">
        <v>355</v>
      </c>
      <c r="LH1" s="184" t="s">
        <v>977</v>
      </c>
      <c r="LI1" s="184" t="s">
        <v>979</v>
      </c>
      <c r="LJ1" s="184" t="s">
        <v>981</v>
      </c>
      <c r="LK1" s="184" t="s">
        <v>983</v>
      </c>
      <c r="LL1" s="184" t="s">
        <v>356</v>
      </c>
      <c r="LM1" s="184" t="s">
        <v>985</v>
      </c>
      <c r="LN1" s="184" t="s">
        <v>357</v>
      </c>
      <c r="LO1" s="184" t="s">
        <v>987</v>
      </c>
      <c r="LP1" s="184" t="s">
        <v>342</v>
      </c>
      <c r="LQ1" s="184" t="s">
        <v>989</v>
      </c>
      <c r="LR1" s="184" t="s">
        <v>358</v>
      </c>
      <c r="LS1" s="184" t="s">
        <v>991</v>
      </c>
      <c r="LT1" s="184" t="s">
        <v>993</v>
      </c>
      <c r="LU1" s="184" t="s">
        <v>359</v>
      </c>
      <c r="LV1" s="193" t="s">
        <v>343</v>
      </c>
      <c r="LW1" s="184" t="s">
        <v>344</v>
      </c>
      <c r="LX1" s="184" t="s">
        <v>995</v>
      </c>
      <c r="LY1" s="184" t="s">
        <v>997</v>
      </c>
      <c r="LZ1" s="184" t="s">
        <v>998</v>
      </c>
      <c r="MA1" s="184" t="s">
        <v>1000</v>
      </c>
      <c r="MB1" s="184" t="s">
        <v>1001</v>
      </c>
      <c r="MC1" s="184" t="s">
        <v>1003</v>
      </c>
      <c r="MD1" s="184" t="s">
        <v>1005</v>
      </c>
      <c r="ME1" s="184" t="s">
        <v>1007</v>
      </c>
      <c r="MF1" s="184" t="s">
        <v>1009</v>
      </c>
      <c r="MG1" s="184" t="s">
        <v>345</v>
      </c>
      <c r="MH1" s="184" t="s">
        <v>1012</v>
      </c>
      <c r="MI1" s="184" t="s">
        <v>1013</v>
      </c>
      <c r="MJ1" s="184" t="s">
        <v>1015</v>
      </c>
      <c r="MK1" s="184" t="s">
        <v>346</v>
      </c>
      <c r="ML1" s="184" t="s">
        <v>1018</v>
      </c>
      <c r="MM1" s="184" t="s">
        <v>1019</v>
      </c>
      <c r="MN1" s="184" t="s">
        <v>1021</v>
      </c>
      <c r="MO1" s="184" t="s">
        <v>1023</v>
      </c>
      <c r="MP1" s="184" t="s">
        <v>347</v>
      </c>
      <c r="MQ1" s="184" t="s">
        <v>1026</v>
      </c>
      <c r="MR1" s="184" t="s">
        <v>1028</v>
      </c>
      <c r="MS1" s="184" t="s">
        <v>1030</v>
      </c>
      <c r="MT1" s="184" t="s">
        <v>1032</v>
      </c>
      <c r="MU1" s="184" t="s">
        <v>348</v>
      </c>
      <c r="MV1" s="184" t="s">
        <v>1035</v>
      </c>
      <c r="MW1" s="184" t="s">
        <v>1037</v>
      </c>
      <c r="MX1" s="184" t="s">
        <v>1039</v>
      </c>
      <c r="MY1" s="184" t="s">
        <v>1041</v>
      </c>
      <c r="MZ1" s="184" t="s">
        <v>1043</v>
      </c>
      <c r="NA1" s="184" t="s">
        <v>1045</v>
      </c>
      <c r="NB1" s="184" t="s">
        <v>1047</v>
      </c>
      <c r="NC1" s="184" t="s">
        <v>1049</v>
      </c>
      <c r="ND1" s="184" t="s">
        <v>1051</v>
      </c>
      <c r="NE1" s="184" t="s">
        <v>1053</v>
      </c>
      <c r="NF1" s="184" t="s">
        <v>1055</v>
      </c>
      <c r="NG1" s="184" t="s">
        <v>1056</v>
      </c>
      <c r="NH1" s="193" t="s">
        <v>349</v>
      </c>
      <c r="NI1" s="184" t="s">
        <v>350</v>
      </c>
      <c r="NJ1" s="184" t="s">
        <v>1058</v>
      </c>
      <c r="NK1" s="184" t="s">
        <v>1060</v>
      </c>
      <c r="NL1" s="184" t="s">
        <v>1062</v>
      </c>
      <c r="NM1" s="184" t="s">
        <v>1064</v>
      </c>
      <c r="NN1" s="193" t="s">
        <v>351</v>
      </c>
      <c r="NO1" s="184" t="s">
        <v>352</v>
      </c>
      <c r="NP1" s="184" t="s">
        <v>1065</v>
      </c>
      <c r="NQ1" s="184" t="s">
        <v>353</v>
      </c>
      <c r="NR1" s="184" t="s">
        <v>1067</v>
      </c>
      <c r="NS1" s="184" t="s">
        <v>1069</v>
      </c>
      <c r="NT1" s="184" t="s">
        <v>354</v>
      </c>
      <c r="NU1" s="184" t="s">
        <v>1071</v>
      </c>
      <c r="NV1" s="181" t="s">
        <v>360</v>
      </c>
      <c r="NW1" s="193" t="s">
        <v>361</v>
      </c>
      <c r="NX1" s="184" t="s">
        <v>362</v>
      </c>
      <c r="NY1" s="184" t="s">
        <v>1074</v>
      </c>
      <c r="NZ1" s="184" t="s">
        <v>1076</v>
      </c>
      <c r="OA1" s="184" t="s">
        <v>363</v>
      </c>
      <c r="OB1" s="184" t="s">
        <v>373</v>
      </c>
      <c r="OC1" s="184" t="s">
        <v>1078</v>
      </c>
      <c r="OD1" s="184" t="s">
        <v>1080</v>
      </c>
      <c r="OE1" s="184" t="s">
        <v>1082</v>
      </c>
      <c r="OF1" s="184" t="s">
        <v>1084</v>
      </c>
      <c r="OG1" s="184" t="s">
        <v>1086</v>
      </c>
      <c r="OH1" s="184" t="s">
        <v>1088</v>
      </c>
      <c r="OI1" s="184" t="s">
        <v>1090</v>
      </c>
      <c r="OJ1" s="184" t="s">
        <v>1092</v>
      </c>
      <c r="OK1" s="184" t="s">
        <v>1094</v>
      </c>
      <c r="OL1" s="184" t="s">
        <v>1096</v>
      </c>
      <c r="OM1" s="184" t="s">
        <v>1098</v>
      </c>
      <c r="ON1" s="184" t="s">
        <v>1100</v>
      </c>
      <c r="OO1" s="184" t="s">
        <v>1102</v>
      </c>
      <c r="OP1" s="184" t="s">
        <v>1104</v>
      </c>
      <c r="OQ1" s="184" t="s">
        <v>1106</v>
      </c>
      <c r="OR1" s="184" t="s">
        <v>1108</v>
      </c>
      <c r="OS1" s="184" t="s">
        <v>1110</v>
      </c>
      <c r="OT1" s="184" t="s">
        <v>1112</v>
      </c>
      <c r="OU1" s="184" t="s">
        <v>1114</v>
      </c>
      <c r="OV1" s="184" t="s">
        <v>1116</v>
      </c>
      <c r="OW1" s="184" t="s">
        <v>1118</v>
      </c>
      <c r="OX1" s="184" t="s">
        <v>1120</v>
      </c>
      <c r="OY1" s="184" t="s">
        <v>374</v>
      </c>
      <c r="OZ1" s="184" t="s">
        <v>1123</v>
      </c>
      <c r="PA1" s="184" t="s">
        <v>1125</v>
      </c>
      <c r="PB1" s="184" t="s">
        <v>1126</v>
      </c>
      <c r="PC1" s="184" t="s">
        <v>1128</v>
      </c>
      <c r="PD1" s="184" t="s">
        <v>1130</v>
      </c>
      <c r="PE1" s="184" t="s">
        <v>1132</v>
      </c>
      <c r="PF1" s="184" t="s">
        <v>1134</v>
      </c>
      <c r="PG1" s="184" t="s">
        <v>1136</v>
      </c>
      <c r="PH1" s="184" t="s">
        <v>1138</v>
      </c>
      <c r="PI1" s="184" t="s">
        <v>1140</v>
      </c>
      <c r="PJ1" s="184" t="s">
        <v>1142</v>
      </c>
      <c r="PK1" s="184" t="s">
        <v>1144</v>
      </c>
      <c r="PL1" s="184" t="s">
        <v>1146</v>
      </c>
      <c r="PM1" s="184" t="s">
        <v>1148</v>
      </c>
      <c r="PN1" s="184" t="s">
        <v>1150</v>
      </c>
      <c r="PO1" s="184" t="s">
        <v>1152</v>
      </c>
      <c r="PP1" s="184" t="s">
        <v>1154</v>
      </c>
      <c r="PQ1" s="184" t="s">
        <v>1156</v>
      </c>
      <c r="PR1" s="184" t="s">
        <v>1158</v>
      </c>
      <c r="PS1" s="184" t="s">
        <v>1160</v>
      </c>
      <c r="PT1" s="184" t="s">
        <v>1162</v>
      </c>
      <c r="PU1" s="184" t="s">
        <v>1164</v>
      </c>
      <c r="PV1" s="184" t="s">
        <v>1166</v>
      </c>
      <c r="PW1" s="184" t="s">
        <v>1168</v>
      </c>
      <c r="PX1" s="184" t="s">
        <v>1170</v>
      </c>
      <c r="PY1" s="184" t="s">
        <v>1172</v>
      </c>
      <c r="PZ1" s="184" t="s">
        <v>364</v>
      </c>
      <c r="QA1" s="184" t="s">
        <v>1174</v>
      </c>
      <c r="QB1" s="184" t="s">
        <v>1176</v>
      </c>
      <c r="QC1" s="184" t="s">
        <v>1178</v>
      </c>
      <c r="QD1" s="184" t="s">
        <v>1180</v>
      </c>
      <c r="QE1" s="184" t="s">
        <v>1182</v>
      </c>
      <c r="QF1" s="193" t="s">
        <v>365</v>
      </c>
      <c r="QG1" s="184" t="s">
        <v>366</v>
      </c>
      <c r="QH1" s="184" t="s">
        <v>1184</v>
      </c>
      <c r="QI1" s="184" t="s">
        <v>1186</v>
      </c>
      <c r="QJ1" s="184" t="s">
        <v>1188</v>
      </c>
      <c r="QK1" s="184" t="s">
        <v>1190</v>
      </c>
      <c r="QL1" s="184" t="s">
        <v>1192</v>
      </c>
      <c r="QM1" s="184" t="s">
        <v>1194</v>
      </c>
      <c r="QN1" s="193" t="s">
        <v>367</v>
      </c>
      <c r="QO1" s="184" t="s">
        <v>1196</v>
      </c>
      <c r="QP1" s="184" t="s">
        <v>368</v>
      </c>
      <c r="QQ1" s="184" t="s">
        <v>375</v>
      </c>
      <c r="QR1" s="184" t="s">
        <v>1198</v>
      </c>
      <c r="QS1" s="184" t="s">
        <v>1200</v>
      </c>
      <c r="QT1" s="184" t="s">
        <v>1202</v>
      </c>
      <c r="QU1" s="184" t="s">
        <v>1204</v>
      </c>
      <c r="QV1" s="184" t="s">
        <v>1206</v>
      </c>
      <c r="QW1" s="184" t="s">
        <v>1208</v>
      </c>
      <c r="QX1" s="184" t="s">
        <v>1210</v>
      </c>
      <c r="QY1" s="184" t="s">
        <v>1212</v>
      </c>
      <c r="QZ1" s="184" t="s">
        <v>1214</v>
      </c>
      <c r="RA1" s="184" t="s">
        <v>1216</v>
      </c>
      <c r="RB1" s="184" t="s">
        <v>1218</v>
      </c>
      <c r="RC1" s="184" t="s">
        <v>1220</v>
      </c>
      <c r="RD1" s="184" t="s">
        <v>1222</v>
      </c>
      <c r="RE1" s="184" t="s">
        <v>1224</v>
      </c>
      <c r="RF1" s="193" t="s">
        <v>369</v>
      </c>
      <c r="RG1" s="184" t="s">
        <v>370</v>
      </c>
      <c r="RH1" s="184" t="s">
        <v>1226</v>
      </c>
      <c r="RI1" s="184" t="s">
        <v>1228</v>
      </c>
      <c r="RJ1" s="193" t="s">
        <v>371</v>
      </c>
      <c r="RK1" s="184" t="s">
        <v>372</v>
      </c>
      <c r="RL1" s="184" t="s">
        <v>1230</v>
      </c>
      <c r="RM1" s="184" t="s">
        <v>1231</v>
      </c>
      <c r="RN1" s="184" t="s">
        <v>1232</v>
      </c>
      <c r="RO1" s="184" t="s">
        <v>1233</v>
      </c>
      <c r="RP1" s="184" t="s">
        <v>1235</v>
      </c>
      <c r="RQ1" s="184" t="s">
        <v>1236</v>
      </c>
      <c r="RR1" s="184" t="s">
        <v>1238</v>
      </c>
      <c r="RS1" s="184" t="s">
        <v>1239</v>
      </c>
      <c r="RT1" s="181" t="s">
        <v>376</v>
      </c>
      <c r="RU1" s="193" t="s">
        <v>377</v>
      </c>
      <c r="RV1" s="184" t="s">
        <v>378</v>
      </c>
      <c r="RW1" s="184" t="s">
        <v>1241</v>
      </c>
      <c r="RX1" s="184" t="s">
        <v>1243</v>
      </c>
      <c r="RY1" s="184" t="s">
        <v>379</v>
      </c>
      <c r="RZ1" s="184" t="s">
        <v>1245</v>
      </c>
      <c r="SA1" s="184" t="s">
        <v>1247</v>
      </c>
      <c r="SB1" s="184" t="s">
        <v>1249</v>
      </c>
      <c r="SC1" s="184" t="s">
        <v>1251</v>
      </c>
      <c r="SD1" s="193" t="s">
        <v>380</v>
      </c>
      <c r="SE1" s="184" t="s">
        <v>381</v>
      </c>
      <c r="SF1" s="184" t="s">
        <v>1253</v>
      </c>
      <c r="SG1" s="184" t="s">
        <v>1255</v>
      </c>
      <c r="SH1" s="184" t="s">
        <v>1257</v>
      </c>
      <c r="SI1" s="184" t="s">
        <v>1259</v>
      </c>
      <c r="SJ1" s="184" t="s">
        <v>1261</v>
      </c>
      <c r="SK1" s="184" t="s">
        <v>1263</v>
      </c>
      <c r="SL1" s="184" t="s">
        <v>1265</v>
      </c>
      <c r="SM1" s="184" t="s">
        <v>1267</v>
      </c>
      <c r="SN1" s="184" t="s">
        <v>1269</v>
      </c>
      <c r="SO1" s="184" t="s">
        <v>1271</v>
      </c>
      <c r="SP1" s="184" t="s">
        <v>1273</v>
      </c>
      <c r="SQ1" s="184" t="s">
        <v>1275</v>
      </c>
      <c r="SR1" s="184" t="s">
        <v>1277</v>
      </c>
      <c r="SS1" s="184" t="s">
        <v>1279</v>
      </c>
      <c r="ST1" s="184" t="s">
        <v>1281</v>
      </c>
      <c r="SU1" s="181" t="s">
        <v>382</v>
      </c>
      <c r="SV1" s="193" t="s">
        <v>383</v>
      </c>
      <c r="SW1" s="184" t="s">
        <v>384</v>
      </c>
      <c r="SX1" s="184" t="s">
        <v>1283</v>
      </c>
      <c r="SY1" s="184" t="s">
        <v>1285</v>
      </c>
      <c r="SZ1" s="184" t="s">
        <v>1287</v>
      </c>
      <c r="TA1" s="184" t="s">
        <v>1289</v>
      </c>
      <c r="TB1" s="184" t="s">
        <v>1291</v>
      </c>
      <c r="TC1" s="184" t="s">
        <v>385</v>
      </c>
      <c r="TD1" s="184" t="s">
        <v>1293</v>
      </c>
      <c r="TE1" s="184" t="s">
        <v>1295</v>
      </c>
      <c r="TF1" s="184" t="s">
        <v>1297</v>
      </c>
      <c r="TG1" s="184" t="s">
        <v>1299</v>
      </c>
      <c r="TH1" s="184" t="s">
        <v>1301</v>
      </c>
      <c r="TI1" s="184" t="s">
        <v>1303</v>
      </c>
      <c r="TJ1" s="193" t="s">
        <v>386</v>
      </c>
      <c r="TK1" s="184" t="s">
        <v>387</v>
      </c>
      <c r="TL1" s="184" t="s">
        <v>388</v>
      </c>
      <c r="TM1" s="184" t="s">
        <v>1305</v>
      </c>
      <c r="TN1" s="184" t="s">
        <v>1307</v>
      </c>
      <c r="TO1" s="184" t="s">
        <v>1308</v>
      </c>
      <c r="TP1" s="184" t="s">
        <v>1310</v>
      </c>
      <c r="TQ1" s="184" t="s">
        <v>1312</v>
      </c>
      <c r="TR1" s="184" t="s">
        <v>1314</v>
      </c>
      <c r="TS1" s="184" t="s">
        <v>1316</v>
      </c>
      <c r="TT1" s="184" t="s">
        <v>1318</v>
      </c>
      <c r="TU1" s="184" t="s">
        <v>1320</v>
      </c>
      <c r="TV1" s="184" t="s">
        <v>1322</v>
      </c>
      <c r="TW1" s="184" t="s">
        <v>1324</v>
      </c>
      <c r="TX1" s="184" t="s">
        <v>1326</v>
      </c>
      <c r="TY1" s="184" t="s">
        <v>1328</v>
      </c>
      <c r="TZ1" s="184" t="s">
        <v>1330</v>
      </c>
      <c r="UA1" s="184" t="s">
        <v>1332</v>
      </c>
      <c r="UB1" s="184" t="s">
        <v>1334</v>
      </c>
      <c r="UC1" s="181" t="s">
        <v>1336</v>
      </c>
      <c r="UD1" s="184" t="s">
        <v>1338</v>
      </c>
      <c r="UE1" s="184" t="s">
        <v>1340</v>
      </c>
      <c r="UF1" s="184" t="s">
        <v>1342</v>
      </c>
      <c r="UG1" s="184" t="s">
        <v>1344</v>
      </c>
      <c r="UH1" s="184" t="s">
        <v>1346</v>
      </c>
      <c r="UI1" s="187"/>
    </row>
    <row r="2" spans="1:555" s="124" customFormat="1" hidden="1" x14ac:dyDescent="0.25">
      <c r="A2" s="124" t="s">
        <v>1369</v>
      </c>
      <c r="B2" s="124" t="s">
        <v>1371</v>
      </c>
      <c r="C2" s="124" t="s">
        <v>482</v>
      </c>
      <c r="D2" s="124" t="s">
        <v>1370</v>
      </c>
      <c r="E2" s="124" t="s">
        <v>1372</v>
      </c>
      <c r="F2" s="124" t="s">
        <v>483</v>
      </c>
      <c r="G2" s="162" t="s">
        <v>1373</v>
      </c>
      <c r="H2" s="124" t="s">
        <v>1374</v>
      </c>
      <c r="I2" s="124" t="s">
        <v>1375</v>
      </c>
      <c r="J2" s="124" t="s">
        <v>1471</v>
      </c>
      <c r="K2" s="124" t="s">
        <v>1376</v>
      </c>
      <c r="L2" s="124" t="s">
        <v>1377</v>
      </c>
      <c r="M2" s="124" t="s">
        <v>1378</v>
      </c>
      <c r="N2" s="124" t="s">
        <v>1379</v>
      </c>
      <c r="O2" s="124" t="s">
        <v>1380</v>
      </c>
      <c r="R2" s="124" t="s">
        <v>138</v>
      </c>
      <c r="S2" s="124" t="s">
        <v>1459</v>
      </c>
      <c r="U2" s="124" t="s">
        <v>403</v>
      </c>
      <c r="V2" s="124" t="s">
        <v>421</v>
      </c>
      <c r="W2" s="124" t="s">
        <v>404</v>
      </c>
      <c r="X2" s="124" t="s">
        <v>405</v>
      </c>
      <c r="Y2" s="124" t="s">
        <v>406</v>
      </c>
      <c r="Z2" s="124" t="s">
        <v>407</v>
      </c>
      <c r="AA2" s="124" t="s">
        <v>408</v>
      </c>
      <c r="AB2" s="124" t="s">
        <v>409</v>
      </c>
      <c r="AC2" s="124" t="s">
        <v>410</v>
      </c>
      <c r="AD2" s="124" t="s">
        <v>411</v>
      </c>
      <c r="AE2" s="124" t="s">
        <v>412</v>
      </c>
      <c r="AF2" s="124" t="s">
        <v>413</v>
      </c>
      <c r="AH2" s="124" t="s">
        <v>431</v>
      </c>
      <c r="AI2" s="124" t="s">
        <v>432</v>
      </c>
      <c r="AJ2" s="124" t="s">
        <v>433</v>
      </c>
      <c r="AK2" s="124" t="s">
        <v>434</v>
      </c>
      <c r="AL2" s="124" t="s">
        <v>435</v>
      </c>
      <c r="AM2" s="124" t="s">
        <v>438</v>
      </c>
      <c r="AN2" s="124" t="s">
        <v>436</v>
      </c>
      <c r="AO2" s="124" t="s">
        <v>437</v>
      </c>
      <c r="AP2" s="124" t="s">
        <v>439</v>
      </c>
      <c r="AQ2" s="124" t="s">
        <v>440</v>
      </c>
      <c r="AR2" s="124" t="s">
        <v>441</v>
      </c>
      <c r="AS2" s="124" t="s">
        <v>442</v>
      </c>
      <c r="AT2" s="124" t="s">
        <v>443</v>
      </c>
      <c r="AU2" s="124" t="s">
        <v>444</v>
      </c>
      <c r="AV2" s="124" t="s">
        <v>445</v>
      </c>
      <c r="AW2" s="124" t="s">
        <v>446</v>
      </c>
      <c r="AX2" s="124" t="s">
        <v>447</v>
      </c>
      <c r="AY2" s="124" t="s">
        <v>448</v>
      </c>
      <c r="AZ2" s="124" t="s">
        <v>449</v>
      </c>
      <c r="BA2" s="124" t="s">
        <v>450</v>
      </c>
      <c r="BB2" s="124" t="s">
        <v>451</v>
      </c>
      <c r="BC2" s="124" t="s">
        <v>452</v>
      </c>
      <c r="BD2" s="124" t="s">
        <v>453</v>
      </c>
      <c r="BE2" s="124" t="s">
        <v>454</v>
      </c>
      <c r="BF2" s="124" t="s">
        <v>455</v>
      </c>
      <c r="BG2" s="124" t="s">
        <v>456</v>
      </c>
      <c r="BH2" s="124" t="s">
        <v>457</v>
      </c>
      <c r="BI2" s="124" t="s">
        <v>458</v>
      </c>
      <c r="BJ2" s="124" t="s">
        <v>459</v>
      </c>
      <c r="BK2" s="124" t="s">
        <v>460</v>
      </c>
      <c r="BL2" s="124" t="s">
        <v>461</v>
      </c>
      <c r="BM2" s="124" t="s">
        <v>462</v>
      </c>
      <c r="BN2" s="124" t="s">
        <v>463</v>
      </c>
      <c r="BO2" s="124" t="s">
        <v>464</v>
      </c>
      <c r="BP2" s="124" t="s">
        <v>465</v>
      </c>
      <c r="BQ2" s="124" t="s">
        <v>466</v>
      </c>
      <c r="BR2" s="124" t="s">
        <v>467</v>
      </c>
      <c r="BS2" s="124" t="s">
        <v>468</v>
      </c>
      <c r="BT2" s="124" t="s">
        <v>469</v>
      </c>
      <c r="BU2" s="124" t="s">
        <v>470</v>
      </c>
    </row>
    <row r="3" spans="1:555" hidden="1" x14ac:dyDescent="0.25">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x14ac:dyDescent="0.3"/>
    <row r="5" spans="1:555" ht="27" thickBot="1" x14ac:dyDescent="0.3">
      <c r="C5" s="88" t="s">
        <v>397</v>
      </c>
      <c r="D5" s="201">
        <f>SUMIF(C:C,$C$10,D:D)</f>
        <v>0</v>
      </c>
    </row>
    <row r="6" spans="1:555" x14ac:dyDescent="0.25">
      <c r="C6" s="109"/>
      <c r="D6" s="109"/>
      <c r="E6" s="109"/>
      <c r="F6" s="109"/>
      <c r="G6" s="78"/>
      <c r="H6" s="109"/>
      <c r="I6" s="109"/>
    </row>
    <row r="7" spans="1:555" x14ac:dyDescent="0.25">
      <c r="C7" s="109"/>
      <c r="D7" s="109"/>
      <c r="E7" s="109"/>
      <c r="F7" s="109"/>
      <c r="G7" s="78"/>
      <c r="H7" s="109"/>
      <c r="I7" s="109"/>
    </row>
    <row r="8" spans="1:555" x14ac:dyDescent="0.25">
      <c r="C8" s="109"/>
      <c r="D8" s="109"/>
      <c r="E8" s="109"/>
      <c r="F8" s="109"/>
      <c r="G8" s="78"/>
      <c r="H8" s="109"/>
      <c r="I8" s="109"/>
    </row>
    <row r="9" spans="1:555" ht="15.75" thickBot="1" x14ac:dyDescent="0.3">
      <c r="C9" s="109"/>
      <c r="D9" s="109"/>
      <c r="E9" s="109"/>
      <c r="F9" s="109"/>
      <c r="G9" s="78"/>
      <c r="H9" s="109"/>
      <c r="I9" s="109"/>
      <c r="K9" s="179"/>
    </row>
    <row r="10" spans="1:555" ht="15.75" thickBot="1" x14ac:dyDescent="0.3">
      <c r="C10" s="159" t="s">
        <v>53</v>
      </c>
      <c r="D10" s="412">
        <f>SUM(F17:F38)</f>
        <v>0</v>
      </c>
      <c r="F10" s="70"/>
      <c r="G10" s="79"/>
      <c r="H10" s="70"/>
      <c r="I10" s="70"/>
    </row>
    <row r="11" spans="1:555" x14ac:dyDescent="0.25">
      <c r="B11" s="95"/>
      <c r="C11" s="70"/>
      <c r="D11" s="31"/>
      <c r="E11" s="95"/>
      <c r="F11" s="95"/>
      <c r="G11" s="95"/>
      <c r="H11" s="76"/>
      <c r="I11" s="76"/>
      <c r="J11" s="76"/>
      <c r="K11" s="114"/>
    </row>
    <row r="12" spans="1:555" x14ac:dyDescent="0.25">
      <c r="B12" s="95"/>
      <c r="C12" s="70"/>
      <c r="D12" s="31"/>
      <c r="E12" s="95"/>
      <c r="F12" s="95"/>
      <c r="G12" s="95"/>
      <c r="H12" s="76"/>
      <c r="I12" s="76"/>
      <c r="J12" s="76"/>
      <c r="K12" s="114"/>
    </row>
    <row r="13" spans="1:555" ht="15.75" x14ac:dyDescent="0.25">
      <c r="B13" s="95"/>
      <c r="C13" s="207" t="s">
        <v>401</v>
      </c>
      <c r="D13" s="208"/>
      <c r="E13" s="95"/>
      <c r="F13" s="95"/>
      <c r="G13" s="95"/>
      <c r="H13" s="76"/>
      <c r="I13" s="76"/>
      <c r="J13" s="76"/>
      <c r="K13" s="114"/>
    </row>
    <row r="14" spans="1:555" ht="18.75" x14ac:dyDescent="0.25">
      <c r="B14" s="95"/>
      <c r="C14" s="213"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 y M'!$E:$F,2,FALSE),IFERROR(VLOOKUP(D13,'Gestión del Conocimiento'!$E:$F,2,FALSE),IFERROR(VLOOKUP(D13,'Gobernabilidad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5"/>
      <c r="F14" s="95"/>
      <c r="G14" s="95"/>
      <c r="H14" s="76"/>
      <c r="I14" s="76"/>
      <c r="J14" s="76"/>
      <c r="K14" s="114"/>
    </row>
    <row r="15" spans="1:555" ht="15.75" thickBot="1" x14ac:dyDescent="0.3">
      <c r="F15" s="95"/>
      <c r="G15" s="76"/>
      <c r="H15" s="76"/>
      <c r="I15" s="76"/>
    </row>
    <row r="16" spans="1:555" ht="30.75" thickBot="1" x14ac:dyDescent="0.3">
      <c r="C16" s="131" t="s">
        <v>44</v>
      </c>
      <c r="D16" s="136" t="s">
        <v>55</v>
      </c>
      <c r="E16" s="138" t="s">
        <v>57</v>
      </c>
      <c r="F16" s="137" t="s">
        <v>27</v>
      </c>
      <c r="G16" s="135" t="s">
        <v>140</v>
      </c>
      <c r="H16" s="138" t="s">
        <v>46</v>
      </c>
      <c r="I16" s="135" t="s">
        <v>141</v>
      </c>
      <c r="J16" s="135" t="s">
        <v>419</v>
      </c>
      <c r="K16" s="135" t="s">
        <v>420</v>
      </c>
      <c r="L16" s="135" t="s">
        <v>476</v>
      </c>
    </row>
    <row r="17" spans="3:12" x14ac:dyDescent="0.25">
      <c r="C17" s="143"/>
      <c r="D17" s="160"/>
      <c r="E17" s="117"/>
      <c r="F17" s="99">
        <f t="shared" ref="F17:F38" si="0">D17*E17</f>
        <v>0</v>
      </c>
      <c r="G17" s="163" t="s">
        <v>138</v>
      </c>
      <c r="H17" s="144" t="s">
        <v>1078</v>
      </c>
      <c r="I17" s="132" t="str">
        <f>VLOOKUP(H17,Presupuesto!$B$11:$C$565,2,0)</f>
        <v>BECAS</v>
      </c>
      <c r="J17" s="223" t="s">
        <v>1471</v>
      </c>
      <c r="K17" s="100" t="s">
        <v>403</v>
      </c>
      <c r="L17" s="100"/>
    </row>
    <row r="18" spans="3:12" x14ac:dyDescent="0.25">
      <c r="C18" s="143"/>
      <c r="D18" s="160"/>
      <c r="E18" s="125"/>
      <c r="F18" s="99">
        <f t="shared" si="0"/>
        <v>0</v>
      </c>
      <c r="G18" s="163"/>
      <c r="H18" s="144" t="s">
        <v>1080</v>
      </c>
      <c r="I18" s="132" t="str">
        <f>VLOOKUP(H18,Presupuesto!$B$11:$C$565,2,0)</f>
        <v>BECAS ESTUDIANTES DE PREGRADO (PLAN REFORMA)</v>
      </c>
      <c r="J18" s="100" t="str">
        <f>$J$17</f>
        <v>Posgrado</v>
      </c>
      <c r="K18" s="100" t="s">
        <v>421</v>
      </c>
      <c r="L18" s="100"/>
    </row>
    <row r="19" spans="3:12" x14ac:dyDescent="0.25">
      <c r="C19" s="143"/>
      <c r="D19" s="160"/>
      <c r="E19" s="125"/>
      <c r="F19" s="99">
        <f t="shared" si="0"/>
        <v>0</v>
      </c>
      <c r="G19" s="163"/>
      <c r="H19" s="144" t="s">
        <v>1082</v>
      </c>
      <c r="I19" s="132" t="str">
        <f>VLOOKUP(H19,Presupuesto!$B$11:$C$565,2,0)</f>
        <v>BECAS CONVENIO MINISTERIO SALUD -IHSS-UNAH</v>
      </c>
      <c r="J19" s="100" t="str">
        <f t="shared" ref="J19:J37" si="1">$J$17</f>
        <v>Posgrado</v>
      </c>
      <c r="K19" s="100" t="s">
        <v>421</v>
      </c>
      <c r="L19" s="100"/>
    </row>
    <row r="20" spans="3:12" x14ac:dyDescent="0.25">
      <c r="C20" s="143"/>
      <c r="D20" s="160"/>
      <c r="E20" s="125"/>
      <c r="F20" s="99">
        <f t="shared" si="0"/>
        <v>0</v>
      </c>
      <c r="G20" s="163"/>
      <c r="H20" s="144" t="s">
        <v>1084</v>
      </c>
      <c r="I20" s="132" t="str">
        <f>VLOOKUP(H20,Presupuesto!$B$11:$C$565,2,0)</f>
        <v>BECAS DE ACTUALIZACION Y CAPACITACION DOCENTE</v>
      </c>
      <c r="J20" s="100" t="str">
        <f t="shared" si="1"/>
        <v>Posgrado</v>
      </c>
      <c r="K20" s="100" t="s">
        <v>421</v>
      </c>
      <c r="L20" s="100"/>
    </row>
    <row r="21" spans="3:12" x14ac:dyDescent="0.25">
      <c r="C21" s="143"/>
      <c r="D21" s="160"/>
      <c r="E21" s="125"/>
      <c r="F21" s="99">
        <f t="shared" si="0"/>
        <v>0</v>
      </c>
      <c r="G21" s="163"/>
      <c r="H21" s="144" t="s">
        <v>1086</v>
      </c>
      <c r="I21" s="132" t="str">
        <f>VLOOKUP(H21,Presupuesto!$B$11:$C$565,2,0)</f>
        <v>BECAS EXCELENCIA ACADEMICA</v>
      </c>
      <c r="J21" s="100" t="str">
        <f t="shared" si="1"/>
        <v>Posgrado</v>
      </c>
      <c r="K21" s="100" t="s">
        <v>421</v>
      </c>
      <c r="L21" s="100"/>
    </row>
    <row r="22" spans="3:12" x14ac:dyDescent="0.25">
      <c r="C22" s="143"/>
      <c r="D22" s="160"/>
      <c r="E22" s="125"/>
      <c r="F22" s="99">
        <f t="shared" si="0"/>
        <v>0</v>
      </c>
      <c r="G22" s="163"/>
      <c r="H22" s="144" t="s">
        <v>1088</v>
      </c>
      <c r="I22" s="132" t="str">
        <f>VLOOKUP(H22,Presupuesto!$B$11:$C$565,2,0)</f>
        <v>BECAS PARA HIJOS DE LOS TRABAJADORES</v>
      </c>
      <c r="J22" s="100" t="str">
        <f t="shared" si="1"/>
        <v>Posgrado</v>
      </c>
      <c r="K22" s="100" t="s">
        <v>410</v>
      </c>
      <c r="L22" s="100"/>
    </row>
    <row r="23" spans="3:12" x14ac:dyDescent="0.25">
      <c r="C23" s="143"/>
      <c r="D23" s="160"/>
      <c r="E23" s="125"/>
      <c r="F23" s="99">
        <f t="shared" si="0"/>
        <v>0</v>
      </c>
      <c r="G23" s="163"/>
      <c r="H23" s="144" t="s">
        <v>1090</v>
      </c>
      <c r="I23" s="132" t="str">
        <f>VLOOKUP(H23,Presupuesto!$B$11:$C$565,2,0)</f>
        <v>BECAS POST GRADO ECONOMIA</v>
      </c>
      <c r="J23" s="100" t="str">
        <f t="shared" si="1"/>
        <v>Posgrado</v>
      </c>
      <c r="K23" s="100" t="s">
        <v>421</v>
      </c>
      <c r="L23" s="100"/>
    </row>
    <row r="24" spans="3:12" x14ac:dyDescent="0.25">
      <c r="C24" s="143"/>
      <c r="D24" s="160"/>
      <c r="E24" s="125"/>
      <c r="F24" s="99">
        <f t="shared" si="0"/>
        <v>0</v>
      </c>
      <c r="G24" s="163"/>
      <c r="H24" s="144" t="s">
        <v>1092</v>
      </c>
      <c r="I24" s="132" t="str">
        <f>VLOOKUP(H24,Presupuesto!$B$11:$C$565,2,0)</f>
        <v>BECAS POST-GRADO DE TRABAJO SOCIAL</v>
      </c>
      <c r="J24" s="100" t="str">
        <f t="shared" si="1"/>
        <v>Posgrado</v>
      </c>
      <c r="K24" s="100" t="s">
        <v>421</v>
      </c>
      <c r="L24" s="100"/>
    </row>
    <row r="25" spans="3:12" x14ac:dyDescent="0.25">
      <c r="C25" s="143"/>
      <c r="D25" s="160"/>
      <c r="E25" s="125"/>
      <c r="F25" s="99">
        <f t="shared" si="0"/>
        <v>0</v>
      </c>
      <c r="G25" s="163"/>
      <c r="H25" s="144" t="s">
        <v>1094</v>
      </c>
      <c r="I25" s="132" t="str">
        <f>VLOOKUP(H25,Presupuesto!$B$11:$C$565,2,0)</f>
        <v>BECAS PROFESIONALIZANTES DOCENTE (PLAN DE REFORMA)</v>
      </c>
      <c r="J25" s="100" t="str">
        <f t="shared" si="1"/>
        <v>Posgrado</v>
      </c>
      <c r="K25" s="100" t="s">
        <v>421</v>
      </c>
      <c r="L25" s="100"/>
    </row>
    <row r="26" spans="3:12" x14ac:dyDescent="0.25">
      <c r="C26" s="143"/>
      <c r="D26" s="160"/>
      <c r="E26" s="125"/>
      <c r="F26" s="99">
        <f t="shared" si="0"/>
        <v>0</v>
      </c>
      <c r="G26" s="163"/>
      <c r="H26" s="144" t="s">
        <v>1096</v>
      </c>
      <c r="I26" s="132" t="str">
        <f>VLOOKUP(H26,Presupuesto!$B$11:$C$565,2,0)</f>
        <v>PRESTAMOS A ESTUDIANTES</v>
      </c>
      <c r="J26" s="100" t="str">
        <f t="shared" si="1"/>
        <v>Posgrado</v>
      </c>
      <c r="K26" s="100" t="s">
        <v>421</v>
      </c>
      <c r="L26" s="100"/>
    </row>
    <row r="27" spans="3:12" x14ac:dyDescent="0.25">
      <c r="C27" s="143"/>
      <c r="D27" s="160"/>
      <c r="E27" s="125"/>
      <c r="F27" s="99">
        <f t="shared" si="0"/>
        <v>0</v>
      </c>
      <c r="G27" s="163"/>
      <c r="H27" s="144" t="s">
        <v>1098</v>
      </c>
      <c r="I27" s="132" t="str">
        <f>VLOOKUP(H27,Presupuesto!$B$11:$C$565,2,0)</f>
        <v>BECAS TALLERES EMPLEADOS A ESTUDIANTES</v>
      </c>
      <c r="J27" s="100" t="str">
        <f t="shared" si="1"/>
        <v>Posgrado</v>
      </c>
      <c r="K27" s="100" t="s">
        <v>421</v>
      </c>
      <c r="L27" s="100"/>
    </row>
    <row r="28" spans="3:12" x14ac:dyDescent="0.25">
      <c r="C28" s="143"/>
      <c r="D28" s="160"/>
      <c r="E28" s="125"/>
      <c r="F28" s="99">
        <f t="shared" si="0"/>
        <v>0</v>
      </c>
      <c r="G28" s="163"/>
      <c r="H28" s="144" t="s">
        <v>1100</v>
      </c>
      <c r="I28" s="132" t="str">
        <f>VLOOKUP(H28,Presupuesto!$B$11:$C$565,2,0)</f>
        <v>BECAS EXTERNAS DE INVESTIGACION</v>
      </c>
      <c r="J28" s="100" t="str">
        <f t="shared" si="1"/>
        <v>Posgrado</v>
      </c>
      <c r="K28" s="100" t="s">
        <v>421</v>
      </c>
      <c r="L28" s="100"/>
    </row>
    <row r="29" spans="3:12" x14ac:dyDescent="0.25">
      <c r="C29" s="143"/>
      <c r="D29" s="160"/>
      <c r="E29" s="125"/>
      <c r="F29" s="99">
        <f t="shared" si="0"/>
        <v>0</v>
      </c>
      <c r="G29" s="163"/>
      <c r="H29" s="144" t="s">
        <v>1102</v>
      </c>
      <c r="I29" s="132" t="str">
        <f>VLOOKUP(H29,Presupuesto!$B$11:$C$565,2,0)</f>
        <v>BECAS SUSTANTIVAS DE INVESTIGACIÓN</v>
      </c>
      <c r="J29" s="100" t="str">
        <f t="shared" si="1"/>
        <v>Posgrado</v>
      </c>
      <c r="K29" s="100" t="s">
        <v>421</v>
      </c>
      <c r="L29" s="100"/>
    </row>
    <row r="30" spans="3:12" x14ac:dyDescent="0.25">
      <c r="C30" s="143"/>
      <c r="D30" s="160"/>
      <c r="E30" s="125"/>
      <c r="F30" s="99">
        <f t="shared" si="0"/>
        <v>0</v>
      </c>
      <c r="G30" s="163"/>
      <c r="H30" s="144" t="s">
        <v>1104</v>
      </c>
      <c r="I30" s="132" t="str">
        <f>VLOOKUP(H30,Presupuesto!$B$11:$C$565,2,0)</f>
        <v>BECAS DE INVEST, PARA ESTUD. DE PREGRADO</v>
      </c>
      <c r="J30" s="100" t="str">
        <f t="shared" si="1"/>
        <v>Posgrado</v>
      </c>
      <c r="K30" s="100" t="s">
        <v>421</v>
      </c>
      <c r="L30" s="100"/>
    </row>
    <row r="31" spans="3:12" x14ac:dyDescent="0.25">
      <c r="C31" s="143"/>
      <c r="D31" s="160"/>
      <c r="E31" s="125"/>
      <c r="F31" s="99">
        <f t="shared" si="0"/>
        <v>0</v>
      </c>
      <c r="G31" s="163"/>
      <c r="H31" s="144" t="s">
        <v>1106</v>
      </c>
      <c r="I31" s="132" t="str">
        <f>VLOOKUP(H31,Presupuesto!$B$11:$C$565,2,0)</f>
        <v>BECAS DE INVEST. PARA DOC.DE POST-GRADO</v>
      </c>
      <c r="J31" s="100" t="str">
        <f t="shared" si="1"/>
        <v>Posgrado</v>
      </c>
      <c r="K31" s="100" t="s">
        <v>421</v>
      </c>
      <c r="L31" s="100"/>
    </row>
    <row r="32" spans="3:12" x14ac:dyDescent="0.25">
      <c r="C32" s="143"/>
      <c r="D32" s="160"/>
      <c r="E32" s="125"/>
      <c r="F32" s="99">
        <f t="shared" si="0"/>
        <v>0</v>
      </c>
      <c r="G32" s="163"/>
      <c r="H32" s="144" t="s">
        <v>1108</v>
      </c>
      <c r="I32" s="132" t="str">
        <f>VLOOKUP(H32,Presupuesto!$B$11:$C$565,2,0)</f>
        <v>BECAS BÁSICAS DE INVESTIGACIÓN</v>
      </c>
      <c r="J32" s="100" t="str">
        <f t="shared" si="1"/>
        <v>Posgrado</v>
      </c>
      <c r="K32" s="100" t="s">
        <v>421</v>
      </c>
      <c r="L32" s="100"/>
    </row>
    <row r="33" spans="3:12" x14ac:dyDescent="0.25">
      <c r="C33" s="143"/>
      <c r="D33" s="160"/>
      <c r="E33" s="125"/>
      <c r="F33" s="99">
        <f t="shared" si="0"/>
        <v>0</v>
      </c>
      <c r="G33" s="163"/>
      <c r="H33" s="144" t="s">
        <v>1110</v>
      </c>
      <c r="I33" s="132" t="str">
        <f>VLOOKUP(H33,Presupuesto!$B$11:$C$565,2,0)</f>
        <v>BECAS RELEVO GENERACIONAL</v>
      </c>
      <c r="J33" s="100" t="str">
        <f t="shared" si="1"/>
        <v>Posgrado</v>
      </c>
      <c r="K33" s="100" t="s">
        <v>421</v>
      </c>
      <c r="L33" s="100"/>
    </row>
    <row r="34" spans="3:12" x14ac:dyDescent="0.25">
      <c r="C34" s="143"/>
      <c r="D34" s="160"/>
      <c r="E34" s="125"/>
      <c r="F34" s="99">
        <f t="shared" si="0"/>
        <v>0</v>
      </c>
      <c r="G34" s="163"/>
      <c r="H34" s="144" t="s">
        <v>1112</v>
      </c>
      <c r="I34" s="132" t="str">
        <f>VLOOKUP(H34,Presupuesto!$B$11:$C$565,2,0)</f>
        <v>BECAS DE EQUIDAD</v>
      </c>
      <c r="J34" s="100" t="str">
        <f t="shared" si="1"/>
        <v>Posgrado</v>
      </c>
      <c r="K34" s="100" t="s">
        <v>421</v>
      </c>
      <c r="L34" s="100"/>
    </row>
    <row r="35" spans="3:12" x14ac:dyDescent="0.25">
      <c r="C35" s="143"/>
      <c r="D35" s="160"/>
      <c r="E35" s="125"/>
      <c r="F35" s="99">
        <f t="shared" si="0"/>
        <v>0</v>
      </c>
      <c r="G35" s="163"/>
      <c r="H35" s="144" t="s">
        <v>1114</v>
      </c>
      <c r="I35" s="132" t="str">
        <f>VLOOKUP(H35,Presupuesto!$B$11:$C$565,2,0)</f>
        <v>PREMIOS AL INVESTIGADOR</v>
      </c>
      <c r="J35" s="100" t="str">
        <f t="shared" si="1"/>
        <v>Posgrado</v>
      </c>
      <c r="K35" s="100" t="s">
        <v>421</v>
      </c>
      <c r="L35" s="100"/>
    </row>
    <row r="36" spans="3:12" x14ac:dyDescent="0.25">
      <c r="C36" s="143"/>
      <c r="D36" s="160"/>
      <c r="E36" s="125"/>
      <c r="F36" s="99">
        <f t="shared" si="0"/>
        <v>0</v>
      </c>
      <c r="G36" s="163"/>
      <c r="H36" s="144" t="s">
        <v>1116</v>
      </c>
      <c r="I36" s="132" t="str">
        <f>VLOOKUP(H36,Presupuesto!$B$11:$C$565,2,0)</f>
        <v>BECAS DE INV. PARA ESTUDIANTES DE POSTGRADO</v>
      </c>
      <c r="J36" s="100" t="str">
        <f t="shared" si="1"/>
        <v>Posgrado</v>
      </c>
      <c r="K36" s="100" t="s">
        <v>421</v>
      </c>
      <c r="L36" s="100"/>
    </row>
    <row r="37" spans="3:12" x14ac:dyDescent="0.25">
      <c r="C37" s="143"/>
      <c r="D37" s="160"/>
      <c r="E37" s="125"/>
      <c r="F37" s="99">
        <f t="shared" si="0"/>
        <v>0</v>
      </c>
      <c r="G37" s="163"/>
      <c r="H37" s="144" t="s">
        <v>1118</v>
      </c>
      <c r="I37" s="132" t="str">
        <f>VLOOKUP(H37,Presupuesto!$B$11:$C$565,2,0)</f>
        <v>Becas Especiales de Investigación</v>
      </c>
      <c r="J37" s="100" t="str">
        <f t="shared" si="1"/>
        <v>Posgrado</v>
      </c>
      <c r="K37" s="100" t="s">
        <v>421</v>
      </c>
      <c r="L37" s="100"/>
    </row>
    <row r="38" spans="3:12" ht="15.75" thickBot="1" x14ac:dyDescent="0.3">
      <c r="C38" s="149"/>
      <c r="D38" s="227"/>
      <c r="E38" s="105"/>
      <c r="F38" s="107">
        <f t="shared" si="0"/>
        <v>0</v>
      </c>
      <c r="G38" s="164"/>
      <c r="H38" s="150"/>
      <c r="I38" s="134" t="e">
        <f>VLOOKUP(H38,Presupuesto!$B$11:$C$565,2,0)</f>
        <v>#N/A</v>
      </c>
      <c r="J38" s="108" t="str">
        <f t="shared" ref="J38" si="2">$J$17</f>
        <v>Posgrado</v>
      </c>
      <c r="K38" s="126" t="s">
        <v>403</v>
      </c>
      <c r="L38" s="126"/>
    </row>
    <row r="39" spans="3:12" x14ac:dyDescent="0.25">
      <c r="F39" s="92"/>
      <c r="G39" s="91"/>
      <c r="H39" s="92"/>
      <c r="I39" s="92"/>
    </row>
    <row r="40" spans="3:12" ht="15.75" thickBot="1" x14ac:dyDescent="0.3"/>
    <row r="41" spans="3:12" ht="15.75" thickBot="1" x14ac:dyDescent="0.3">
      <c r="C41" s="159" t="s">
        <v>53</v>
      </c>
      <c r="D41" s="412">
        <f>SUM(F48:F69)</f>
        <v>0</v>
      </c>
      <c r="F41" s="70"/>
      <c r="G41" s="79"/>
      <c r="H41" s="70"/>
      <c r="I41" s="70"/>
    </row>
    <row r="42" spans="3:12" x14ac:dyDescent="0.25">
      <c r="C42" s="70"/>
      <c r="D42" s="31"/>
      <c r="E42" s="95"/>
      <c r="F42" s="95"/>
      <c r="G42" s="95"/>
      <c r="H42" s="76"/>
      <c r="I42" s="76"/>
      <c r="J42" s="76"/>
      <c r="K42" s="114"/>
    </row>
    <row r="43" spans="3:12" x14ac:dyDescent="0.25">
      <c r="C43" s="70"/>
      <c r="D43" s="31"/>
      <c r="E43" s="95"/>
      <c r="F43" s="95"/>
      <c r="G43" s="95"/>
      <c r="H43" s="76"/>
      <c r="I43" s="76"/>
      <c r="J43" s="76"/>
      <c r="K43" s="114"/>
    </row>
    <row r="44" spans="3:12" ht="15.75" x14ac:dyDescent="0.25">
      <c r="C44" s="207" t="s">
        <v>401</v>
      </c>
      <c r="D44" s="208"/>
      <c r="E44" s="95"/>
      <c r="F44" s="95"/>
      <c r="G44" s="95"/>
      <c r="H44" s="76"/>
      <c r="I44" s="76"/>
      <c r="J44" s="76"/>
      <c r="K44" s="114"/>
    </row>
    <row r="45" spans="3:12" ht="18.75" x14ac:dyDescent="0.25">
      <c r="C45" s="213" t="e">
        <f>IFERROR(VLOOKUP(D44,'Desarrollo e Innov. Curricular'!$E:$F,2,FALSE),IFERROR(VLOOKUP(D44,'Investigación Científica'!$E:$F,2,FALSE),IFERROR(VLOOKUP(D44,'Vinculación Univ. Sociedad'!$E:$F,2,FALSE),IFERROR(VLOOKUP(D44,'Docencia y Profesorado Universi'!$E:$F,2,FALSE),IFERROR(VLOOKUP(D44,'Estudiantes y Graduados'!$E:$F,2,FALSE),IFERROR(VLOOKUP(D44,'Gestion Administrativa'!$E:$F,2,FALSE),IFERROR(VLOOKUP(D44,'Gestión Académica'!$E:$F,2,FALSE),IFERROR(VLOOKUP(D44,'Aseguramiento de la Calidad y M'!$E:$F,2,FALSE),IFERROR(VLOOKUP(D44,'Gestión del Conocimiento'!$E:$F,2,FALSE),IFERROR(VLOOKUP(D44,'Gobernabilidad y Procesos...'!$E:$F,2,FALSE),IFERROR(VLOOKUP(D44,'Gestión del Talento Humano'!$E:$F,2,FALSE),IFERROR(VLOOKUP(D44,'Internacionalización de la E.S.'!$E:$F,2,FALSE),IFERROR(VLOOKUP(D44,Posgrado!$E:$F,2,FALSE),IFERROR(VLOOKUP(D44,'Cultura de Innovación Insti...'!$E:$F,2,FALSE),VLOOKUP(D44,'Lo Esencial de la Reforma Univ.'!$E:$F,2,0)))))))))))))))</f>
        <v>#N/A</v>
      </c>
      <c r="D45" s="31"/>
      <c r="E45" s="95"/>
      <c r="F45" s="95"/>
      <c r="G45" s="95"/>
      <c r="H45" s="76"/>
      <c r="I45" s="76"/>
      <c r="J45" s="76"/>
      <c r="K45" s="114"/>
    </row>
    <row r="46" spans="3:12" ht="15.75" thickBot="1" x14ac:dyDescent="0.3">
      <c r="F46" s="95"/>
      <c r="G46" s="76"/>
      <c r="H46" s="76"/>
      <c r="I46" s="76"/>
    </row>
    <row r="47" spans="3:12" ht="30.75" thickBot="1" x14ac:dyDescent="0.3">
      <c r="C47" s="131" t="s">
        <v>44</v>
      </c>
      <c r="D47" s="136" t="s">
        <v>55</v>
      </c>
      <c r="E47" s="138" t="s">
        <v>57</v>
      </c>
      <c r="F47" s="137" t="s">
        <v>27</v>
      </c>
      <c r="G47" s="135" t="s">
        <v>140</v>
      </c>
      <c r="H47" s="138" t="s">
        <v>46</v>
      </c>
      <c r="I47" s="135" t="s">
        <v>141</v>
      </c>
      <c r="J47" s="135" t="s">
        <v>419</v>
      </c>
      <c r="K47" s="135" t="s">
        <v>420</v>
      </c>
      <c r="L47" s="135" t="s">
        <v>476</v>
      </c>
    </row>
    <row r="48" spans="3:12" x14ac:dyDescent="0.25">
      <c r="C48" s="143"/>
      <c r="D48" s="160"/>
      <c r="E48" s="117"/>
      <c r="F48" s="99">
        <f t="shared" ref="F48:F69" si="3">D48*E48</f>
        <v>0</v>
      </c>
      <c r="G48" s="163" t="s">
        <v>138</v>
      </c>
      <c r="H48" s="144" t="s">
        <v>1078</v>
      </c>
      <c r="I48" s="132" t="str">
        <f>VLOOKUP(H48,Presupuesto!$B$11:$C$565,2,0)</f>
        <v>BECAS</v>
      </c>
      <c r="J48" s="223" t="s">
        <v>1471</v>
      </c>
      <c r="K48" s="100" t="s">
        <v>403</v>
      </c>
      <c r="L48" s="100"/>
    </row>
    <row r="49" spans="3:12" x14ac:dyDescent="0.25">
      <c r="C49" s="143"/>
      <c r="D49" s="160"/>
      <c r="E49" s="125"/>
      <c r="F49" s="99">
        <f t="shared" si="3"/>
        <v>0</v>
      </c>
      <c r="G49" s="163"/>
      <c r="H49" s="144" t="s">
        <v>1080</v>
      </c>
      <c r="I49" s="132" t="str">
        <f>VLOOKUP(H49,Presupuesto!$B$11:$C$565,2,0)</f>
        <v>BECAS ESTUDIANTES DE PREGRADO (PLAN REFORMA)</v>
      </c>
      <c r="J49" s="100" t="str">
        <f>$J$48</f>
        <v>Posgrado</v>
      </c>
      <c r="K49" s="100" t="s">
        <v>421</v>
      </c>
      <c r="L49" s="100"/>
    </row>
    <row r="50" spans="3:12" x14ac:dyDescent="0.25">
      <c r="C50" s="143"/>
      <c r="D50" s="160"/>
      <c r="E50" s="125"/>
      <c r="F50" s="99">
        <f t="shared" si="3"/>
        <v>0</v>
      </c>
      <c r="G50" s="163"/>
      <c r="H50" s="144" t="s">
        <v>1082</v>
      </c>
      <c r="I50" s="132" t="str">
        <f>VLOOKUP(H50,Presupuesto!$B$11:$C$565,2,0)</f>
        <v>BECAS CONVENIO MINISTERIO SALUD -IHSS-UNAH</v>
      </c>
      <c r="J50" s="100" t="str">
        <f t="shared" ref="J50:J69" si="4">$J$48</f>
        <v>Posgrado</v>
      </c>
      <c r="K50" s="100" t="s">
        <v>421</v>
      </c>
      <c r="L50" s="100"/>
    </row>
    <row r="51" spans="3:12" x14ac:dyDescent="0.25">
      <c r="C51" s="143"/>
      <c r="D51" s="160"/>
      <c r="E51" s="125"/>
      <c r="F51" s="99">
        <f t="shared" si="3"/>
        <v>0</v>
      </c>
      <c r="G51" s="163"/>
      <c r="H51" s="144" t="s">
        <v>1084</v>
      </c>
      <c r="I51" s="132" t="str">
        <f>VLOOKUP(H51,Presupuesto!$B$11:$C$565,2,0)</f>
        <v>BECAS DE ACTUALIZACION Y CAPACITACION DOCENTE</v>
      </c>
      <c r="J51" s="100" t="str">
        <f t="shared" si="4"/>
        <v>Posgrado</v>
      </c>
      <c r="K51" s="100" t="s">
        <v>421</v>
      </c>
      <c r="L51" s="100"/>
    </row>
    <row r="52" spans="3:12" x14ac:dyDescent="0.25">
      <c r="C52" s="143"/>
      <c r="D52" s="160"/>
      <c r="E52" s="125"/>
      <c r="F52" s="99">
        <f t="shared" si="3"/>
        <v>0</v>
      </c>
      <c r="G52" s="163"/>
      <c r="H52" s="144" t="s">
        <v>1086</v>
      </c>
      <c r="I52" s="132" t="str">
        <f>VLOOKUP(H52,Presupuesto!$B$11:$C$565,2,0)</f>
        <v>BECAS EXCELENCIA ACADEMICA</v>
      </c>
      <c r="J52" s="100" t="str">
        <f t="shared" si="4"/>
        <v>Posgrado</v>
      </c>
      <c r="K52" s="100" t="s">
        <v>421</v>
      </c>
      <c r="L52" s="100"/>
    </row>
    <row r="53" spans="3:12" x14ac:dyDescent="0.25">
      <c r="C53" s="143"/>
      <c r="D53" s="160"/>
      <c r="E53" s="125"/>
      <c r="F53" s="99">
        <f t="shared" si="3"/>
        <v>0</v>
      </c>
      <c r="G53" s="163"/>
      <c r="H53" s="144" t="s">
        <v>1088</v>
      </c>
      <c r="I53" s="132" t="str">
        <f>VLOOKUP(H53,Presupuesto!$B$11:$C$565,2,0)</f>
        <v>BECAS PARA HIJOS DE LOS TRABAJADORES</v>
      </c>
      <c r="J53" s="100" t="str">
        <f t="shared" si="4"/>
        <v>Posgrado</v>
      </c>
      <c r="K53" s="100" t="s">
        <v>410</v>
      </c>
      <c r="L53" s="100"/>
    </row>
    <row r="54" spans="3:12" x14ac:dyDescent="0.25">
      <c r="C54" s="143"/>
      <c r="D54" s="160"/>
      <c r="E54" s="125"/>
      <c r="F54" s="99">
        <f t="shared" si="3"/>
        <v>0</v>
      </c>
      <c r="G54" s="163"/>
      <c r="H54" s="144" t="s">
        <v>1090</v>
      </c>
      <c r="I54" s="132" t="str">
        <f>VLOOKUP(H54,Presupuesto!$B$11:$C$565,2,0)</f>
        <v>BECAS POST GRADO ECONOMIA</v>
      </c>
      <c r="J54" s="100" t="str">
        <f t="shared" si="4"/>
        <v>Posgrado</v>
      </c>
      <c r="K54" s="100" t="s">
        <v>421</v>
      </c>
      <c r="L54" s="100"/>
    </row>
    <row r="55" spans="3:12" x14ac:dyDescent="0.25">
      <c r="C55" s="143"/>
      <c r="D55" s="160"/>
      <c r="E55" s="125"/>
      <c r="F55" s="99">
        <f t="shared" si="3"/>
        <v>0</v>
      </c>
      <c r="G55" s="163"/>
      <c r="H55" s="144" t="s">
        <v>1092</v>
      </c>
      <c r="I55" s="132" t="str">
        <f>VLOOKUP(H55,Presupuesto!$B$11:$C$565,2,0)</f>
        <v>BECAS POST-GRADO DE TRABAJO SOCIAL</v>
      </c>
      <c r="J55" s="100" t="str">
        <f t="shared" si="4"/>
        <v>Posgrado</v>
      </c>
      <c r="K55" s="100" t="s">
        <v>421</v>
      </c>
      <c r="L55" s="100"/>
    </row>
    <row r="56" spans="3:12" x14ac:dyDescent="0.25">
      <c r="C56" s="143"/>
      <c r="D56" s="160"/>
      <c r="E56" s="125"/>
      <c r="F56" s="99">
        <f t="shared" si="3"/>
        <v>0</v>
      </c>
      <c r="G56" s="163"/>
      <c r="H56" s="144" t="s">
        <v>1094</v>
      </c>
      <c r="I56" s="132" t="str">
        <f>VLOOKUP(H56,Presupuesto!$B$11:$C$565,2,0)</f>
        <v>BECAS PROFESIONALIZANTES DOCENTE (PLAN DE REFORMA)</v>
      </c>
      <c r="J56" s="100" t="str">
        <f t="shared" si="4"/>
        <v>Posgrado</v>
      </c>
      <c r="K56" s="100" t="s">
        <v>421</v>
      </c>
      <c r="L56" s="100"/>
    </row>
    <row r="57" spans="3:12" x14ac:dyDescent="0.25">
      <c r="C57" s="143"/>
      <c r="D57" s="160"/>
      <c r="E57" s="125"/>
      <c r="F57" s="99">
        <f t="shared" si="3"/>
        <v>0</v>
      </c>
      <c r="G57" s="163"/>
      <c r="H57" s="144" t="s">
        <v>1096</v>
      </c>
      <c r="I57" s="132" t="str">
        <f>VLOOKUP(H57,Presupuesto!$B$11:$C$565,2,0)</f>
        <v>PRESTAMOS A ESTUDIANTES</v>
      </c>
      <c r="J57" s="100" t="str">
        <f t="shared" si="4"/>
        <v>Posgrado</v>
      </c>
      <c r="K57" s="100" t="s">
        <v>421</v>
      </c>
      <c r="L57" s="100"/>
    </row>
    <row r="58" spans="3:12" x14ac:dyDescent="0.25">
      <c r="C58" s="143"/>
      <c r="D58" s="160"/>
      <c r="E58" s="125"/>
      <c r="F58" s="99">
        <f t="shared" si="3"/>
        <v>0</v>
      </c>
      <c r="G58" s="163"/>
      <c r="H58" s="144" t="s">
        <v>1098</v>
      </c>
      <c r="I58" s="132" t="str">
        <f>VLOOKUP(H58,Presupuesto!$B$11:$C$565,2,0)</f>
        <v>BECAS TALLERES EMPLEADOS A ESTUDIANTES</v>
      </c>
      <c r="J58" s="100" t="str">
        <f t="shared" si="4"/>
        <v>Posgrado</v>
      </c>
      <c r="K58" s="100" t="s">
        <v>421</v>
      </c>
      <c r="L58" s="100"/>
    </row>
    <row r="59" spans="3:12" x14ac:dyDescent="0.25">
      <c r="C59" s="143"/>
      <c r="D59" s="160"/>
      <c r="E59" s="125"/>
      <c r="F59" s="99">
        <f t="shared" si="3"/>
        <v>0</v>
      </c>
      <c r="G59" s="163"/>
      <c r="H59" s="144" t="s">
        <v>1100</v>
      </c>
      <c r="I59" s="132" t="str">
        <f>VLOOKUP(H59,Presupuesto!$B$11:$C$565,2,0)</f>
        <v>BECAS EXTERNAS DE INVESTIGACION</v>
      </c>
      <c r="J59" s="100" t="str">
        <f t="shared" si="4"/>
        <v>Posgrado</v>
      </c>
      <c r="K59" s="100" t="s">
        <v>421</v>
      </c>
      <c r="L59" s="100"/>
    </row>
    <row r="60" spans="3:12" x14ac:dyDescent="0.25">
      <c r="C60" s="143"/>
      <c r="D60" s="160"/>
      <c r="E60" s="125"/>
      <c r="F60" s="99">
        <f t="shared" si="3"/>
        <v>0</v>
      </c>
      <c r="G60" s="163"/>
      <c r="H60" s="144" t="s">
        <v>1102</v>
      </c>
      <c r="I60" s="132" t="str">
        <f>VLOOKUP(H60,Presupuesto!$B$11:$C$565,2,0)</f>
        <v>BECAS SUSTANTIVAS DE INVESTIGACIÓN</v>
      </c>
      <c r="J60" s="100" t="str">
        <f t="shared" si="4"/>
        <v>Posgrado</v>
      </c>
      <c r="K60" s="100" t="s">
        <v>421</v>
      </c>
      <c r="L60" s="100"/>
    </row>
    <row r="61" spans="3:12" x14ac:dyDescent="0.25">
      <c r="C61" s="143"/>
      <c r="D61" s="160"/>
      <c r="E61" s="125"/>
      <c r="F61" s="99">
        <f t="shared" si="3"/>
        <v>0</v>
      </c>
      <c r="G61" s="163"/>
      <c r="H61" s="144" t="s">
        <v>1104</v>
      </c>
      <c r="I61" s="132" t="str">
        <f>VLOOKUP(H61,Presupuesto!$B$11:$C$565,2,0)</f>
        <v>BECAS DE INVEST, PARA ESTUD. DE PREGRADO</v>
      </c>
      <c r="J61" s="100" t="str">
        <f t="shared" si="4"/>
        <v>Posgrado</v>
      </c>
      <c r="K61" s="100" t="s">
        <v>421</v>
      </c>
      <c r="L61" s="100"/>
    </row>
    <row r="62" spans="3:12" x14ac:dyDescent="0.25">
      <c r="C62" s="143"/>
      <c r="D62" s="160"/>
      <c r="E62" s="125"/>
      <c r="F62" s="99">
        <f t="shared" si="3"/>
        <v>0</v>
      </c>
      <c r="G62" s="163"/>
      <c r="H62" s="144" t="s">
        <v>1106</v>
      </c>
      <c r="I62" s="132" t="str">
        <f>VLOOKUP(H62,Presupuesto!$B$11:$C$565,2,0)</f>
        <v>BECAS DE INVEST. PARA DOC.DE POST-GRADO</v>
      </c>
      <c r="J62" s="100" t="str">
        <f t="shared" si="4"/>
        <v>Posgrado</v>
      </c>
      <c r="K62" s="100" t="s">
        <v>421</v>
      </c>
      <c r="L62" s="100"/>
    </row>
    <row r="63" spans="3:12" x14ac:dyDescent="0.25">
      <c r="C63" s="143"/>
      <c r="D63" s="160"/>
      <c r="E63" s="125"/>
      <c r="F63" s="99">
        <f t="shared" si="3"/>
        <v>0</v>
      </c>
      <c r="G63" s="163"/>
      <c r="H63" s="144" t="s">
        <v>1108</v>
      </c>
      <c r="I63" s="132" t="str">
        <f>VLOOKUP(H63,Presupuesto!$B$11:$C$565,2,0)</f>
        <v>BECAS BÁSICAS DE INVESTIGACIÓN</v>
      </c>
      <c r="J63" s="100" t="str">
        <f t="shared" si="4"/>
        <v>Posgrado</v>
      </c>
      <c r="K63" s="100" t="s">
        <v>421</v>
      </c>
      <c r="L63" s="100"/>
    </row>
    <row r="64" spans="3:12" x14ac:dyDescent="0.25">
      <c r="C64" s="143"/>
      <c r="D64" s="160"/>
      <c r="E64" s="125"/>
      <c r="F64" s="99">
        <f t="shared" si="3"/>
        <v>0</v>
      </c>
      <c r="G64" s="163"/>
      <c r="H64" s="144" t="s">
        <v>1110</v>
      </c>
      <c r="I64" s="132" t="str">
        <f>VLOOKUP(H64,Presupuesto!$B$11:$C$565,2,0)</f>
        <v>BECAS RELEVO GENERACIONAL</v>
      </c>
      <c r="J64" s="100" t="str">
        <f t="shared" si="4"/>
        <v>Posgrado</v>
      </c>
      <c r="K64" s="100" t="s">
        <v>421</v>
      </c>
      <c r="L64" s="100"/>
    </row>
    <row r="65" spans="3:12" x14ac:dyDescent="0.25">
      <c r="C65" s="143"/>
      <c r="D65" s="160"/>
      <c r="E65" s="125"/>
      <c r="F65" s="99">
        <f t="shared" si="3"/>
        <v>0</v>
      </c>
      <c r="G65" s="163"/>
      <c r="H65" s="144" t="s">
        <v>1112</v>
      </c>
      <c r="I65" s="132" t="str">
        <f>VLOOKUP(H65,Presupuesto!$B$11:$C$565,2,0)</f>
        <v>BECAS DE EQUIDAD</v>
      </c>
      <c r="J65" s="100" t="str">
        <f t="shared" si="4"/>
        <v>Posgrado</v>
      </c>
      <c r="K65" s="100" t="s">
        <v>421</v>
      </c>
      <c r="L65" s="100"/>
    </row>
    <row r="66" spans="3:12" x14ac:dyDescent="0.25">
      <c r="C66" s="143"/>
      <c r="D66" s="160"/>
      <c r="E66" s="125"/>
      <c r="F66" s="99">
        <f t="shared" si="3"/>
        <v>0</v>
      </c>
      <c r="G66" s="163"/>
      <c r="H66" s="144" t="s">
        <v>1114</v>
      </c>
      <c r="I66" s="132" t="str">
        <f>VLOOKUP(H66,Presupuesto!$B$11:$C$565,2,0)</f>
        <v>PREMIOS AL INVESTIGADOR</v>
      </c>
      <c r="J66" s="100" t="str">
        <f t="shared" si="4"/>
        <v>Posgrado</v>
      </c>
      <c r="K66" s="100" t="s">
        <v>421</v>
      </c>
      <c r="L66" s="100"/>
    </row>
    <row r="67" spans="3:12" x14ac:dyDescent="0.25">
      <c r="C67" s="143"/>
      <c r="D67" s="160"/>
      <c r="E67" s="125"/>
      <c r="F67" s="99">
        <f t="shared" si="3"/>
        <v>0</v>
      </c>
      <c r="G67" s="163"/>
      <c r="H67" s="144" t="s">
        <v>1116</v>
      </c>
      <c r="I67" s="132" t="str">
        <f>VLOOKUP(H67,Presupuesto!$B$11:$C$565,2,0)</f>
        <v>BECAS DE INV. PARA ESTUDIANTES DE POSTGRADO</v>
      </c>
      <c r="J67" s="100" t="str">
        <f t="shared" si="4"/>
        <v>Posgrado</v>
      </c>
      <c r="K67" s="100" t="s">
        <v>421</v>
      </c>
      <c r="L67" s="100"/>
    </row>
    <row r="68" spans="3:12" x14ac:dyDescent="0.25">
      <c r="C68" s="143"/>
      <c r="D68" s="160"/>
      <c r="E68" s="125"/>
      <c r="F68" s="99">
        <f t="shared" si="3"/>
        <v>0</v>
      </c>
      <c r="G68" s="163"/>
      <c r="H68" s="144" t="s">
        <v>1118</v>
      </c>
      <c r="I68" s="132" t="str">
        <f>VLOOKUP(H68,Presupuesto!$B$11:$C$565,2,0)</f>
        <v>Becas Especiales de Investigación</v>
      </c>
      <c r="J68" s="100" t="str">
        <f t="shared" si="4"/>
        <v>Posgrado</v>
      </c>
      <c r="K68" s="100" t="s">
        <v>421</v>
      </c>
      <c r="L68" s="100"/>
    </row>
    <row r="69" spans="3:12" ht="15.75" thickBot="1" x14ac:dyDescent="0.3">
      <c r="C69" s="149"/>
      <c r="D69" s="227"/>
      <c r="E69" s="105"/>
      <c r="F69" s="107">
        <f t="shared" si="3"/>
        <v>0</v>
      </c>
      <c r="G69" s="164"/>
      <c r="H69" s="150"/>
      <c r="I69" s="134" t="e">
        <f>VLOOKUP(H69,Presupuesto!$B$11:$C$565,2,0)</f>
        <v>#N/A</v>
      </c>
      <c r="J69" s="108" t="str">
        <f t="shared" si="4"/>
        <v>Posgrado</v>
      </c>
      <c r="K69" s="126" t="s">
        <v>403</v>
      </c>
      <c r="L69" s="126"/>
    </row>
    <row r="71" spans="3:12" ht="15.75" thickBot="1" x14ac:dyDescent="0.3"/>
    <row r="72" spans="3:12" ht="15.75" thickBot="1" x14ac:dyDescent="0.3">
      <c r="C72" s="159" t="s">
        <v>53</v>
      </c>
      <c r="D72" s="412">
        <f>SUM(F79:F100)</f>
        <v>0</v>
      </c>
      <c r="F72" s="70"/>
      <c r="G72" s="79"/>
      <c r="H72" s="70"/>
      <c r="I72" s="70"/>
    </row>
    <row r="73" spans="3:12" x14ac:dyDescent="0.25">
      <c r="C73" s="70"/>
      <c r="D73" s="31"/>
      <c r="E73" s="95"/>
      <c r="F73" s="95"/>
      <c r="G73" s="95"/>
      <c r="H73" s="76"/>
      <c r="I73" s="76"/>
      <c r="J73" s="76"/>
      <c r="K73" s="114"/>
    </row>
    <row r="74" spans="3:12" x14ac:dyDescent="0.25">
      <c r="C74" s="70"/>
      <c r="D74" s="31"/>
      <c r="E74" s="95"/>
      <c r="F74" s="95"/>
      <c r="G74" s="95"/>
      <c r="H74" s="76"/>
      <c r="I74" s="76"/>
      <c r="J74" s="76"/>
      <c r="K74" s="114"/>
    </row>
    <row r="75" spans="3:12" ht="15.75" x14ac:dyDescent="0.25">
      <c r="C75" s="207" t="s">
        <v>401</v>
      </c>
      <c r="D75" s="208"/>
      <c r="E75" s="95"/>
      <c r="F75" s="95"/>
      <c r="G75" s="95"/>
      <c r="H75" s="76"/>
      <c r="I75" s="76"/>
      <c r="J75" s="76"/>
      <c r="K75" s="114"/>
    </row>
    <row r="76" spans="3:12" ht="18.75" x14ac:dyDescent="0.25">
      <c r="C76" s="213" t="e">
        <f>IFERROR(VLOOKUP(D75,'Desarrollo e Innov. Curricular'!$E:$F,2,FALSE),IFERROR(VLOOKUP(D75,'Investigación Científica'!$E:$F,2,FALSE),IFERROR(VLOOKUP(D75,'Vinculación Univ. Sociedad'!$E:$F,2,FALSE),IFERROR(VLOOKUP(D75,'Docencia y Profesorado Universi'!$E:$F,2,FALSE),IFERROR(VLOOKUP(D75,'Estudiantes y Graduados'!$E:$F,2,FALSE),IFERROR(VLOOKUP(D75,'Gestion Administrativa'!$E:$F,2,FALSE),IFERROR(VLOOKUP(D75,'Gestión Académica'!$E:$F,2,FALSE),IFERROR(VLOOKUP(D75,'Aseguramiento de la Calidad y M'!$E:$F,2,FALSE),IFERROR(VLOOKUP(D75,'Gestión del Conocimiento'!$E:$F,2,FALSE),IFERROR(VLOOKUP(D75,'Gobernabilidad y Procesos...'!$E:$F,2,FALSE),IFERROR(VLOOKUP(D75,'Gestión del Talento Humano'!$E:$F,2,FALSE),IFERROR(VLOOKUP(D75,'Internacionalización de la E.S.'!$E:$F,2,FALSE),IFERROR(VLOOKUP(D75,Posgrado!$E:$F,2,FALSE),IFERROR(VLOOKUP(D75,'Cultura de Innovación Insti...'!$E:$F,2,FALSE),VLOOKUP(D75,'Lo Esencial de la Reforma Univ.'!$E:$F,2,0)))))))))))))))</f>
        <v>#N/A</v>
      </c>
      <c r="D76" s="31"/>
      <c r="E76" s="95"/>
      <c r="F76" s="95"/>
      <c r="G76" s="95"/>
      <c r="H76" s="76"/>
      <c r="I76" s="76"/>
      <c r="J76" s="76"/>
      <c r="K76" s="114"/>
    </row>
    <row r="77" spans="3:12" ht="15.75" thickBot="1" x14ac:dyDescent="0.3">
      <c r="F77" s="95"/>
      <c r="G77" s="76"/>
      <c r="H77" s="76"/>
      <c r="I77" s="76"/>
    </row>
    <row r="78" spans="3:12" ht="30.75" thickBot="1" x14ac:dyDescent="0.3">
      <c r="C78" s="131" t="s">
        <v>44</v>
      </c>
      <c r="D78" s="136" t="s">
        <v>55</v>
      </c>
      <c r="E78" s="138" t="s">
        <v>57</v>
      </c>
      <c r="F78" s="137" t="s">
        <v>27</v>
      </c>
      <c r="G78" s="135" t="s">
        <v>140</v>
      </c>
      <c r="H78" s="138" t="s">
        <v>46</v>
      </c>
      <c r="I78" s="135" t="s">
        <v>141</v>
      </c>
      <c r="J78" s="135" t="s">
        <v>419</v>
      </c>
      <c r="K78" s="135" t="s">
        <v>420</v>
      </c>
      <c r="L78" s="135" t="s">
        <v>476</v>
      </c>
    </row>
    <row r="79" spans="3:12" x14ac:dyDescent="0.25">
      <c r="C79" s="143"/>
      <c r="D79" s="160"/>
      <c r="E79" s="117"/>
      <c r="F79" s="99">
        <f t="shared" ref="F79:F100" si="5">D79*E79</f>
        <v>0</v>
      </c>
      <c r="G79" s="163" t="s">
        <v>138</v>
      </c>
      <c r="H79" s="144" t="s">
        <v>1078</v>
      </c>
      <c r="I79" s="132" t="str">
        <f>VLOOKUP(H79,Presupuesto!$B$11:$C$565,2,0)</f>
        <v>BECAS</v>
      </c>
      <c r="J79" s="223" t="s">
        <v>1471</v>
      </c>
      <c r="K79" s="100" t="s">
        <v>403</v>
      </c>
      <c r="L79" s="100"/>
    </row>
    <row r="80" spans="3:12" x14ac:dyDescent="0.25">
      <c r="C80" s="143"/>
      <c r="D80" s="160"/>
      <c r="E80" s="125"/>
      <c r="F80" s="99">
        <f t="shared" si="5"/>
        <v>0</v>
      </c>
      <c r="G80" s="163"/>
      <c r="H80" s="144" t="s">
        <v>1080</v>
      </c>
      <c r="I80" s="132" t="str">
        <f>VLOOKUP(H80,Presupuesto!$B$11:$C$565,2,0)</f>
        <v>BECAS ESTUDIANTES DE PREGRADO (PLAN REFORMA)</v>
      </c>
      <c r="J80" s="100" t="str">
        <f>$J$79</f>
        <v>Posgrado</v>
      </c>
      <c r="K80" s="100" t="s">
        <v>421</v>
      </c>
      <c r="L80" s="100"/>
    </row>
    <row r="81" spans="3:12" x14ac:dyDescent="0.25">
      <c r="C81" s="143"/>
      <c r="D81" s="160"/>
      <c r="E81" s="125"/>
      <c r="F81" s="99">
        <f t="shared" si="5"/>
        <v>0</v>
      </c>
      <c r="G81" s="163"/>
      <c r="H81" s="144" t="s">
        <v>1082</v>
      </c>
      <c r="I81" s="132" t="str">
        <f>VLOOKUP(H81,Presupuesto!$B$11:$C$565,2,0)</f>
        <v>BECAS CONVENIO MINISTERIO SALUD -IHSS-UNAH</v>
      </c>
      <c r="J81" s="100" t="str">
        <f t="shared" ref="J81:J100" si="6">$J$79</f>
        <v>Posgrado</v>
      </c>
      <c r="K81" s="100" t="s">
        <v>421</v>
      </c>
      <c r="L81" s="100"/>
    </row>
    <row r="82" spans="3:12" x14ac:dyDescent="0.25">
      <c r="C82" s="143"/>
      <c r="D82" s="160"/>
      <c r="E82" s="125"/>
      <c r="F82" s="99">
        <f t="shared" si="5"/>
        <v>0</v>
      </c>
      <c r="G82" s="163"/>
      <c r="H82" s="144" t="s">
        <v>1084</v>
      </c>
      <c r="I82" s="132" t="str">
        <f>VLOOKUP(H82,Presupuesto!$B$11:$C$565,2,0)</f>
        <v>BECAS DE ACTUALIZACION Y CAPACITACION DOCENTE</v>
      </c>
      <c r="J82" s="100" t="str">
        <f t="shared" si="6"/>
        <v>Posgrado</v>
      </c>
      <c r="K82" s="100" t="s">
        <v>421</v>
      </c>
      <c r="L82" s="100"/>
    </row>
    <row r="83" spans="3:12" x14ac:dyDescent="0.25">
      <c r="C83" s="143"/>
      <c r="D83" s="160"/>
      <c r="E83" s="125"/>
      <c r="F83" s="99">
        <f t="shared" si="5"/>
        <v>0</v>
      </c>
      <c r="G83" s="163"/>
      <c r="H83" s="144" t="s">
        <v>1086</v>
      </c>
      <c r="I83" s="132" t="str">
        <f>VLOOKUP(H83,Presupuesto!$B$11:$C$565,2,0)</f>
        <v>BECAS EXCELENCIA ACADEMICA</v>
      </c>
      <c r="J83" s="100" t="str">
        <f t="shared" si="6"/>
        <v>Posgrado</v>
      </c>
      <c r="K83" s="100" t="s">
        <v>421</v>
      </c>
      <c r="L83" s="100"/>
    </row>
    <row r="84" spans="3:12" x14ac:dyDescent="0.25">
      <c r="C84" s="143"/>
      <c r="D84" s="160"/>
      <c r="E84" s="125"/>
      <c r="F84" s="99">
        <f t="shared" si="5"/>
        <v>0</v>
      </c>
      <c r="G84" s="163"/>
      <c r="H84" s="144" t="s">
        <v>1088</v>
      </c>
      <c r="I84" s="132" t="str">
        <f>VLOOKUP(H84,Presupuesto!$B$11:$C$565,2,0)</f>
        <v>BECAS PARA HIJOS DE LOS TRABAJADORES</v>
      </c>
      <c r="J84" s="100" t="str">
        <f t="shared" si="6"/>
        <v>Posgrado</v>
      </c>
      <c r="K84" s="100" t="s">
        <v>410</v>
      </c>
      <c r="L84" s="100"/>
    </row>
    <row r="85" spans="3:12" x14ac:dyDescent="0.25">
      <c r="C85" s="143"/>
      <c r="D85" s="160"/>
      <c r="E85" s="125"/>
      <c r="F85" s="99">
        <f t="shared" si="5"/>
        <v>0</v>
      </c>
      <c r="G85" s="163"/>
      <c r="H85" s="144" t="s">
        <v>1090</v>
      </c>
      <c r="I85" s="132" t="str">
        <f>VLOOKUP(H85,Presupuesto!$B$11:$C$565,2,0)</f>
        <v>BECAS POST GRADO ECONOMIA</v>
      </c>
      <c r="J85" s="100" t="str">
        <f t="shared" si="6"/>
        <v>Posgrado</v>
      </c>
      <c r="K85" s="100" t="s">
        <v>421</v>
      </c>
      <c r="L85" s="100"/>
    </row>
    <row r="86" spans="3:12" x14ac:dyDescent="0.25">
      <c r="C86" s="143"/>
      <c r="D86" s="160"/>
      <c r="E86" s="125"/>
      <c r="F86" s="99">
        <f t="shared" si="5"/>
        <v>0</v>
      </c>
      <c r="G86" s="163"/>
      <c r="H86" s="144" t="s">
        <v>1092</v>
      </c>
      <c r="I86" s="132" t="str">
        <f>VLOOKUP(H86,Presupuesto!$B$11:$C$565,2,0)</f>
        <v>BECAS POST-GRADO DE TRABAJO SOCIAL</v>
      </c>
      <c r="J86" s="100" t="str">
        <f t="shared" si="6"/>
        <v>Posgrado</v>
      </c>
      <c r="K86" s="100" t="s">
        <v>421</v>
      </c>
      <c r="L86" s="100"/>
    </row>
    <row r="87" spans="3:12" x14ac:dyDescent="0.25">
      <c r="C87" s="143"/>
      <c r="D87" s="160"/>
      <c r="E87" s="125"/>
      <c r="F87" s="99">
        <f t="shared" si="5"/>
        <v>0</v>
      </c>
      <c r="G87" s="163"/>
      <c r="H87" s="144" t="s">
        <v>1094</v>
      </c>
      <c r="I87" s="132" t="str">
        <f>VLOOKUP(H87,Presupuesto!$B$11:$C$565,2,0)</f>
        <v>BECAS PROFESIONALIZANTES DOCENTE (PLAN DE REFORMA)</v>
      </c>
      <c r="J87" s="100" t="str">
        <f t="shared" si="6"/>
        <v>Posgrado</v>
      </c>
      <c r="K87" s="100" t="s">
        <v>421</v>
      </c>
      <c r="L87" s="100"/>
    </row>
    <row r="88" spans="3:12" x14ac:dyDescent="0.25">
      <c r="C88" s="143"/>
      <c r="D88" s="160"/>
      <c r="E88" s="125"/>
      <c r="F88" s="99">
        <f t="shared" si="5"/>
        <v>0</v>
      </c>
      <c r="G88" s="163"/>
      <c r="H88" s="144" t="s">
        <v>1096</v>
      </c>
      <c r="I88" s="132" t="str">
        <f>VLOOKUP(H88,Presupuesto!$B$11:$C$565,2,0)</f>
        <v>PRESTAMOS A ESTUDIANTES</v>
      </c>
      <c r="J88" s="100" t="str">
        <f t="shared" si="6"/>
        <v>Posgrado</v>
      </c>
      <c r="K88" s="100" t="s">
        <v>421</v>
      </c>
      <c r="L88" s="100"/>
    </row>
    <row r="89" spans="3:12" x14ac:dyDescent="0.25">
      <c r="C89" s="143"/>
      <c r="D89" s="160"/>
      <c r="E89" s="125"/>
      <c r="F89" s="99">
        <f t="shared" si="5"/>
        <v>0</v>
      </c>
      <c r="G89" s="163"/>
      <c r="H89" s="144" t="s">
        <v>1098</v>
      </c>
      <c r="I89" s="132" t="str">
        <f>VLOOKUP(H89,Presupuesto!$B$11:$C$565,2,0)</f>
        <v>BECAS TALLERES EMPLEADOS A ESTUDIANTES</v>
      </c>
      <c r="J89" s="100" t="str">
        <f t="shared" si="6"/>
        <v>Posgrado</v>
      </c>
      <c r="K89" s="100" t="s">
        <v>421</v>
      </c>
      <c r="L89" s="100"/>
    </row>
    <row r="90" spans="3:12" x14ac:dyDescent="0.25">
      <c r="C90" s="143"/>
      <c r="D90" s="160"/>
      <c r="E90" s="125"/>
      <c r="F90" s="99">
        <f t="shared" si="5"/>
        <v>0</v>
      </c>
      <c r="G90" s="163"/>
      <c r="H90" s="144" t="s">
        <v>1100</v>
      </c>
      <c r="I90" s="132" t="str">
        <f>VLOOKUP(H90,Presupuesto!$B$11:$C$565,2,0)</f>
        <v>BECAS EXTERNAS DE INVESTIGACION</v>
      </c>
      <c r="J90" s="100" t="str">
        <f t="shared" si="6"/>
        <v>Posgrado</v>
      </c>
      <c r="K90" s="100" t="s">
        <v>421</v>
      </c>
      <c r="L90" s="100"/>
    </row>
    <row r="91" spans="3:12" x14ac:dyDescent="0.25">
      <c r="C91" s="143"/>
      <c r="D91" s="160"/>
      <c r="E91" s="125"/>
      <c r="F91" s="99">
        <f t="shared" si="5"/>
        <v>0</v>
      </c>
      <c r="G91" s="163"/>
      <c r="H91" s="144" t="s">
        <v>1102</v>
      </c>
      <c r="I91" s="132" t="str">
        <f>VLOOKUP(H91,Presupuesto!$B$11:$C$565,2,0)</f>
        <v>BECAS SUSTANTIVAS DE INVESTIGACIÓN</v>
      </c>
      <c r="J91" s="100" t="str">
        <f t="shared" si="6"/>
        <v>Posgrado</v>
      </c>
      <c r="K91" s="100" t="s">
        <v>421</v>
      </c>
      <c r="L91" s="100"/>
    </row>
    <row r="92" spans="3:12" x14ac:dyDescent="0.25">
      <c r="C92" s="143"/>
      <c r="D92" s="160"/>
      <c r="E92" s="125"/>
      <c r="F92" s="99">
        <f t="shared" si="5"/>
        <v>0</v>
      </c>
      <c r="G92" s="163"/>
      <c r="H92" s="144" t="s">
        <v>1104</v>
      </c>
      <c r="I92" s="132" t="str">
        <f>VLOOKUP(H92,Presupuesto!$B$11:$C$565,2,0)</f>
        <v>BECAS DE INVEST, PARA ESTUD. DE PREGRADO</v>
      </c>
      <c r="J92" s="100" t="str">
        <f t="shared" si="6"/>
        <v>Posgrado</v>
      </c>
      <c r="K92" s="100" t="s">
        <v>421</v>
      </c>
      <c r="L92" s="100"/>
    </row>
    <row r="93" spans="3:12" x14ac:dyDescent="0.25">
      <c r="C93" s="143"/>
      <c r="D93" s="160"/>
      <c r="E93" s="125"/>
      <c r="F93" s="99">
        <f t="shared" si="5"/>
        <v>0</v>
      </c>
      <c r="G93" s="163"/>
      <c r="H93" s="144" t="s">
        <v>1106</v>
      </c>
      <c r="I93" s="132" t="str">
        <f>VLOOKUP(H93,Presupuesto!$B$11:$C$565,2,0)</f>
        <v>BECAS DE INVEST. PARA DOC.DE POST-GRADO</v>
      </c>
      <c r="J93" s="100" t="str">
        <f t="shared" si="6"/>
        <v>Posgrado</v>
      </c>
      <c r="K93" s="100" t="s">
        <v>421</v>
      </c>
      <c r="L93" s="100"/>
    </row>
    <row r="94" spans="3:12" x14ac:dyDescent="0.25">
      <c r="C94" s="143"/>
      <c r="D94" s="160"/>
      <c r="E94" s="125"/>
      <c r="F94" s="99">
        <f t="shared" si="5"/>
        <v>0</v>
      </c>
      <c r="G94" s="163"/>
      <c r="H94" s="144" t="s">
        <v>1108</v>
      </c>
      <c r="I94" s="132" t="str">
        <f>VLOOKUP(H94,Presupuesto!$B$11:$C$565,2,0)</f>
        <v>BECAS BÁSICAS DE INVESTIGACIÓN</v>
      </c>
      <c r="J94" s="100" t="str">
        <f t="shared" si="6"/>
        <v>Posgrado</v>
      </c>
      <c r="K94" s="100" t="s">
        <v>421</v>
      </c>
      <c r="L94" s="100"/>
    </row>
    <row r="95" spans="3:12" x14ac:dyDescent="0.25">
      <c r="C95" s="143"/>
      <c r="D95" s="160"/>
      <c r="E95" s="125"/>
      <c r="F95" s="99">
        <f t="shared" si="5"/>
        <v>0</v>
      </c>
      <c r="G95" s="163"/>
      <c r="H95" s="144" t="s">
        <v>1110</v>
      </c>
      <c r="I95" s="132" t="str">
        <f>VLOOKUP(H95,Presupuesto!$B$11:$C$565,2,0)</f>
        <v>BECAS RELEVO GENERACIONAL</v>
      </c>
      <c r="J95" s="100" t="str">
        <f t="shared" si="6"/>
        <v>Posgrado</v>
      </c>
      <c r="K95" s="100" t="s">
        <v>421</v>
      </c>
      <c r="L95" s="100"/>
    </row>
    <row r="96" spans="3:12" x14ac:dyDescent="0.25">
      <c r="C96" s="143"/>
      <c r="D96" s="160"/>
      <c r="E96" s="125"/>
      <c r="F96" s="99">
        <f t="shared" si="5"/>
        <v>0</v>
      </c>
      <c r="G96" s="163"/>
      <c r="H96" s="144" t="s">
        <v>1112</v>
      </c>
      <c r="I96" s="132" t="str">
        <f>VLOOKUP(H96,Presupuesto!$B$11:$C$565,2,0)</f>
        <v>BECAS DE EQUIDAD</v>
      </c>
      <c r="J96" s="100" t="str">
        <f t="shared" si="6"/>
        <v>Posgrado</v>
      </c>
      <c r="K96" s="100" t="s">
        <v>421</v>
      </c>
      <c r="L96" s="100"/>
    </row>
    <row r="97" spans="3:12" x14ac:dyDescent="0.25">
      <c r="C97" s="143"/>
      <c r="D97" s="160"/>
      <c r="E97" s="125"/>
      <c r="F97" s="99">
        <f t="shared" si="5"/>
        <v>0</v>
      </c>
      <c r="G97" s="163"/>
      <c r="H97" s="144" t="s">
        <v>1114</v>
      </c>
      <c r="I97" s="132" t="str">
        <f>VLOOKUP(H97,Presupuesto!$B$11:$C$565,2,0)</f>
        <v>PREMIOS AL INVESTIGADOR</v>
      </c>
      <c r="J97" s="100" t="str">
        <f t="shared" si="6"/>
        <v>Posgrado</v>
      </c>
      <c r="K97" s="100" t="s">
        <v>421</v>
      </c>
      <c r="L97" s="100"/>
    </row>
    <row r="98" spans="3:12" x14ac:dyDescent="0.25">
      <c r="C98" s="143"/>
      <c r="D98" s="160"/>
      <c r="E98" s="125"/>
      <c r="F98" s="99">
        <f t="shared" si="5"/>
        <v>0</v>
      </c>
      <c r="G98" s="163"/>
      <c r="H98" s="144" t="s">
        <v>1116</v>
      </c>
      <c r="I98" s="132" t="str">
        <f>VLOOKUP(H98,Presupuesto!$B$11:$C$565,2,0)</f>
        <v>BECAS DE INV. PARA ESTUDIANTES DE POSTGRADO</v>
      </c>
      <c r="J98" s="100" t="str">
        <f t="shared" si="6"/>
        <v>Posgrado</v>
      </c>
      <c r="K98" s="100" t="s">
        <v>421</v>
      </c>
      <c r="L98" s="100"/>
    </row>
    <row r="99" spans="3:12" x14ac:dyDescent="0.25">
      <c r="C99" s="143"/>
      <c r="D99" s="160"/>
      <c r="E99" s="125"/>
      <c r="F99" s="99">
        <f t="shared" si="5"/>
        <v>0</v>
      </c>
      <c r="G99" s="163"/>
      <c r="H99" s="144" t="s">
        <v>1118</v>
      </c>
      <c r="I99" s="132" t="str">
        <f>VLOOKUP(H99,Presupuesto!$B$11:$C$565,2,0)</f>
        <v>Becas Especiales de Investigación</v>
      </c>
      <c r="J99" s="100" t="str">
        <f t="shared" si="6"/>
        <v>Posgrado</v>
      </c>
      <c r="K99" s="100" t="s">
        <v>421</v>
      </c>
      <c r="L99" s="100"/>
    </row>
    <row r="100" spans="3:12" ht="15.75" thickBot="1" x14ac:dyDescent="0.3">
      <c r="C100" s="149"/>
      <c r="D100" s="227"/>
      <c r="E100" s="105"/>
      <c r="F100" s="107">
        <f t="shared" si="5"/>
        <v>0</v>
      </c>
      <c r="G100" s="164"/>
      <c r="H100" s="150"/>
      <c r="I100" s="134" t="e">
        <f>VLOOKUP(H100,Presupuesto!$B$11:$C$565,2,0)</f>
        <v>#N/A</v>
      </c>
      <c r="J100" s="108" t="str">
        <f t="shared" si="6"/>
        <v>Posgrado</v>
      </c>
      <c r="K100" s="126" t="s">
        <v>403</v>
      </c>
      <c r="L100" s="126"/>
    </row>
    <row r="102" spans="3:12" ht="15.75" thickBot="1" x14ac:dyDescent="0.3"/>
    <row r="103" spans="3:12" ht="15.75" thickBot="1" x14ac:dyDescent="0.3">
      <c r="C103" s="159" t="s">
        <v>53</v>
      </c>
      <c r="D103" s="412">
        <f>SUM(F110:F131)</f>
        <v>0</v>
      </c>
      <c r="F103" s="70"/>
      <c r="G103" s="79"/>
      <c r="H103" s="70"/>
      <c r="I103" s="70"/>
    </row>
    <row r="104" spans="3:12" x14ac:dyDescent="0.25">
      <c r="C104" s="70"/>
      <c r="D104" s="31"/>
      <c r="E104" s="95"/>
      <c r="F104" s="95"/>
      <c r="G104" s="95"/>
      <c r="H104" s="76"/>
      <c r="I104" s="76"/>
      <c r="J104" s="76"/>
      <c r="K104" s="114"/>
    </row>
    <row r="105" spans="3:12" x14ac:dyDescent="0.25">
      <c r="C105" s="70"/>
      <c r="D105" s="31"/>
      <c r="E105" s="95"/>
      <c r="F105" s="95"/>
      <c r="G105" s="95"/>
      <c r="H105" s="76"/>
      <c r="I105" s="76"/>
      <c r="J105" s="76"/>
      <c r="K105" s="114"/>
    </row>
    <row r="106" spans="3:12" ht="15.75" x14ac:dyDescent="0.25">
      <c r="C106" s="207" t="s">
        <v>401</v>
      </c>
      <c r="D106" s="208"/>
      <c r="E106" s="95"/>
      <c r="F106" s="95"/>
      <c r="G106" s="95"/>
      <c r="H106" s="76"/>
      <c r="I106" s="76"/>
      <c r="J106" s="76"/>
      <c r="K106" s="114"/>
    </row>
    <row r="107" spans="3:12" ht="18.75" x14ac:dyDescent="0.25">
      <c r="C107" s="213" t="e">
        <f>IFERROR(VLOOKUP(D106,'Desarrollo e Innov. Curricular'!$E:$F,2,FALSE),IFERROR(VLOOKUP(D106,'Investigación Científica'!$E:$F,2,FALSE),IFERROR(VLOOKUP(D106,'Vinculación Univ. Sociedad'!$E:$F,2,FALSE),IFERROR(VLOOKUP(D106,'Docencia y Profesorado Universi'!$E:$F,2,FALSE),IFERROR(VLOOKUP(D106,'Estudiantes y Graduados'!$E:$F,2,FALSE),IFERROR(VLOOKUP(D106,'Gestion Administrativa'!$E:$F,2,FALSE),IFERROR(VLOOKUP(D106,'Gestión Académica'!$E:$F,2,FALSE),IFERROR(VLOOKUP(D106,'Aseguramiento de la Calidad y M'!$E:$F,2,FALSE),IFERROR(VLOOKUP(D106,'Gestión del Conocimiento'!$E:$F,2,FALSE),IFERROR(VLOOKUP(D106,'Gobernabilidad y Procesos...'!$E:$F,2,FALSE),IFERROR(VLOOKUP(D106,'Gestión del Talento Humano'!$E:$F,2,FALSE),IFERROR(VLOOKUP(D106,'Internacionalización de la E.S.'!$E:$F,2,FALSE),IFERROR(VLOOKUP(D106,Posgrado!$E:$F,2,FALSE),IFERROR(VLOOKUP(D106,'Cultura de Innovación Insti...'!$E:$F,2,FALSE),VLOOKUP(D106,'Lo Esencial de la Reforma Univ.'!$E:$F,2,0)))))))))))))))</f>
        <v>#N/A</v>
      </c>
      <c r="D107" s="31"/>
      <c r="E107" s="95"/>
      <c r="F107" s="95"/>
      <c r="G107" s="95"/>
      <c r="H107" s="76"/>
      <c r="I107" s="76"/>
      <c r="J107" s="76"/>
      <c r="K107" s="114"/>
    </row>
    <row r="108" spans="3:12" ht="15.75" thickBot="1" x14ac:dyDescent="0.3">
      <c r="F108" s="95"/>
      <c r="G108" s="76"/>
      <c r="H108" s="76"/>
      <c r="I108" s="76"/>
    </row>
    <row r="109" spans="3:12" ht="30.75" thickBot="1" x14ac:dyDescent="0.3">
      <c r="C109" s="131" t="s">
        <v>44</v>
      </c>
      <c r="D109" s="136" t="s">
        <v>55</v>
      </c>
      <c r="E109" s="138" t="s">
        <v>57</v>
      </c>
      <c r="F109" s="137" t="s">
        <v>27</v>
      </c>
      <c r="G109" s="135" t="s">
        <v>140</v>
      </c>
      <c r="H109" s="138" t="s">
        <v>46</v>
      </c>
      <c r="I109" s="135" t="s">
        <v>141</v>
      </c>
      <c r="J109" s="135" t="s">
        <v>419</v>
      </c>
      <c r="K109" s="135" t="s">
        <v>420</v>
      </c>
      <c r="L109" s="135" t="s">
        <v>476</v>
      </c>
    </row>
    <row r="110" spans="3:12" x14ac:dyDescent="0.25">
      <c r="C110" s="143"/>
      <c r="D110" s="160"/>
      <c r="E110" s="117"/>
      <c r="F110" s="99">
        <f t="shared" ref="F110:F131" si="7">D110*E110</f>
        <v>0</v>
      </c>
      <c r="G110" s="163" t="s">
        <v>138</v>
      </c>
      <c r="H110" s="144" t="s">
        <v>1078</v>
      </c>
      <c r="I110" s="132" t="str">
        <f>VLOOKUP(H110,Presupuesto!$B$11:$C$565,2,0)</f>
        <v>BECAS</v>
      </c>
      <c r="J110" s="223" t="s">
        <v>1471</v>
      </c>
      <c r="K110" s="100" t="s">
        <v>403</v>
      </c>
      <c r="L110" s="100"/>
    </row>
    <row r="111" spans="3:12" x14ac:dyDescent="0.25">
      <c r="C111" s="143"/>
      <c r="D111" s="160"/>
      <c r="E111" s="125"/>
      <c r="F111" s="99">
        <f t="shared" si="7"/>
        <v>0</v>
      </c>
      <c r="G111" s="163"/>
      <c r="H111" s="144" t="s">
        <v>1080</v>
      </c>
      <c r="I111" s="132" t="str">
        <f>VLOOKUP(H111,Presupuesto!$B$11:$C$565,2,0)</f>
        <v>BECAS ESTUDIANTES DE PREGRADO (PLAN REFORMA)</v>
      </c>
      <c r="J111" s="100" t="str">
        <f>$J$110</f>
        <v>Posgrado</v>
      </c>
      <c r="K111" s="100" t="s">
        <v>421</v>
      </c>
      <c r="L111" s="100"/>
    </row>
    <row r="112" spans="3:12" x14ac:dyDescent="0.25">
      <c r="C112" s="143"/>
      <c r="D112" s="160"/>
      <c r="E112" s="125"/>
      <c r="F112" s="99">
        <f t="shared" si="7"/>
        <v>0</v>
      </c>
      <c r="G112" s="163"/>
      <c r="H112" s="144" t="s">
        <v>1082</v>
      </c>
      <c r="I112" s="132" t="str">
        <f>VLOOKUP(H112,Presupuesto!$B$11:$C$565,2,0)</f>
        <v>BECAS CONVENIO MINISTERIO SALUD -IHSS-UNAH</v>
      </c>
      <c r="J112" s="100" t="str">
        <f t="shared" ref="J112:J131" si="8">$J$110</f>
        <v>Posgrado</v>
      </c>
      <c r="K112" s="100" t="s">
        <v>421</v>
      </c>
      <c r="L112" s="100"/>
    </row>
    <row r="113" spans="3:12" x14ac:dyDescent="0.25">
      <c r="C113" s="143"/>
      <c r="D113" s="160"/>
      <c r="E113" s="125"/>
      <c r="F113" s="99">
        <f t="shared" si="7"/>
        <v>0</v>
      </c>
      <c r="G113" s="163"/>
      <c r="H113" s="144" t="s">
        <v>1084</v>
      </c>
      <c r="I113" s="132" t="str">
        <f>VLOOKUP(H113,Presupuesto!$B$11:$C$565,2,0)</f>
        <v>BECAS DE ACTUALIZACION Y CAPACITACION DOCENTE</v>
      </c>
      <c r="J113" s="100" t="str">
        <f t="shared" si="8"/>
        <v>Posgrado</v>
      </c>
      <c r="K113" s="100" t="s">
        <v>421</v>
      </c>
      <c r="L113" s="100"/>
    </row>
    <row r="114" spans="3:12" x14ac:dyDescent="0.25">
      <c r="C114" s="143"/>
      <c r="D114" s="160"/>
      <c r="E114" s="125"/>
      <c r="F114" s="99">
        <f t="shared" si="7"/>
        <v>0</v>
      </c>
      <c r="G114" s="163"/>
      <c r="H114" s="144" t="s">
        <v>1086</v>
      </c>
      <c r="I114" s="132" t="str">
        <f>VLOOKUP(H114,Presupuesto!$B$11:$C$565,2,0)</f>
        <v>BECAS EXCELENCIA ACADEMICA</v>
      </c>
      <c r="J114" s="100" t="str">
        <f t="shared" si="8"/>
        <v>Posgrado</v>
      </c>
      <c r="K114" s="100" t="s">
        <v>421</v>
      </c>
      <c r="L114" s="100"/>
    </row>
    <row r="115" spans="3:12" x14ac:dyDescent="0.25">
      <c r="C115" s="143"/>
      <c r="D115" s="160"/>
      <c r="E115" s="125"/>
      <c r="F115" s="99">
        <f t="shared" si="7"/>
        <v>0</v>
      </c>
      <c r="G115" s="163"/>
      <c r="H115" s="144" t="s">
        <v>1088</v>
      </c>
      <c r="I115" s="132" t="str">
        <f>VLOOKUP(H115,Presupuesto!$B$11:$C$565,2,0)</f>
        <v>BECAS PARA HIJOS DE LOS TRABAJADORES</v>
      </c>
      <c r="J115" s="100" t="str">
        <f t="shared" si="8"/>
        <v>Posgrado</v>
      </c>
      <c r="K115" s="100" t="s">
        <v>410</v>
      </c>
      <c r="L115" s="100"/>
    </row>
    <row r="116" spans="3:12" x14ac:dyDescent="0.25">
      <c r="C116" s="143"/>
      <c r="D116" s="160"/>
      <c r="E116" s="125"/>
      <c r="F116" s="99">
        <f t="shared" si="7"/>
        <v>0</v>
      </c>
      <c r="G116" s="163"/>
      <c r="H116" s="144" t="s">
        <v>1090</v>
      </c>
      <c r="I116" s="132" t="str">
        <f>VLOOKUP(H116,Presupuesto!$B$11:$C$565,2,0)</f>
        <v>BECAS POST GRADO ECONOMIA</v>
      </c>
      <c r="J116" s="100" t="str">
        <f t="shared" si="8"/>
        <v>Posgrado</v>
      </c>
      <c r="K116" s="100" t="s">
        <v>421</v>
      </c>
      <c r="L116" s="100"/>
    </row>
    <row r="117" spans="3:12" x14ac:dyDescent="0.25">
      <c r="C117" s="143"/>
      <c r="D117" s="160"/>
      <c r="E117" s="125"/>
      <c r="F117" s="99">
        <f t="shared" si="7"/>
        <v>0</v>
      </c>
      <c r="G117" s="163"/>
      <c r="H117" s="144" t="s">
        <v>1092</v>
      </c>
      <c r="I117" s="132" t="str">
        <f>VLOOKUP(H117,Presupuesto!$B$11:$C$565,2,0)</f>
        <v>BECAS POST-GRADO DE TRABAJO SOCIAL</v>
      </c>
      <c r="J117" s="100" t="str">
        <f t="shared" si="8"/>
        <v>Posgrado</v>
      </c>
      <c r="K117" s="100" t="s">
        <v>421</v>
      </c>
      <c r="L117" s="100"/>
    </row>
    <row r="118" spans="3:12" x14ac:dyDescent="0.25">
      <c r="C118" s="143"/>
      <c r="D118" s="160"/>
      <c r="E118" s="125"/>
      <c r="F118" s="99">
        <f t="shared" si="7"/>
        <v>0</v>
      </c>
      <c r="G118" s="163"/>
      <c r="H118" s="144" t="s">
        <v>1094</v>
      </c>
      <c r="I118" s="132" t="str">
        <f>VLOOKUP(H118,Presupuesto!$B$11:$C$565,2,0)</f>
        <v>BECAS PROFESIONALIZANTES DOCENTE (PLAN DE REFORMA)</v>
      </c>
      <c r="J118" s="100" t="str">
        <f t="shared" si="8"/>
        <v>Posgrado</v>
      </c>
      <c r="K118" s="100" t="s">
        <v>421</v>
      </c>
      <c r="L118" s="100"/>
    </row>
    <row r="119" spans="3:12" x14ac:dyDescent="0.25">
      <c r="C119" s="143"/>
      <c r="D119" s="160"/>
      <c r="E119" s="125"/>
      <c r="F119" s="99">
        <f t="shared" si="7"/>
        <v>0</v>
      </c>
      <c r="G119" s="163"/>
      <c r="H119" s="144" t="s">
        <v>1096</v>
      </c>
      <c r="I119" s="132" t="str">
        <f>VLOOKUP(H119,Presupuesto!$B$11:$C$565,2,0)</f>
        <v>PRESTAMOS A ESTUDIANTES</v>
      </c>
      <c r="J119" s="100" t="str">
        <f t="shared" si="8"/>
        <v>Posgrado</v>
      </c>
      <c r="K119" s="100" t="s">
        <v>421</v>
      </c>
      <c r="L119" s="100"/>
    </row>
    <row r="120" spans="3:12" x14ac:dyDescent="0.25">
      <c r="C120" s="143"/>
      <c r="D120" s="160"/>
      <c r="E120" s="125"/>
      <c r="F120" s="99">
        <f t="shared" si="7"/>
        <v>0</v>
      </c>
      <c r="G120" s="163"/>
      <c r="H120" s="144" t="s">
        <v>1098</v>
      </c>
      <c r="I120" s="132" t="str">
        <f>VLOOKUP(H120,Presupuesto!$B$11:$C$565,2,0)</f>
        <v>BECAS TALLERES EMPLEADOS A ESTUDIANTES</v>
      </c>
      <c r="J120" s="100" t="str">
        <f t="shared" si="8"/>
        <v>Posgrado</v>
      </c>
      <c r="K120" s="100" t="s">
        <v>421</v>
      </c>
      <c r="L120" s="100"/>
    </row>
    <row r="121" spans="3:12" x14ac:dyDescent="0.25">
      <c r="C121" s="143"/>
      <c r="D121" s="160"/>
      <c r="E121" s="125"/>
      <c r="F121" s="99">
        <f t="shared" si="7"/>
        <v>0</v>
      </c>
      <c r="G121" s="163"/>
      <c r="H121" s="144" t="s">
        <v>1100</v>
      </c>
      <c r="I121" s="132" t="str">
        <f>VLOOKUP(H121,Presupuesto!$B$11:$C$565,2,0)</f>
        <v>BECAS EXTERNAS DE INVESTIGACION</v>
      </c>
      <c r="J121" s="100" t="str">
        <f t="shared" si="8"/>
        <v>Posgrado</v>
      </c>
      <c r="K121" s="100" t="s">
        <v>421</v>
      </c>
      <c r="L121" s="100"/>
    </row>
    <row r="122" spans="3:12" x14ac:dyDescent="0.25">
      <c r="C122" s="143"/>
      <c r="D122" s="160"/>
      <c r="E122" s="125"/>
      <c r="F122" s="99">
        <f t="shared" si="7"/>
        <v>0</v>
      </c>
      <c r="G122" s="163"/>
      <c r="H122" s="144" t="s">
        <v>1102</v>
      </c>
      <c r="I122" s="132" t="str">
        <f>VLOOKUP(H122,Presupuesto!$B$11:$C$565,2,0)</f>
        <v>BECAS SUSTANTIVAS DE INVESTIGACIÓN</v>
      </c>
      <c r="J122" s="100" t="str">
        <f t="shared" si="8"/>
        <v>Posgrado</v>
      </c>
      <c r="K122" s="100" t="s">
        <v>421</v>
      </c>
      <c r="L122" s="100"/>
    </row>
    <row r="123" spans="3:12" x14ac:dyDescent="0.25">
      <c r="C123" s="143"/>
      <c r="D123" s="160"/>
      <c r="E123" s="125"/>
      <c r="F123" s="99">
        <f t="shared" si="7"/>
        <v>0</v>
      </c>
      <c r="G123" s="163"/>
      <c r="H123" s="144" t="s">
        <v>1104</v>
      </c>
      <c r="I123" s="132" t="str">
        <f>VLOOKUP(H123,Presupuesto!$B$11:$C$565,2,0)</f>
        <v>BECAS DE INVEST, PARA ESTUD. DE PREGRADO</v>
      </c>
      <c r="J123" s="100" t="str">
        <f t="shared" si="8"/>
        <v>Posgrado</v>
      </c>
      <c r="K123" s="100" t="s">
        <v>421</v>
      </c>
      <c r="L123" s="100"/>
    </row>
    <row r="124" spans="3:12" x14ac:dyDescent="0.25">
      <c r="C124" s="143"/>
      <c r="D124" s="160"/>
      <c r="E124" s="125"/>
      <c r="F124" s="99">
        <f t="shared" si="7"/>
        <v>0</v>
      </c>
      <c r="G124" s="163"/>
      <c r="H124" s="144" t="s">
        <v>1106</v>
      </c>
      <c r="I124" s="132" t="str">
        <f>VLOOKUP(H124,Presupuesto!$B$11:$C$565,2,0)</f>
        <v>BECAS DE INVEST. PARA DOC.DE POST-GRADO</v>
      </c>
      <c r="J124" s="100" t="str">
        <f t="shared" si="8"/>
        <v>Posgrado</v>
      </c>
      <c r="K124" s="100" t="s">
        <v>421</v>
      </c>
      <c r="L124" s="100"/>
    </row>
    <row r="125" spans="3:12" x14ac:dyDescent="0.25">
      <c r="C125" s="143"/>
      <c r="D125" s="160"/>
      <c r="E125" s="125"/>
      <c r="F125" s="99">
        <f t="shared" si="7"/>
        <v>0</v>
      </c>
      <c r="G125" s="163"/>
      <c r="H125" s="144" t="s">
        <v>1108</v>
      </c>
      <c r="I125" s="132" t="str">
        <f>VLOOKUP(H125,Presupuesto!$B$11:$C$565,2,0)</f>
        <v>BECAS BÁSICAS DE INVESTIGACIÓN</v>
      </c>
      <c r="J125" s="100" t="str">
        <f t="shared" si="8"/>
        <v>Posgrado</v>
      </c>
      <c r="K125" s="100" t="s">
        <v>421</v>
      </c>
      <c r="L125" s="100"/>
    </row>
    <row r="126" spans="3:12" x14ac:dyDescent="0.25">
      <c r="C126" s="143"/>
      <c r="D126" s="160"/>
      <c r="E126" s="125"/>
      <c r="F126" s="99">
        <f t="shared" si="7"/>
        <v>0</v>
      </c>
      <c r="G126" s="163"/>
      <c r="H126" s="144" t="s">
        <v>1110</v>
      </c>
      <c r="I126" s="132" t="str">
        <f>VLOOKUP(H126,Presupuesto!$B$11:$C$565,2,0)</f>
        <v>BECAS RELEVO GENERACIONAL</v>
      </c>
      <c r="J126" s="100" t="str">
        <f t="shared" si="8"/>
        <v>Posgrado</v>
      </c>
      <c r="K126" s="100" t="s">
        <v>421</v>
      </c>
      <c r="L126" s="100"/>
    </row>
    <row r="127" spans="3:12" x14ac:dyDescent="0.25">
      <c r="C127" s="143"/>
      <c r="D127" s="160"/>
      <c r="E127" s="125"/>
      <c r="F127" s="99">
        <f t="shared" si="7"/>
        <v>0</v>
      </c>
      <c r="G127" s="163"/>
      <c r="H127" s="144" t="s">
        <v>1112</v>
      </c>
      <c r="I127" s="132" t="str">
        <f>VLOOKUP(H127,Presupuesto!$B$11:$C$565,2,0)</f>
        <v>BECAS DE EQUIDAD</v>
      </c>
      <c r="J127" s="100" t="str">
        <f t="shared" si="8"/>
        <v>Posgrado</v>
      </c>
      <c r="K127" s="100" t="s">
        <v>421</v>
      </c>
      <c r="L127" s="100"/>
    </row>
    <row r="128" spans="3:12" x14ac:dyDescent="0.25">
      <c r="C128" s="143"/>
      <c r="D128" s="160"/>
      <c r="E128" s="125"/>
      <c r="F128" s="99">
        <f t="shared" si="7"/>
        <v>0</v>
      </c>
      <c r="G128" s="163"/>
      <c r="H128" s="144" t="s">
        <v>1114</v>
      </c>
      <c r="I128" s="132" t="str">
        <f>VLOOKUP(H128,Presupuesto!$B$11:$C$565,2,0)</f>
        <v>PREMIOS AL INVESTIGADOR</v>
      </c>
      <c r="J128" s="100" t="str">
        <f t="shared" si="8"/>
        <v>Posgrado</v>
      </c>
      <c r="K128" s="100" t="s">
        <v>421</v>
      </c>
      <c r="L128" s="100"/>
    </row>
    <row r="129" spans="3:12" x14ac:dyDescent="0.25">
      <c r="C129" s="143"/>
      <c r="D129" s="160"/>
      <c r="E129" s="125"/>
      <c r="F129" s="99">
        <f t="shared" si="7"/>
        <v>0</v>
      </c>
      <c r="G129" s="163"/>
      <c r="H129" s="144" t="s">
        <v>1116</v>
      </c>
      <c r="I129" s="132" t="str">
        <f>VLOOKUP(H129,Presupuesto!$B$11:$C$565,2,0)</f>
        <v>BECAS DE INV. PARA ESTUDIANTES DE POSTGRADO</v>
      </c>
      <c r="J129" s="100" t="str">
        <f t="shared" si="8"/>
        <v>Posgrado</v>
      </c>
      <c r="K129" s="100" t="s">
        <v>421</v>
      </c>
      <c r="L129" s="100"/>
    </row>
    <row r="130" spans="3:12" x14ac:dyDescent="0.25">
      <c r="C130" s="143"/>
      <c r="D130" s="160"/>
      <c r="E130" s="125"/>
      <c r="F130" s="99">
        <f t="shared" si="7"/>
        <v>0</v>
      </c>
      <c r="G130" s="163"/>
      <c r="H130" s="144" t="s">
        <v>1118</v>
      </c>
      <c r="I130" s="132" t="str">
        <f>VLOOKUP(H130,Presupuesto!$B$11:$C$565,2,0)</f>
        <v>Becas Especiales de Investigación</v>
      </c>
      <c r="J130" s="100" t="str">
        <f t="shared" si="8"/>
        <v>Posgrado</v>
      </c>
      <c r="K130" s="100" t="s">
        <v>421</v>
      </c>
      <c r="L130" s="100"/>
    </row>
    <row r="131" spans="3:12" ht="15.75" thickBot="1" x14ac:dyDescent="0.3">
      <c r="C131" s="149"/>
      <c r="D131" s="227"/>
      <c r="E131" s="105"/>
      <c r="F131" s="107">
        <f t="shared" si="7"/>
        <v>0</v>
      </c>
      <c r="G131" s="164"/>
      <c r="H131" s="150"/>
      <c r="I131" s="134" t="e">
        <f>VLOOKUP(H131,Presupuesto!$B$11:$C$565,2,0)</f>
        <v>#N/A</v>
      </c>
      <c r="J131" s="108" t="str">
        <f t="shared" si="8"/>
        <v>Posgrado</v>
      </c>
      <c r="K131" s="126" t="s">
        <v>403</v>
      </c>
      <c r="L131" s="126"/>
    </row>
  </sheetData>
  <dataValidations count="4">
    <dataValidation type="list" allowBlank="1" showInputMessage="1" showErrorMessage="1" errorTitle="¡Ingreso Inválido!" error="Seleccione una opción de la lista." promptTitle="Dimensión Estratégica" prompt="Seleccione una opción de la lista." sqref="J17:J38 J48:J69 J79:J100 J110:J131">
      <formula1>$A$2:$O$2</formula1>
    </dataValidation>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 y M</vt:lpstr>
      <vt:lpstr>Cultura de Innovación Insti...</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2014-10-15T17:30:13Z</dcterms:modified>
</cp:coreProperties>
</file>