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80" windowWidth="11880" windowHeight="3195" tabRatio="765" firstSheet="4"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r:id="rId14"/>
    <sheet name="Docencia y Profesorado Universi" sheetId="29" state="hidden" r:id="rId15"/>
    <sheet name="Estudiantes y Graduados" sheetId="30" r:id="rId16"/>
    <sheet name="Gestión del Conocimiento" sheetId="23" state="hidden" r:id="rId17"/>
    <sheet name="Lo Esencial de la Reforma Univ." sheetId="45" state="hidden" r:id="rId18"/>
    <sheet name="Aseguramiento de la Calidad" sheetId="33" state="hidden" r:id="rId19"/>
    <sheet name="Cultura de Innovación Insti..." sheetId="47" state="hidden" r:id="rId20"/>
    <sheet name="Posgrado" sheetId="48" state="hidden" r:id="rId21"/>
    <sheet name="Gestion Administrativa" sheetId="24" state="hidden" r:id="rId22"/>
    <sheet name="Gestión del Talento Humano" sheetId="44" state="hidden" r:id="rId23"/>
    <sheet name="Gestión Académica" sheetId="31" state="hidden" r:id="rId24"/>
    <sheet name="Internacionalización de la E.S." sheetId="46" state="hidden" r:id="rId25"/>
    <sheet name="Gobernabilidad y Procesos..." sheetId="34" state="hidden" r:id="rId26"/>
  </sheets>
  <externalReferences>
    <externalReference r:id="rId27"/>
    <externalReference r:id="rId28"/>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E9" i="27" l="1"/>
  <c r="E8" i="27"/>
  <c r="I190" i="38"/>
  <c r="E166" i="38"/>
  <c r="E167" i="38"/>
  <c r="E168" i="38"/>
  <c r="E169" i="38"/>
  <c r="E170" i="38"/>
  <c r="E172" i="38"/>
  <c r="E173" i="38"/>
  <c r="E174" i="38"/>
  <c r="E175" i="38"/>
  <c r="E176" i="38"/>
  <c r="E177" i="38"/>
  <c r="E178" i="38"/>
  <c r="E179" i="38"/>
  <c r="E180" i="38"/>
  <c r="E181" i="38"/>
  <c r="E182" i="38"/>
  <c r="E183" i="38"/>
  <c r="E184" i="38"/>
  <c r="E185" i="38"/>
  <c r="E186" i="38"/>
  <c r="E187" i="38"/>
  <c r="E188" i="38"/>
  <c r="E151" i="38"/>
  <c r="E152" i="38"/>
  <c r="E153" i="38"/>
  <c r="E154" i="38"/>
  <c r="E155" i="38"/>
  <c r="E156" i="38"/>
  <c r="E157" i="38"/>
  <c r="E159" i="38"/>
  <c r="E160" i="38"/>
  <c r="E161" i="38"/>
  <c r="E49" i="38"/>
  <c r="E50" i="38"/>
  <c r="E51" i="38"/>
  <c r="E52" i="38"/>
  <c r="E53" i="38"/>
  <c r="E54" i="38"/>
  <c r="E55" i="38"/>
  <c r="E56" i="38"/>
  <c r="E57" i="38"/>
  <c r="E58" i="38"/>
  <c r="E59" i="38"/>
  <c r="E60" i="38"/>
  <c r="E61" i="38"/>
  <c r="E62" i="38"/>
  <c r="E63" i="38"/>
  <c r="E64" i="38"/>
  <c r="E65" i="38"/>
  <c r="E66" i="38"/>
  <c r="E67" i="38"/>
  <c r="E68" i="38"/>
  <c r="E69" i="38"/>
  <c r="E70" i="38"/>
  <c r="H55" i="22" l="1"/>
  <c r="J55" i="22"/>
  <c r="L55" i="22"/>
  <c r="N55" i="22"/>
  <c r="P55" i="22" l="1"/>
  <c r="O56" i="22"/>
  <c r="H56" i="22"/>
  <c r="P56" i="22" s="1"/>
  <c r="K338" i="7"/>
  <c r="J338" i="7"/>
  <c r="F338" i="7"/>
  <c r="G338" i="7" s="1"/>
  <c r="K337" i="7"/>
  <c r="J337" i="7"/>
  <c r="F337" i="7"/>
  <c r="G337" i="7" s="1"/>
  <c r="K336" i="7"/>
  <c r="J336" i="7"/>
  <c r="G336" i="7"/>
  <c r="K335" i="7"/>
  <c r="J335" i="7"/>
  <c r="G335" i="7"/>
  <c r="K334" i="7"/>
  <c r="J334" i="7"/>
  <c r="E334" i="7"/>
  <c r="G334" i="7" s="1"/>
  <c r="K333" i="7"/>
  <c r="J333" i="7"/>
  <c r="E333" i="7"/>
  <c r="G333" i="7" s="1"/>
  <c r="K332" i="7"/>
  <c r="J332" i="7"/>
  <c r="G332" i="7"/>
  <c r="K331" i="7"/>
  <c r="J331" i="7"/>
  <c r="G331" i="7"/>
  <c r="K330" i="7"/>
  <c r="J330" i="7"/>
  <c r="G330" i="7"/>
  <c r="K329" i="7"/>
  <c r="J329" i="7"/>
  <c r="E329" i="7"/>
  <c r="G329" i="7" s="1"/>
  <c r="J328" i="7"/>
  <c r="G328" i="7"/>
  <c r="C325" i="7"/>
  <c r="F303" i="8"/>
  <c r="G303" i="8" s="1"/>
  <c r="K310" i="8"/>
  <c r="J310" i="8"/>
  <c r="K309" i="8"/>
  <c r="J309" i="8"/>
  <c r="K308" i="8"/>
  <c r="J308" i="8"/>
  <c r="G308" i="8"/>
  <c r="F310" i="8" s="1"/>
  <c r="G310" i="8" s="1"/>
  <c r="K307" i="8"/>
  <c r="J307" i="8"/>
  <c r="G307" i="8"/>
  <c r="K306" i="8"/>
  <c r="J306" i="8"/>
  <c r="G306" i="8"/>
  <c r="J305" i="8"/>
  <c r="G305" i="8"/>
  <c r="J304" i="8"/>
  <c r="J303" i="8"/>
  <c r="J302" i="8"/>
  <c r="G302" i="8"/>
  <c r="F304" i="8" s="1"/>
  <c r="G304" i="8" s="1"/>
  <c r="K301" i="8"/>
  <c r="J301" i="8"/>
  <c r="K300" i="8"/>
  <c r="J300" i="8"/>
  <c r="K299" i="8"/>
  <c r="J299" i="8"/>
  <c r="G299" i="8"/>
  <c r="F301" i="8" s="1"/>
  <c r="G301" i="8" s="1"/>
  <c r="F299" i="8"/>
  <c r="K298" i="8"/>
  <c r="J298" i="8"/>
  <c r="K297" i="8"/>
  <c r="J297" i="8"/>
  <c r="K296" i="8"/>
  <c r="J296" i="8"/>
  <c r="G296" i="8"/>
  <c r="F298" i="8" s="1"/>
  <c r="G298" i="8" s="1"/>
  <c r="F296" i="8"/>
  <c r="K295" i="8"/>
  <c r="J295" i="8"/>
  <c r="K294" i="8"/>
  <c r="J294" i="8"/>
  <c r="K293" i="8"/>
  <c r="J293" i="8"/>
  <c r="F293" i="8"/>
  <c r="G293" i="8" s="1"/>
  <c r="K292" i="8"/>
  <c r="J292" i="8"/>
  <c r="K291" i="8"/>
  <c r="J291" i="8"/>
  <c r="K290" i="8"/>
  <c r="J290" i="8"/>
  <c r="F290" i="8"/>
  <c r="G290" i="8" s="1"/>
  <c r="K289" i="8"/>
  <c r="J289" i="8"/>
  <c r="K288" i="8"/>
  <c r="J288" i="8"/>
  <c r="K287" i="8"/>
  <c r="J287" i="8"/>
  <c r="F287" i="8"/>
  <c r="G287" i="8" s="1"/>
  <c r="K286" i="8"/>
  <c r="J286" i="8"/>
  <c r="K285" i="8"/>
  <c r="J285" i="8"/>
  <c r="K284" i="8"/>
  <c r="J284" i="8"/>
  <c r="F284" i="8"/>
  <c r="G284" i="8" s="1"/>
  <c r="K283" i="8"/>
  <c r="J283" i="8"/>
  <c r="K282" i="8"/>
  <c r="J282" i="8"/>
  <c r="K281" i="8"/>
  <c r="J281" i="8"/>
  <c r="F281" i="8"/>
  <c r="G281" i="8" s="1"/>
  <c r="K280" i="8"/>
  <c r="J280" i="8"/>
  <c r="K279" i="8"/>
  <c r="J279" i="8"/>
  <c r="K278" i="8"/>
  <c r="J278" i="8"/>
  <c r="F278" i="8"/>
  <c r="G278" i="8" s="1"/>
  <c r="K277" i="8"/>
  <c r="J277" i="8"/>
  <c r="K276" i="8"/>
  <c r="J276" i="8"/>
  <c r="K275" i="8"/>
  <c r="J275" i="8"/>
  <c r="F275" i="8"/>
  <c r="G275" i="8" s="1"/>
  <c r="K274" i="8"/>
  <c r="J274" i="8"/>
  <c r="K273" i="8"/>
  <c r="J273" i="8"/>
  <c r="K272" i="8"/>
  <c r="J272" i="8"/>
  <c r="F272" i="8"/>
  <c r="G272" i="8" s="1"/>
  <c r="K271" i="8"/>
  <c r="J271" i="8"/>
  <c r="K270" i="8"/>
  <c r="J270" i="8"/>
  <c r="K269" i="8"/>
  <c r="J269" i="8"/>
  <c r="F269" i="8"/>
  <c r="G269" i="8" s="1"/>
  <c r="K268" i="8"/>
  <c r="J268" i="8"/>
  <c r="K267" i="8"/>
  <c r="J267" i="8"/>
  <c r="K266" i="8"/>
  <c r="J266" i="8"/>
  <c r="F266" i="8"/>
  <c r="G266" i="8" s="1"/>
  <c r="K265" i="8"/>
  <c r="J265" i="8"/>
  <c r="K264" i="8"/>
  <c r="J264" i="8"/>
  <c r="K263" i="8"/>
  <c r="J263" i="8"/>
  <c r="F263" i="8"/>
  <c r="G263" i="8" s="1"/>
  <c r="K262" i="8"/>
  <c r="J262" i="8"/>
  <c r="K261" i="8"/>
  <c r="J261" i="8"/>
  <c r="J260" i="8"/>
  <c r="G260" i="8"/>
  <c r="F262" i="8" s="1"/>
  <c r="G262" i="8" s="1"/>
  <c r="F260" i="8"/>
  <c r="C257" i="8"/>
  <c r="L34" i="22"/>
  <c r="D301" i="7"/>
  <c r="K318" i="7"/>
  <c r="J318" i="7"/>
  <c r="F318" i="7"/>
  <c r="G318" i="7" s="1"/>
  <c r="D322" i="7" l="1"/>
  <c r="F295" i="8"/>
  <c r="G295" i="8" s="1"/>
  <c r="F294" i="8"/>
  <c r="G294" i="8" s="1"/>
  <c r="F280" i="8"/>
  <c r="G280" i="8" s="1"/>
  <c r="F279" i="8"/>
  <c r="G279" i="8" s="1"/>
  <c r="F283" i="8"/>
  <c r="G283" i="8" s="1"/>
  <c r="F282" i="8"/>
  <c r="G282" i="8" s="1"/>
  <c r="F292" i="8"/>
  <c r="G292" i="8" s="1"/>
  <c r="F291" i="8"/>
  <c r="G291" i="8" s="1"/>
  <c r="F265" i="8"/>
  <c r="G265" i="8" s="1"/>
  <c r="F264" i="8"/>
  <c r="G264" i="8" s="1"/>
  <c r="F277" i="8"/>
  <c r="G277" i="8" s="1"/>
  <c r="F276" i="8"/>
  <c r="G276" i="8" s="1"/>
  <c r="F289" i="8"/>
  <c r="G289" i="8" s="1"/>
  <c r="F288" i="8"/>
  <c r="G288" i="8" s="1"/>
  <c r="F271" i="8"/>
  <c r="G271" i="8" s="1"/>
  <c r="F270" i="8"/>
  <c r="G270" i="8" s="1"/>
  <c r="F267" i="8"/>
  <c r="G267" i="8" s="1"/>
  <c r="F268" i="8"/>
  <c r="G268" i="8" s="1"/>
  <c r="F274" i="8"/>
  <c r="G274" i="8" s="1"/>
  <c r="F273" i="8"/>
  <c r="G273" i="8" s="1"/>
  <c r="F286" i="8"/>
  <c r="G286" i="8" s="1"/>
  <c r="F285" i="8"/>
  <c r="G285" i="8" s="1"/>
  <c r="F309" i="8"/>
  <c r="G309" i="8" s="1"/>
  <c r="F297" i="8"/>
  <c r="G297" i="8" s="1"/>
  <c r="F300" i="8"/>
  <c r="G300" i="8" s="1"/>
  <c r="F261" i="8"/>
  <c r="G261" i="8" s="1"/>
  <c r="D253" i="8" s="1"/>
  <c r="D135" i="8"/>
  <c r="G62" i="22"/>
  <c r="I62" i="22"/>
  <c r="K62" i="22"/>
  <c r="M62" i="22"/>
  <c r="O53" i="22"/>
  <c r="J51" i="22"/>
  <c r="P51" i="22" s="1"/>
  <c r="J50" i="22"/>
  <c r="I148" i="12"/>
  <c r="F148" i="12"/>
  <c r="D141" i="12" s="1"/>
  <c r="J53" i="22" s="1"/>
  <c r="P53" i="22" s="1"/>
  <c r="C145" i="12"/>
  <c r="K317" i="7"/>
  <c r="J317" i="7"/>
  <c r="F317" i="7"/>
  <c r="G317" i="7" s="1"/>
  <c r="K316" i="7"/>
  <c r="J316" i="7"/>
  <c r="G316" i="7"/>
  <c r="K315" i="7"/>
  <c r="J315" i="7"/>
  <c r="G315" i="7"/>
  <c r="K314" i="7"/>
  <c r="J314" i="7"/>
  <c r="G314" i="7"/>
  <c r="K313" i="7"/>
  <c r="J313" i="7"/>
  <c r="G313" i="7"/>
  <c r="K312" i="7"/>
  <c r="J312" i="7"/>
  <c r="G312" i="7"/>
  <c r="K311" i="7"/>
  <c r="J311" i="7"/>
  <c r="G311" i="7"/>
  <c r="K310" i="7"/>
  <c r="J310" i="7"/>
  <c r="G310" i="7"/>
  <c r="K309" i="7"/>
  <c r="J309" i="7"/>
  <c r="G309" i="7"/>
  <c r="J308" i="7"/>
  <c r="G308" i="7"/>
  <c r="C305" i="7"/>
  <c r="K247" i="8"/>
  <c r="J247" i="8"/>
  <c r="F247" i="8"/>
  <c r="G247" i="8" s="1"/>
  <c r="K246" i="8"/>
  <c r="J246" i="8"/>
  <c r="F246" i="8"/>
  <c r="G246" i="8" s="1"/>
  <c r="K245" i="8"/>
  <c r="J245" i="8"/>
  <c r="G245" i="8"/>
  <c r="K244" i="8"/>
  <c r="J244" i="8"/>
  <c r="G244" i="8"/>
  <c r="K243" i="8"/>
  <c r="J243" i="8"/>
  <c r="G243" i="8"/>
  <c r="J242" i="8"/>
  <c r="G242" i="8"/>
  <c r="J241" i="8"/>
  <c r="J240" i="8"/>
  <c r="J239" i="8"/>
  <c r="G239" i="8"/>
  <c r="G240" i="8" s="1"/>
  <c r="K238" i="8"/>
  <c r="J238" i="8"/>
  <c r="K237" i="8"/>
  <c r="J237" i="8"/>
  <c r="K236" i="8"/>
  <c r="J236" i="8"/>
  <c r="G236" i="8"/>
  <c r="F238" i="8" s="1"/>
  <c r="G238" i="8" s="1"/>
  <c r="F236" i="8"/>
  <c r="K235" i="8"/>
  <c r="J235" i="8"/>
  <c r="K234" i="8"/>
  <c r="J234" i="8"/>
  <c r="K233" i="8"/>
  <c r="J233" i="8"/>
  <c r="G233" i="8"/>
  <c r="F235" i="8" s="1"/>
  <c r="G235" i="8" s="1"/>
  <c r="F233" i="8"/>
  <c r="K232" i="8"/>
  <c r="J232" i="8"/>
  <c r="K231" i="8"/>
  <c r="J231" i="8"/>
  <c r="K230" i="8"/>
  <c r="J230" i="8"/>
  <c r="G230" i="8"/>
  <c r="F232" i="8" s="1"/>
  <c r="G232" i="8" s="1"/>
  <c r="F230" i="8"/>
  <c r="K229" i="8"/>
  <c r="J229" i="8"/>
  <c r="K228" i="8"/>
  <c r="J228" i="8"/>
  <c r="K227" i="8"/>
  <c r="J227" i="8"/>
  <c r="G227" i="8"/>
  <c r="F229" i="8" s="1"/>
  <c r="G229" i="8" s="1"/>
  <c r="F227" i="8"/>
  <c r="K226" i="8"/>
  <c r="J226" i="8"/>
  <c r="K225" i="8"/>
  <c r="J225" i="8"/>
  <c r="K224" i="8"/>
  <c r="J224" i="8"/>
  <c r="G224" i="8"/>
  <c r="F226" i="8" s="1"/>
  <c r="G226" i="8" s="1"/>
  <c r="F224" i="8"/>
  <c r="K223" i="8"/>
  <c r="J223" i="8"/>
  <c r="K222" i="8"/>
  <c r="J222" i="8"/>
  <c r="K221" i="8"/>
  <c r="J221" i="8"/>
  <c r="G221" i="8"/>
  <c r="F223" i="8" s="1"/>
  <c r="G223" i="8" s="1"/>
  <c r="F221" i="8"/>
  <c r="K220" i="8"/>
  <c r="J220" i="8"/>
  <c r="K219" i="8"/>
  <c r="J219" i="8"/>
  <c r="K218" i="8"/>
  <c r="J218" i="8"/>
  <c r="G218" i="8"/>
  <c r="F220" i="8" s="1"/>
  <c r="G220" i="8" s="1"/>
  <c r="F218" i="8"/>
  <c r="K217" i="8"/>
  <c r="J217" i="8"/>
  <c r="K216" i="8"/>
  <c r="J216" i="8"/>
  <c r="K215" i="8"/>
  <c r="J215" i="8"/>
  <c r="G215" i="8"/>
  <c r="F217" i="8" s="1"/>
  <c r="G217" i="8" s="1"/>
  <c r="F215" i="8"/>
  <c r="K214" i="8"/>
  <c r="J214" i="8"/>
  <c r="K213" i="8"/>
  <c r="J213" i="8"/>
  <c r="K212" i="8"/>
  <c r="J212" i="8"/>
  <c r="G212" i="8"/>
  <c r="F214" i="8" s="1"/>
  <c r="G214" i="8" s="1"/>
  <c r="F212" i="8"/>
  <c r="K211" i="8"/>
  <c r="J211" i="8"/>
  <c r="K210" i="8"/>
  <c r="J210" i="8"/>
  <c r="K209" i="8"/>
  <c r="J209" i="8"/>
  <c r="G209" i="8"/>
  <c r="F211" i="8" s="1"/>
  <c r="G211" i="8" s="1"/>
  <c r="F209" i="8"/>
  <c r="K208" i="8"/>
  <c r="J208" i="8"/>
  <c r="K207" i="8"/>
  <c r="J207" i="8"/>
  <c r="K206" i="8"/>
  <c r="J206" i="8"/>
  <c r="G206" i="8"/>
  <c r="F208" i="8" s="1"/>
  <c r="G208" i="8" s="1"/>
  <c r="F206" i="8"/>
  <c r="K205" i="8"/>
  <c r="J205" i="8"/>
  <c r="K204" i="8"/>
  <c r="J204" i="8"/>
  <c r="K203" i="8"/>
  <c r="J203" i="8"/>
  <c r="G203" i="8"/>
  <c r="F205" i="8" s="1"/>
  <c r="G205" i="8" s="1"/>
  <c r="F203" i="8"/>
  <c r="K202" i="8"/>
  <c r="J202" i="8"/>
  <c r="K201" i="8"/>
  <c r="J201" i="8"/>
  <c r="K200" i="8"/>
  <c r="J200" i="8"/>
  <c r="G200" i="8"/>
  <c r="F202" i="8" s="1"/>
  <c r="G202" i="8" s="1"/>
  <c r="F200" i="8"/>
  <c r="K199" i="8"/>
  <c r="J199" i="8"/>
  <c r="K198" i="8"/>
  <c r="J198" i="8"/>
  <c r="J197" i="8"/>
  <c r="F197" i="8"/>
  <c r="G197" i="8" s="1"/>
  <c r="C194" i="8"/>
  <c r="O41" i="22"/>
  <c r="H41" i="22"/>
  <c r="P41" i="22" s="1"/>
  <c r="K298" i="7"/>
  <c r="J298" i="7"/>
  <c r="F298" i="7"/>
  <c r="G298" i="7" s="1"/>
  <c r="K297" i="7"/>
  <c r="J297" i="7"/>
  <c r="G297" i="7"/>
  <c r="K296" i="7"/>
  <c r="J296" i="7"/>
  <c r="G296" i="7"/>
  <c r="K295" i="7"/>
  <c r="J295" i="7"/>
  <c r="E295" i="7"/>
  <c r="G295" i="7" s="1"/>
  <c r="K294" i="7"/>
  <c r="J294" i="7"/>
  <c r="E294" i="7"/>
  <c r="G294" i="7" s="1"/>
  <c r="K293" i="7"/>
  <c r="J293" i="7"/>
  <c r="G293" i="7"/>
  <c r="K292" i="7"/>
  <c r="J292" i="7"/>
  <c r="G292" i="7"/>
  <c r="K291" i="7"/>
  <c r="J291" i="7"/>
  <c r="G291" i="7"/>
  <c r="K290" i="7"/>
  <c r="J290" i="7"/>
  <c r="E290" i="7"/>
  <c r="G290" i="7" s="1"/>
  <c r="J289" i="7"/>
  <c r="G289" i="7"/>
  <c r="C286" i="7"/>
  <c r="O40" i="22"/>
  <c r="I136" i="12"/>
  <c r="E136" i="12"/>
  <c r="F136" i="12" s="1"/>
  <c r="I135" i="12"/>
  <c r="E135" i="12"/>
  <c r="F135" i="12" s="1"/>
  <c r="C132" i="12"/>
  <c r="L20" i="22"/>
  <c r="H20" i="22"/>
  <c r="O39" i="22"/>
  <c r="I124" i="12"/>
  <c r="F124" i="12"/>
  <c r="D117" i="12" s="1"/>
  <c r="J39" i="22" s="1"/>
  <c r="C121" i="12"/>
  <c r="P50" i="22" l="1"/>
  <c r="D128" i="12"/>
  <c r="L40" i="22" s="1"/>
  <c r="P40" i="22" s="1"/>
  <c r="F241" i="8"/>
  <c r="G241" i="8" s="1"/>
  <c r="F199" i="8"/>
  <c r="G199" i="8" s="1"/>
  <c r="F198" i="8"/>
  <c r="G198"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D282" i="7"/>
  <c r="N39" i="22"/>
  <c r="P39" i="22" s="1"/>
  <c r="D190" i="8" l="1"/>
  <c r="O22" i="22" l="1"/>
  <c r="C109" i="12"/>
  <c r="I113" i="12"/>
  <c r="E113" i="12"/>
  <c r="F113" i="12" s="1"/>
  <c r="I112" i="12"/>
  <c r="E112" i="12"/>
  <c r="F112" i="12" s="1"/>
  <c r="O25" i="22"/>
  <c r="J278" i="7"/>
  <c r="G278" i="7"/>
  <c r="J277" i="7"/>
  <c r="E277" i="7"/>
  <c r="G277" i="7" s="1"/>
  <c r="J276" i="7"/>
  <c r="E276" i="7"/>
  <c r="G276" i="7" s="1"/>
  <c r="J275" i="7"/>
  <c r="E275" i="7"/>
  <c r="G275" i="7" s="1"/>
  <c r="J274" i="7"/>
  <c r="G274" i="7"/>
  <c r="D263" i="7" s="1"/>
  <c r="L25" i="22" s="1"/>
  <c r="P25" i="22" s="1"/>
  <c r="J273" i="7"/>
  <c r="G273" i="7"/>
  <c r="J272" i="7"/>
  <c r="E272" i="7"/>
  <c r="G272" i="7" s="1"/>
  <c r="J271" i="7"/>
  <c r="G271" i="7"/>
  <c r="E271" i="7"/>
  <c r="J270" i="7"/>
  <c r="G270" i="7"/>
  <c r="C267" i="7"/>
  <c r="O24" i="22"/>
  <c r="N24" i="22"/>
  <c r="L24" i="22"/>
  <c r="H24" i="22"/>
  <c r="J186" i="8"/>
  <c r="J185" i="8"/>
  <c r="J184" i="8"/>
  <c r="G184" i="8"/>
  <c r="F185" i="8" s="1"/>
  <c r="G185" i="8" s="1"/>
  <c r="J183" i="8"/>
  <c r="J182" i="8"/>
  <c r="J181" i="8"/>
  <c r="F181" i="8"/>
  <c r="G181" i="8" s="1"/>
  <c r="J180" i="8"/>
  <c r="J179" i="8"/>
  <c r="J178" i="8"/>
  <c r="F178" i="8"/>
  <c r="G178" i="8" s="1"/>
  <c r="J177" i="8"/>
  <c r="J176" i="8"/>
  <c r="J175" i="8"/>
  <c r="F175" i="8"/>
  <c r="G175" i="8" s="1"/>
  <c r="J174" i="8"/>
  <c r="J173" i="8"/>
  <c r="J172" i="8"/>
  <c r="F172" i="8"/>
  <c r="G172" i="8" s="1"/>
  <c r="J171" i="8"/>
  <c r="J170" i="8"/>
  <c r="J169" i="8"/>
  <c r="F169" i="8"/>
  <c r="G169" i="8" s="1"/>
  <c r="J168" i="8"/>
  <c r="J167" i="8"/>
  <c r="J166" i="8"/>
  <c r="F166" i="8"/>
  <c r="G166" i="8" s="1"/>
  <c r="J165" i="8"/>
  <c r="J164" i="8"/>
  <c r="J163" i="8"/>
  <c r="F163" i="8"/>
  <c r="G163" i="8" s="1"/>
  <c r="J162" i="8"/>
  <c r="J161" i="8"/>
  <c r="J160" i="8"/>
  <c r="F160" i="8"/>
  <c r="G160" i="8" s="1"/>
  <c r="J159" i="8"/>
  <c r="J158" i="8"/>
  <c r="J157" i="8"/>
  <c r="F157" i="8"/>
  <c r="G157" i="8" s="1"/>
  <c r="J156" i="8"/>
  <c r="J155" i="8"/>
  <c r="J154" i="8"/>
  <c r="F154" i="8"/>
  <c r="G154" i="8" s="1"/>
  <c r="J153" i="8"/>
  <c r="J152" i="8"/>
  <c r="J151" i="8"/>
  <c r="F151" i="8"/>
  <c r="G151" i="8" s="1"/>
  <c r="J150" i="8"/>
  <c r="J149" i="8"/>
  <c r="J148" i="8"/>
  <c r="F148" i="8"/>
  <c r="G148" i="8" s="1"/>
  <c r="J147" i="8"/>
  <c r="J146" i="8"/>
  <c r="J145" i="8"/>
  <c r="F145" i="8"/>
  <c r="G145" i="8" s="1"/>
  <c r="J144" i="8"/>
  <c r="J143" i="8"/>
  <c r="J142" i="8"/>
  <c r="G142" i="8"/>
  <c r="F142" i="8"/>
  <c r="C139" i="8"/>
  <c r="O23" i="22"/>
  <c r="P23" i="22"/>
  <c r="O21" i="22"/>
  <c r="D242" i="7"/>
  <c r="K259" i="7"/>
  <c r="J259" i="7"/>
  <c r="F259" i="7"/>
  <c r="G259" i="7" s="1"/>
  <c r="C246" i="7"/>
  <c r="F258" i="7"/>
  <c r="G258" i="7" s="1"/>
  <c r="J258" i="7"/>
  <c r="J257" i="7"/>
  <c r="G257" i="7"/>
  <c r="J256" i="7"/>
  <c r="E256" i="7"/>
  <c r="G256" i="7" s="1"/>
  <c r="J255" i="7"/>
  <c r="E255" i="7"/>
  <c r="G255" i="7" s="1"/>
  <c r="J254" i="7"/>
  <c r="E254" i="7"/>
  <c r="G254" i="7" s="1"/>
  <c r="J253" i="7"/>
  <c r="G253" i="7"/>
  <c r="J252" i="7"/>
  <c r="G252" i="7"/>
  <c r="J251" i="7"/>
  <c r="E251" i="7"/>
  <c r="G251" i="7" s="1"/>
  <c r="J250" i="7"/>
  <c r="E250" i="7"/>
  <c r="G250" i="7" s="1"/>
  <c r="J249" i="7"/>
  <c r="G249" i="7"/>
  <c r="O20" i="22"/>
  <c r="K128" i="8"/>
  <c r="J128" i="8"/>
  <c r="K127" i="8"/>
  <c r="J127" i="8"/>
  <c r="K126" i="8"/>
  <c r="J126" i="8"/>
  <c r="G126" i="8"/>
  <c r="F127" i="8" s="1"/>
  <c r="G127" i="8" s="1"/>
  <c r="K125" i="8"/>
  <c r="J125" i="8"/>
  <c r="G125" i="8"/>
  <c r="K124" i="8"/>
  <c r="J124" i="8"/>
  <c r="G124" i="8"/>
  <c r="J123" i="8"/>
  <c r="G123" i="8"/>
  <c r="J122" i="8"/>
  <c r="J121" i="8"/>
  <c r="J120" i="8"/>
  <c r="G120" i="8"/>
  <c r="F122" i="8" s="1"/>
  <c r="K119" i="8"/>
  <c r="J119" i="8"/>
  <c r="K118" i="8"/>
  <c r="J118" i="8"/>
  <c r="K117" i="8"/>
  <c r="J117" i="8"/>
  <c r="F117" i="8"/>
  <c r="G117" i="8" s="1"/>
  <c r="K116" i="8"/>
  <c r="J116" i="8"/>
  <c r="K115" i="8"/>
  <c r="J115" i="8"/>
  <c r="K114" i="8"/>
  <c r="J114" i="8"/>
  <c r="F114" i="8"/>
  <c r="G114" i="8" s="1"/>
  <c r="K113" i="8"/>
  <c r="J113" i="8"/>
  <c r="K112" i="8"/>
  <c r="J112" i="8"/>
  <c r="K111" i="8"/>
  <c r="J111" i="8"/>
  <c r="F111" i="8"/>
  <c r="G111" i="8" s="1"/>
  <c r="K110" i="8"/>
  <c r="J110" i="8"/>
  <c r="K109" i="8"/>
  <c r="J109" i="8"/>
  <c r="K108" i="8"/>
  <c r="J108" i="8"/>
  <c r="F108" i="8"/>
  <c r="G108" i="8" s="1"/>
  <c r="K107" i="8"/>
  <c r="J107" i="8"/>
  <c r="K106" i="8"/>
  <c r="J106" i="8"/>
  <c r="K105" i="8"/>
  <c r="J105" i="8"/>
  <c r="F105" i="8"/>
  <c r="G105" i="8" s="1"/>
  <c r="K104" i="8"/>
  <c r="J104" i="8"/>
  <c r="K103" i="8"/>
  <c r="J103" i="8"/>
  <c r="K102" i="8"/>
  <c r="J102" i="8"/>
  <c r="F102" i="8"/>
  <c r="G102" i="8" s="1"/>
  <c r="K101" i="8"/>
  <c r="J101" i="8"/>
  <c r="K100" i="8"/>
  <c r="J100" i="8"/>
  <c r="K99" i="8"/>
  <c r="J99" i="8"/>
  <c r="F99" i="8"/>
  <c r="G99" i="8" s="1"/>
  <c r="K98" i="8"/>
  <c r="J98" i="8"/>
  <c r="K97" i="8"/>
  <c r="J97" i="8"/>
  <c r="K96" i="8"/>
  <c r="J96" i="8"/>
  <c r="F96" i="8"/>
  <c r="G96" i="8" s="1"/>
  <c r="K95" i="8"/>
  <c r="J95" i="8"/>
  <c r="K94" i="8"/>
  <c r="J94" i="8"/>
  <c r="K93" i="8"/>
  <c r="J93" i="8"/>
  <c r="F93" i="8"/>
  <c r="G93" i="8" s="1"/>
  <c r="K92" i="8"/>
  <c r="J92" i="8"/>
  <c r="K91" i="8"/>
  <c r="J91" i="8"/>
  <c r="K90" i="8"/>
  <c r="J90" i="8"/>
  <c r="F90" i="8"/>
  <c r="G90" i="8" s="1"/>
  <c r="K89" i="8"/>
  <c r="J89" i="8"/>
  <c r="K88" i="8"/>
  <c r="J88" i="8"/>
  <c r="K87" i="8"/>
  <c r="J87" i="8"/>
  <c r="F87" i="8"/>
  <c r="G87" i="8" s="1"/>
  <c r="K86" i="8"/>
  <c r="J86" i="8"/>
  <c r="K85" i="8"/>
  <c r="J85" i="8"/>
  <c r="K84" i="8"/>
  <c r="J84" i="8"/>
  <c r="F84" i="8"/>
  <c r="G84" i="8" s="1"/>
  <c r="K83" i="8"/>
  <c r="J83" i="8"/>
  <c r="K82" i="8"/>
  <c r="J82" i="8"/>
  <c r="K81" i="8"/>
  <c r="J81" i="8"/>
  <c r="F81" i="8"/>
  <c r="G81" i="8" s="1"/>
  <c r="K80" i="8"/>
  <c r="J80" i="8"/>
  <c r="K79" i="8"/>
  <c r="J79" i="8"/>
  <c r="J78" i="8"/>
  <c r="F78" i="8"/>
  <c r="G78" i="8" s="1"/>
  <c r="F80" i="8" s="1"/>
  <c r="G80" i="8" s="1"/>
  <c r="C75" i="8"/>
  <c r="O19" i="22"/>
  <c r="C97" i="12"/>
  <c r="I100" i="12"/>
  <c r="E100" i="12"/>
  <c r="F100" i="12" s="1"/>
  <c r="D93" i="12" s="1"/>
  <c r="H19" i="22" s="1"/>
  <c r="P19" i="22" s="1"/>
  <c r="G122" i="8" l="1"/>
  <c r="J20" i="22"/>
  <c r="F128" i="8"/>
  <c r="G128" i="8" s="1"/>
  <c r="D105" i="12"/>
  <c r="N22" i="22" s="1"/>
  <c r="P22" i="22" s="1"/>
  <c r="F155" i="8"/>
  <c r="G155" i="8" s="1"/>
  <c r="F156" i="8"/>
  <c r="G156" i="8" s="1"/>
  <c r="F168" i="8"/>
  <c r="G168" i="8" s="1"/>
  <c r="F167" i="8"/>
  <c r="G167" i="8" s="1"/>
  <c r="F171" i="8"/>
  <c r="G171" i="8" s="1"/>
  <c r="F170" i="8"/>
  <c r="G170" i="8" s="1"/>
  <c r="F174" i="8"/>
  <c r="G174" i="8" s="1"/>
  <c r="F173" i="8"/>
  <c r="G173" i="8" s="1"/>
  <c r="F150" i="8"/>
  <c r="G150" i="8" s="1"/>
  <c r="F149" i="8"/>
  <c r="G149" i="8" s="1"/>
  <c r="F159" i="8"/>
  <c r="G159" i="8" s="1"/>
  <c r="F158" i="8"/>
  <c r="G158" i="8" s="1"/>
  <c r="F177" i="8"/>
  <c r="G177" i="8" s="1"/>
  <c r="F176" i="8"/>
  <c r="G176" i="8" s="1"/>
  <c r="F153" i="8"/>
  <c r="G153" i="8" s="1"/>
  <c r="F152" i="8"/>
  <c r="G152" i="8" s="1"/>
  <c r="F165" i="8"/>
  <c r="G165" i="8" s="1"/>
  <c r="F164" i="8"/>
  <c r="G164" i="8" s="1"/>
  <c r="F183" i="8"/>
  <c r="G183" i="8" s="1"/>
  <c r="F182" i="8"/>
  <c r="G182" i="8" s="1"/>
  <c r="F147" i="8"/>
  <c r="G147" i="8" s="1"/>
  <c r="F146" i="8"/>
  <c r="G146" i="8" s="1"/>
  <c r="F162" i="8"/>
  <c r="G162" i="8" s="1"/>
  <c r="F161" i="8"/>
  <c r="G161" i="8" s="1"/>
  <c r="F180" i="8"/>
  <c r="G180" i="8" s="1"/>
  <c r="F179" i="8"/>
  <c r="G179" i="8" s="1"/>
  <c r="F144" i="8"/>
  <c r="G144" i="8" s="1"/>
  <c r="F143" i="8"/>
  <c r="G143" i="8" s="1"/>
  <c r="F186" i="8"/>
  <c r="L21" i="22"/>
  <c r="P21" i="22" s="1"/>
  <c r="F89" i="8"/>
  <c r="G89" i="8" s="1"/>
  <c r="F88" i="8"/>
  <c r="G88" i="8" s="1"/>
  <c r="F101" i="8"/>
  <c r="G101" i="8" s="1"/>
  <c r="F100" i="8"/>
  <c r="G100" i="8" s="1"/>
  <c r="F113" i="8"/>
  <c r="G113" i="8" s="1"/>
  <c r="F112" i="8"/>
  <c r="G112" i="8" s="1"/>
  <c r="F86" i="8"/>
  <c r="G86" i="8" s="1"/>
  <c r="F85" i="8"/>
  <c r="G85" i="8" s="1"/>
  <c r="F98" i="8"/>
  <c r="G98" i="8" s="1"/>
  <c r="F97" i="8"/>
  <c r="G97" i="8" s="1"/>
  <c r="F110" i="8"/>
  <c r="G110" i="8" s="1"/>
  <c r="F109" i="8"/>
  <c r="G109" i="8" s="1"/>
  <c r="F83" i="8"/>
  <c r="G83" i="8" s="1"/>
  <c r="F82" i="8"/>
  <c r="G82" i="8" s="1"/>
  <c r="F95" i="8"/>
  <c r="G95" i="8" s="1"/>
  <c r="F94" i="8"/>
  <c r="G94" i="8" s="1"/>
  <c r="F107" i="8"/>
  <c r="G107" i="8" s="1"/>
  <c r="F106" i="8"/>
  <c r="G106" i="8" s="1"/>
  <c r="F119" i="8"/>
  <c r="G119" i="8" s="1"/>
  <c r="F118" i="8"/>
  <c r="G118" i="8" s="1"/>
  <c r="F92" i="8"/>
  <c r="G92" i="8" s="1"/>
  <c r="F91" i="8"/>
  <c r="G91" i="8" s="1"/>
  <c r="F104" i="8"/>
  <c r="G104" i="8" s="1"/>
  <c r="F103" i="8"/>
  <c r="G103" i="8" s="1"/>
  <c r="F116" i="8"/>
  <c r="G116" i="8" s="1"/>
  <c r="F115" i="8"/>
  <c r="G115" i="8" s="1"/>
  <c r="F121" i="8"/>
  <c r="F79" i="8"/>
  <c r="G79" i="8" s="1"/>
  <c r="G186" i="8" l="1"/>
  <c r="J24" i="22"/>
  <c r="P24" i="22" s="1"/>
  <c r="G121" i="8"/>
  <c r="N20" i="22"/>
  <c r="D222" i="7"/>
  <c r="D85" i="7"/>
  <c r="O16" i="22"/>
  <c r="O11" i="22"/>
  <c r="O10" i="22"/>
  <c r="O9" i="22"/>
  <c r="O13" i="22"/>
  <c r="P20" i="22" l="1"/>
  <c r="D71" i="8"/>
  <c r="O46" i="22"/>
  <c r="O45" i="22"/>
  <c r="C60" i="12"/>
  <c r="I88" i="12" l="1"/>
  <c r="F88" i="12"/>
  <c r="I87" i="12"/>
  <c r="F87" i="12"/>
  <c r="C84" i="12"/>
  <c r="I75" i="12"/>
  <c r="F75" i="12"/>
  <c r="I74" i="12"/>
  <c r="F74" i="12"/>
  <c r="C71" i="12"/>
  <c r="O43" i="22"/>
  <c r="I64" i="12"/>
  <c r="F64" i="12"/>
  <c r="I63" i="12"/>
  <c r="F63" i="12"/>
  <c r="O42" i="22"/>
  <c r="C37" i="12"/>
  <c r="C14" i="12"/>
  <c r="D80" i="12" l="1"/>
  <c r="L46" i="22" s="1"/>
  <c r="P46" i="22" s="1"/>
  <c r="D67" i="12"/>
  <c r="J45" i="22" s="1"/>
  <c r="P45" i="22" s="1"/>
  <c r="D56" i="12"/>
  <c r="L43" i="22" l="1"/>
  <c r="J43" i="22"/>
  <c r="P43" i="22" s="1"/>
  <c r="O18" i="22"/>
  <c r="N18" i="22"/>
  <c r="J18" i="22"/>
  <c r="F218" i="7"/>
  <c r="G218" i="7" s="1"/>
  <c r="J118" i="7"/>
  <c r="J142" i="7"/>
  <c r="J141" i="7"/>
  <c r="J140" i="7"/>
  <c r="J139" i="7"/>
  <c r="J138" i="7"/>
  <c r="J137" i="7"/>
  <c r="J136" i="7"/>
  <c r="J135" i="7"/>
  <c r="J134" i="7"/>
  <c r="J133" i="7"/>
  <c r="C206" i="7"/>
  <c r="C187" i="7"/>
  <c r="C168" i="7"/>
  <c r="C226" i="7"/>
  <c r="K239" i="7"/>
  <c r="J239" i="7"/>
  <c r="G239" i="7"/>
  <c r="F239" i="7"/>
  <c r="K238" i="7"/>
  <c r="J238" i="7"/>
  <c r="F238" i="7"/>
  <c r="G238" i="7" s="1"/>
  <c r="K237" i="7"/>
  <c r="J237" i="7"/>
  <c r="G237" i="7"/>
  <c r="K236" i="7"/>
  <c r="J236" i="7"/>
  <c r="G236" i="7"/>
  <c r="K235" i="7"/>
  <c r="J235" i="7"/>
  <c r="G235" i="7"/>
  <c r="K234" i="7"/>
  <c r="J234" i="7"/>
  <c r="G234" i="7"/>
  <c r="K233" i="7"/>
  <c r="J233" i="7"/>
  <c r="G233" i="7"/>
  <c r="K232" i="7"/>
  <c r="J232" i="7"/>
  <c r="G232" i="7"/>
  <c r="K231" i="7"/>
  <c r="J231" i="7"/>
  <c r="G231" i="7"/>
  <c r="K230" i="7"/>
  <c r="J230" i="7"/>
  <c r="G230" i="7"/>
  <c r="J229" i="7"/>
  <c r="G229" i="7"/>
  <c r="I52" i="12"/>
  <c r="F52" i="12"/>
  <c r="I51" i="12"/>
  <c r="F51" i="12"/>
  <c r="D44" i="12" s="1"/>
  <c r="H42" i="22" s="1"/>
  <c r="P42" i="22" s="1"/>
  <c r="C48" i="12"/>
  <c r="C149" i="7"/>
  <c r="C130" i="7"/>
  <c r="K218" i="7"/>
  <c r="J218" i="7"/>
  <c r="K217" i="7"/>
  <c r="J217" i="7"/>
  <c r="G217" i="7"/>
  <c r="K216" i="7"/>
  <c r="J216" i="7"/>
  <c r="G216" i="7"/>
  <c r="K215" i="7"/>
  <c r="J215" i="7"/>
  <c r="G215" i="7"/>
  <c r="K214" i="7"/>
  <c r="J214" i="7"/>
  <c r="G214" i="7"/>
  <c r="K213" i="7"/>
  <c r="J213" i="7"/>
  <c r="G213" i="7"/>
  <c r="K212" i="7"/>
  <c r="J212" i="7"/>
  <c r="G212" i="7"/>
  <c r="K211" i="7"/>
  <c r="J211" i="7"/>
  <c r="G211" i="7"/>
  <c r="K210" i="7"/>
  <c r="J210" i="7"/>
  <c r="G210" i="7"/>
  <c r="J209" i="7"/>
  <c r="G209" i="7"/>
  <c r="J199" i="7"/>
  <c r="F199" i="7"/>
  <c r="G199" i="7" s="1"/>
  <c r="K198" i="7"/>
  <c r="J198" i="7"/>
  <c r="G198" i="7"/>
  <c r="J197" i="7"/>
  <c r="G197" i="7"/>
  <c r="J196" i="7"/>
  <c r="G196" i="7"/>
  <c r="J195" i="7"/>
  <c r="G195" i="7"/>
  <c r="K194" i="7"/>
  <c r="J194" i="7"/>
  <c r="G194" i="7"/>
  <c r="K193" i="7"/>
  <c r="J193" i="7"/>
  <c r="G193" i="7"/>
  <c r="K192" i="7"/>
  <c r="J192" i="7"/>
  <c r="G192" i="7"/>
  <c r="J191" i="7"/>
  <c r="G191" i="7"/>
  <c r="E191" i="7"/>
  <c r="J190" i="7"/>
  <c r="G190" i="7"/>
  <c r="K180" i="7"/>
  <c r="J180" i="7"/>
  <c r="G180" i="7"/>
  <c r="F180" i="7"/>
  <c r="K179" i="7"/>
  <c r="J179" i="7"/>
  <c r="G179" i="7"/>
  <c r="K178" i="7"/>
  <c r="J178" i="7"/>
  <c r="G178" i="7"/>
  <c r="K177" i="7"/>
  <c r="J177" i="7"/>
  <c r="G177" i="7"/>
  <c r="K176" i="7"/>
  <c r="J176" i="7"/>
  <c r="G176" i="7"/>
  <c r="K175" i="7"/>
  <c r="J175" i="7"/>
  <c r="G175" i="7"/>
  <c r="K174" i="7"/>
  <c r="J174" i="7"/>
  <c r="G174" i="7"/>
  <c r="K173" i="7"/>
  <c r="J173" i="7"/>
  <c r="G173" i="7"/>
  <c r="J172" i="7"/>
  <c r="G172" i="7"/>
  <c r="E172" i="7"/>
  <c r="J171" i="7"/>
  <c r="G171" i="7"/>
  <c r="K161" i="7"/>
  <c r="J161" i="7"/>
  <c r="G161" i="7"/>
  <c r="F161" i="7"/>
  <c r="K160" i="7"/>
  <c r="J160" i="7"/>
  <c r="G160" i="7"/>
  <c r="K159" i="7"/>
  <c r="J159" i="7"/>
  <c r="G159" i="7"/>
  <c r="K158" i="7"/>
  <c r="J158" i="7"/>
  <c r="G158" i="7"/>
  <c r="K157" i="7"/>
  <c r="J157" i="7"/>
  <c r="G157" i="7"/>
  <c r="K156" i="7"/>
  <c r="J156" i="7"/>
  <c r="G156" i="7"/>
  <c r="K155" i="7"/>
  <c r="J155" i="7"/>
  <c r="G155" i="7"/>
  <c r="K154" i="7"/>
  <c r="J154" i="7"/>
  <c r="G154" i="7"/>
  <c r="K153" i="7"/>
  <c r="J153" i="7"/>
  <c r="E153" i="7"/>
  <c r="G153" i="7" s="1"/>
  <c r="J152" i="7"/>
  <c r="G152" i="7"/>
  <c r="K142" i="7"/>
  <c r="F142" i="7"/>
  <c r="G142" i="7" s="1"/>
  <c r="K141" i="7"/>
  <c r="G141" i="7"/>
  <c r="K140" i="7"/>
  <c r="G140" i="7"/>
  <c r="K139" i="7"/>
  <c r="G139" i="7"/>
  <c r="K138" i="7"/>
  <c r="G138" i="7"/>
  <c r="K137" i="7"/>
  <c r="G137" i="7"/>
  <c r="K136" i="7"/>
  <c r="G136" i="7"/>
  <c r="K135" i="7"/>
  <c r="G135" i="7"/>
  <c r="K134" i="7"/>
  <c r="G134" i="7"/>
  <c r="G133" i="7"/>
  <c r="P18" i="22" l="1"/>
  <c r="D164" i="7"/>
  <c r="D145" i="7"/>
  <c r="D202" i="7"/>
  <c r="D126" i="7"/>
  <c r="D183" i="7"/>
  <c r="L13" i="22" s="1"/>
  <c r="P13" i="22" s="1"/>
  <c r="N16" i="22" l="1"/>
  <c r="L16" i="22"/>
  <c r="J16" i="22"/>
  <c r="J11" i="22"/>
  <c r="L11" i="22"/>
  <c r="L10" i="22"/>
  <c r="J10" i="22"/>
  <c r="H10" i="22"/>
  <c r="L9" i="22"/>
  <c r="J9" i="22"/>
  <c r="P10" i="22" l="1"/>
  <c r="P11" i="22"/>
  <c r="P9" i="22"/>
  <c r="P16" i="22"/>
  <c r="O49" i="22"/>
  <c r="N49" i="22"/>
  <c r="P49" i="22" s="1"/>
  <c r="K122" i="7"/>
  <c r="J122" i="7"/>
  <c r="F122" i="7"/>
  <c r="G122" i="7" s="1"/>
  <c r="K121" i="7"/>
  <c r="J121" i="7"/>
  <c r="F121" i="7"/>
  <c r="G121" i="7" s="1"/>
  <c r="K120" i="7"/>
  <c r="J120" i="7"/>
  <c r="G120" i="7"/>
  <c r="K119" i="7"/>
  <c r="J119" i="7"/>
  <c r="G119" i="7"/>
  <c r="K118" i="7"/>
  <c r="E118" i="7"/>
  <c r="G118" i="7" s="1"/>
  <c r="K117" i="7"/>
  <c r="J117" i="7"/>
  <c r="E117" i="7"/>
  <c r="G117" i="7" s="1"/>
  <c r="K116" i="7"/>
  <c r="J116" i="7"/>
  <c r="G116" i="7"/>
  <c r="K115" i="7"/>
  <c r="J115" i="7"/>
  <c r="G115" i="7"/>
  <c r="K114" i="7"/>
  <c r="J114" i="7"/>
  <c r="G114" i="7"/>
  <c r="K113" i="7"/>
  <c r="J113" i="7"/>
  <c r="E113" i="7"/>
  <c r="G113" i="7" s="1"/>
  <c r="J112" i="7"/>
  <c r="G112" i="7"/>
  <c r="C109" i="7"/>
  <c r="O47" i="22"/>
  <c r="J47" i="22"/>
  <c r="P47" i="22" s="1"/>
  <c r="K102" i="7"/>
  <c r="J102" i="7"/>
  <c r="F102" i="7"/>
  <c r="G102" i="7" s="1"/>
  <c r="K101" i="7"/>
  <c r="J101" i="7"/>
  <c r="F101" i="7"/>
  <c r="G101" i="7" s="1"/>
  <c r="K100" i="7"/>
  <c r="J100" i="7"/>
  <c r="G100" i="7"/>
  <c r="K99" i="7"/>
  <c r="J99" i="7"/>
  <c r="G99" i="7"/>
  <c r="K98" i="7"/>
  <c r="J98" i="7"/>
  <c r="E98" i="7"/>
  <c r="G98" i="7" s="1"/>
  <c r="K97" i="7"/>
  <c r="J97" i="7"/>
  <c r="E97" i="7"/>
  <c r="G97" i="7" s="1"/>
  <c r="K96" i="7"/>
  <c r="J96" i="7"/>
  <c r="G96" i="7"/>
  <c r="K95" i="7"/>
  <c r="J95" i="7"/>
  <c r="G95" i="7"/>
  <c r="K94" i="7"/>
  <c r="J94" i="7"/>
  <c r="G94" i="7"/>
  <c r="K93" i="7"/>
  <c r="J93" i="7"/>
  <c r="E93" i="7"/>
  <c r="G93" i="7" s="1"/>
  <c r="J92" i="7"/>
  <c r="G92" i="7"/>
  <c r="C89" i="7"/>
  <c r="O28" i="22"/>
  <c r="L28" i="22"/>
  <c r="P28" i="22" s="1"/>
  <c r="K82" i="7"/>
  <c r="J82" i="7"/>
  <c r="G82" i="7"/>
  <c r="F82" i="7"/>
  <c r="K81" i="7"/>
  <c r="J81" i="7"/>
  <c r="G81" i="7"/>
  <c r="F81" i="7"/>
  <c r="K80" i="7"/>
  <c r="J80" i="7"/>
  <c r="G80" i="7"/>
  <c r="K79" i="7"/>
  <c r="J79" i="7"/>
  <c r="G79" i="7"/>
  <c r="K78" i="7"/>
  <c r="J78" i="7"/>
  <c r="E78" i="7"/>
  <c r="G78" i="7" s="1"/>
  <c r="K77" i="7"/>
  <c r="J77" i="7"/>
  <c r="E77" i="7"/>
  <c r="G77" i="7" s="1"/>
  <c r="K76" i="7"/>
  <c r="J76" i="7"/>
  <c r="G76" i="7"/>
  <c r="K75" i="7"/>
  <c r="J75" i="7"/>
  <c r="G75" i="7"/>
  <c r="K74" i="7"/>
  <c r="J74" i="7"/>
  <c r="G74" i="7"/>
  <c r="K73" i="7"/>
  <c r="J73" i="7"/>
  <c r="E73" i="7"/>
  <c r="G73" i="7" s="1"/>
  <c r="J72" i="7"/>
  <c r="G72" i="7"/>
  <c r="C69" i="7"/>
  <c r="J27" i="22"/>
  <c r="P27" i="22" s="1"/>
  <c r="E59" i="7"/>
  <c r="O27" i="22"/>
  <c r="K63" i="7"/>
  <c r="J63" i="7"/>
  <c r="F63" i="7"/>
  <c r="G63" i="7" s="1"/>
  <c r="K62" i="7"/>
  <c r="J62" i="7"/>
  <c r="F62" i="7"/>
  <c r="G62" i="7" s="1"/>
  <c r="K61" i="7"/>
  <c r="J61" i="7"/>
  <c r="G61" i="7"/>
  <c r="K60" i="7"/>
  <c r="J60" i="7"/>
  <c r="G60" i="7"/>
  <c r="K59" i="7"/>
  <c r="J59" i="7"/>
  <c r="G59" i="7"/>
  <c r="K58" i="7"/>
  <c r="J58" i="7"/>
  <c r="E58" i="7"/>
  <c r="G58" i="7" s="1"/>
  <c r="K57" i="7"/>
  <c r="J57" i="7"/>
  <c r="G57" i="7"/>
  <c r="K56" i="7"/>
  <c r="J56" i="7"/>
  <c r="G56" i="7"/>
  <c r="K55" i="7"/>
  <c r="J55" i="7"/>
  <c r="G55" i="7"/>
  <c r="K54" i="7"/>
  <c r="J54" i="7"/>
  <c r="E54" i="7"/>
  <c r="G54" i="7" s="1"/>
  <c r="J53" i="7"/>
  <c r="G53" i="7"/>
  <c r="C50" i="7"/>
  <c r="I40" i="12"/>
  <c r="O26" i="22"/>
  <c r="F41" i="12"/>
  <c r="F40" i="12"/>
  <c r="I41" i="12"/>
  <c r="N62" i="22" l="1"/>
  <c r="D33" i="12"/>
  <c r="H26" i="22" s="1"/>
  <c r="D106" i="7"/>
  <c r="D66" i="7"/>
  <c r="D47" i="7"/>
  <c r="P26" i="22" l="1"/>
  <c r="O33" i="22"/>
  <c r="G62" i="8"/>
  <c r="L33" i="22"/>
  <c r="K45" i="7"/>
  <c r="J45" i="7"/>
  <c r="F45" i="7"/>
  <c r="G45" i="7" s="1"/>
  <c r="K44" i="7"/>
  <c r="J44" i="7"/>
  <c r="G44" i="7"/>
  <c r="K43" i="7"/>
  <c r="J43" i="7"/>
  <c r="G43" i="7"/>
  <c r="K42" i="7"/>
  <c r="J42" i="7"/>
  <c r="E42" i="7"/>
  <c r="G42" i="7" s="1"/>
  <c r="K41" i="7"/>
  <c r="J41" i="7"/>
  <c r="E41" i="7"/>
  <c r="G41" i="7" s="1"/>
  <c r="K40" i="7"/>
  <c r="J40" i="7"/>
  <c r="G40" i="7"/>
  <c r="K39" i="7"/>
  <c r="J39" i="7"/>
  <c r="G39" i="7"/>
  <c r="K38" i="7"/>
  <c r="J38" i="7"/>
  <c r="G38" i="7"/>
  <c r="K37" i="7"/>
  <c r="J37" i="7"/>
  <c r="E37" i="7"/>
  <c r="G37" i="7" s="1"/>
  <c r="J36" i="7"/>
  <c r="G36" i="7"/>
  <c r="C33" i="7"/>
  <c r="P33" i="22" l="1"/>
  <c r="D29" i="7"/>
  <c r="O32" i="22"/>
  <c r="O62" i="22" s="1"/>
  <c r="H30" i="22"/>
  <c r="H32" i="22"/>
  <c r="P32" i="22" s="1"/>
  <c r="F19" i="12"/>
  <c r="E171" i="38" s="1"/>
  <c r="F20" i="12"/>
  <c r="F21" i="12"/>
  <c r="F22" i="12"/>
  <c r="F23" i="12"/>
  <c r="F24" i="12"/>
  <c r="F25" i="12"/>
  <c r="F26" i="12"/>
  <c r="F27" i="12"/>
  <c r="F18" i="12"/>
  <c r="E158" i="38" s="1"/>
  <c r="D10" i="10"/>
  <c r="E162" i="38" l="1"/>
  <c r="P30" i="22"/>
  <c r="H62" i="22"/>
  <c r="I10" i="27"/>
  <c r="I5" i="27"/>
  <c r="G52" i="46"/>
  <c r="H52" i="46"/>
  <c r="I52" i="46"/>
  <c r="J52" i="46"/>
  <c r="K52" i="46"/>
  <c r="L52" i="46"/>
  <c r="M52" i="46"/>
  <c r="N52" i="46"/>
  <c r="O52" i="46"/>
  <c r="P52" i="46"/>
  <c r="I21" i="27" s="1"/>
  <c r="G33" i="45"/>
  <c r="H33" i="45"/>
  <c r="I33" i="45"/>
  <c r="J33" i="45"/>
  <c r="K33" i="45"/>
  <c r="L33" i="45"/>
  <c r="M33" i="45"/>
  <c r="N33" i="45"/>
  <c r="O33" i="45"/>
  <c r="P33" i="45"/>
  <c r="G44" i="21"/>
  <c r="H44" i="21"/>
  <c r="I44" i="21"/>
  <c r="J44" i="21"/>
  <c r="K44" i="21"/>
  <c r="L44" i="21"/>
  <c r="M44" i="21"/>
  <c r="N44" i="21"/>
  <c r="P44" i="21"/>
  <c r="O44" i="21"/>
  <c r="C14" i="43" l="1"/>
  <c r="C13" i="42"/>
  <c r="C14" i="40"/>
  <c r="C14" i="10"/>
  <c r="D5" i="10" s="1"/>
  <c r="C14" i="9"/>
  <c r="C14" i="8"/>
  <c r="C14" i="7"/>
  <c r="J50" i="42" l="1"/>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M45" i="38"/>
  <c r="J29" i="10"/>
  <c r="J28" i="10"/>
  <c r="J27" i="10"/>
  <c r="J26" i="10"/>
  <c r="J25" i="10"/>
  <c r="J24" i="10"/>
  <c r="J23" i="10"/>
  <c r="J22" i="10"/>
  <c r="J21" i="10"/>
  <c r="J20" i="10"/>
  <c r="J19" i="10"/>
  <c r="J18" i="10"/>
  <c r="J25" i="9"/>
  <c r="J24" i="9"/>
  <c r="J23" i="9"/>
  <c r="J22" i="9"/>
  <c r="J21" i="9"/>
  <c r="J20" i="9"/>
  <c r="J19" i="9"/>
  <c r="K66" i="8"/>
  <c r="K65" i="8"/>
  <c r="K64" i="8"/>
  <c r="K63"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E189" i="38"/>
  <c r="D151" i="38"/>
  <c r="D152" i="38"/>
  <c r="D153" i="38"/>
  <c r="D154" i="38"/>
  <c r="D155" i="38"/>
  <c r="D156" i="38"/>
  <c r="D157" i="38"/>
  <c r="D159" i="38"/>
  <c r="D160" i="38"/>
  <c r="D161" i="38"/>
  <c r="D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D50" i="38"/>
  <c r="D51" i="38"/>
  <c r="D52" i="38"/>
  <c r="D53" i="38"/>
  <c r="D54" i="38"/>
  <c r="D55" i="38"/>
  <c r="D56" i="38"/>
  <c r="D57" i="38"/>
  <c r="D58" i="38"/>
  <c r="D59" i="38"/>
  <c r="D60" i="38"/>
  <c r="D61" i="38"/>
  <c r="D62" i="38"/>
  <c r="D63" i="38"/>
  <c r="D64" i="38"/>
  <c r="D65" i="38"/>
  <c r="D66" i="38"/>
  <c r="D67" i="38"/>
  <c r="D68" i="38"/>
  <c r="D69" i="38"/>
  <c r="D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20" i="33"/>
  <c r="P20" i="33"/>
  <c r="I11" i="27" s="1"/>
  <c r="O21" i="31"/>
  <c r="P21" i="31"/>
  <c r="I20" i="27" s="1"/>
  <c r="O39" i="24"/>
  <c r="P39" i="24"/>
  <c r="I18" i="27" s="1"/>
  <c r="O42" i="30"/>
  <c r="P42" i="30"/>
  <c r="I8" i="27" s="1"/>
  <c r="O20" i="29"/>
  <c r="P20" i="29"/>
  <c r="I7" i="27" s="1"/>
  <c r="O27" i="28"/>
  <c r="AP341" i="38" l="1"/>
  <c r="H341" i="38"/>
  <c r="J51" i="40"/>
  <c r="K67" i="8"/>
  <c r="N39" i="24" l="1"/>
  <c r="M39" i="24"/>
  <c r="L39" i="24"/>
  <c r="K39" i="24"/>
  <c r="J39" i="24"/>
  <c r="I39" i="24"/>
  <c r="H39" i="24"/>
  <c r="G39"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E243" i="38" s="1"/>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G223" i="38"/>
  <c r="I223" i="38"/>
  <c r="G243" i="38"/>
  <c r="I243" i="38"/>
  <c r="G267" i="38"/>
  <c r="I267" i="38"/>
  <c r="G312" i="38"/>
  <c r="I312" i="38"/>
  <c r="G328" i="38"/>
  <c r="I328" i="38"/>
  <c r="G345" i="38"/>
  <c r="I345" i="38"/>
  <c r="G389" i="38"/>
  <c r="I389" i="38"/>
  <c r="G398" i="38"/>
  <c r="I398" i="38"/>
  <c r="G500" i="38"/>
  <c r="I500" i="38"/>
  <c r="G527" i="38"/>
  <c r="I527" i="38"/>
  <c r="G541" i="38"/>
  <c r="I541" i="38"/>
  <c r="H174" i="38" l="1"/>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Z190" i="38" s="1"/>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AH190" i="38" s="1"/>
  <c r="Z223" i="38"/>
  <c r="AC268" i="38"/>
  <c r="AJ267" i="38"/>
  <c r="AO399" i="38"/>
  <c r="F528" i="38"/>
  <c r="H528" i="38" s="1"/>
  <c r="AD199" i="38"/>
  <c r="AD190" i="38" s="1"/>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F56" i="8"/>
  <c r="F53" i="8"/>
  <c r="G53" i="8" s="1"/>
  <c r="F50" i="8"/>
  <c r="F47" i="8"/>
  <c r="F44" i="8"/>
  <c r="F41" i="8"/>
  <c r="F38" i="8"/>
  <c r="F35" i="8"/>
  <c r="F32" i="8"/>
  <c r="F29" i="8"/>
  <c r="F26" i="8"/>
  <c r="F23" i="8"/>
  <c r="F20" i="8"/>
  <c r="F17" i="8"/>
  <c r="J55" i="8"/>
  <c r="J54" i="8"/>
  <c r="J53" i="8"/>
  <c r="D222" i="38" l="1"/>
  <c r="I566" i="38"/>
  <c r="G566" i="38"/>
  <c r="E328" i="38"/>
  <c r="F328" i="38" s="1"/>
  <c r="AA328" i="38"/>
  <c r="AC328" i="38" s="1"/>
  <c r="AE328" i="38"/>
  <c r="AE327" i="38" s="1"/>
  <c r="D345" i="38"/>
  <c r="AG190" i="38"/>
  <c r="AK190" i="38"/>
  <c r="AC190" i="38"/>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P328" i="38" s="1"/>
  <c r="AI566" i="38"/>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AP199" i="38"/>
  <c r="H243" i="38"/>
  <c r="AP118" i="38"/>
  <c r="AG327" i="38"/>
  <c r="AP267" i="38"/>
  <c r="AP527" i="38"/>
  <c r="AP500" i="38"/>
  <c r="J133" i="38"/>
  <c r="AK222" i="38"/>
  <c r="AP89" i="38"/>
  <c r="AO106" i="38"/>
  <c r="AP133" i="38"/>
  <c r="AP190" i="38"/>
  <c r="AP83" i="38"/>
  <c r="H389" i="38"/>
  <c r="H190" i="38"/>
  <c r="AP389" i="38"/>
  <c r="J312" i="38"/>
  <c r="AO397" i="38"/>
  <c r="H118" i="38"/>
  <c r="AP96" i="38"/>
  <c r="AP526" i="38"/>
  <c r="J541" i="38"/>
  <c r="AP499" i="38"/>
  <c r="AG12" i="38"/>
  <c r="F222" i="38"/>
  <c r="J222" i="38" s="1"/>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H222"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5" i="8"/>
  <c r="D54" i="27" s="1"/>
  <c r="Z15" i="38" l="1"/>
  <c r="D53" i="27"/>
  <c r="D52" i="27"/>
  <c r="AB64" i="38"/>
  <c r="AB47" i="38" s="1"/>
  <c r="D51" i="27"/>
  <c r="AB15" i="38"/>
  <c r="F60" i="8"/>
  <c r="F61" i="8"/>
  <c r="D14" i="38"/>
  <c r="Z14" i="38"/>
  <c r="K26" i="7"/>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K18" i="8"/>
  <c r="F26" i="7"/>
  <c r="Z397" i="38" l="1"/>
  <c r="AC397" i="38" s="1"/>
  <c r="AC398" i="38"/>
  <c r="AP398" i="38" s="1"/>
  <c r="F398" i="38"/>
  <c r="D397" i="38"/>
  <c r="F397" i="38" s="1"/>
  <c r="H404" i="38"/>
  <c r="J404" i="38"/>
  <c r="AK397" i="38"/>
  <c r="P27" i="28"/>
  <c r="I4" i="27" s="1"/>
  <c r="G26" i="7"/>
  <c r="H397" i="38" l="1"/>
  <c r="J397" i="38"/>
  <c r="H398" i="38"/>
  <c r="J398" i="38"/>
  <c r="AP397" i="38"/>
  <c r="J25" i="7"/>
  <c r="G25" i="7"/>
  <c r="I30" i="10" l="1"/>
  <c r="I29" i="10"/>
  <c r="I28" i="10"/>
  <c r="I27" i="10"/>
  <c r="I26" i="10"/>
  <c r="I25" i="10"/>
  <c r="I24" i="10"/>
  <c r="I23" i="10"/>
  <c r="I22" i="10"/>
  <c r="I21" i="10"/>
  <c r="I20" i="10"/>
  <c r="I19" i="10"/>
  <c r="I18" i="10"/>
  <c r="I27" i="12"/>
  <c r="I26" i="12"/>
  <c r="I25" i="12"/>
  <c r="I24" i="12"/>
  <c r="I23" i="12"/>
  <c r="I22" i="12"/>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E18" i="7"/>
  <c r="G18" i="7" s="1"/>
  <c r="J18" i="7"/>
  <c r="G19" i="7"/>
  <c r="J19" i="7"/>
  <c r="G20" i="7"/>
  <c r="J20" i="7"/>
  <c r="G21" i="7"/>
  <c r="J21" i="7"/>
  <c r="E22" i="7"/>
  <c r="G22" i="7" s="1"/>
  <c r="J22" i="7"/>
  <c r="E23" i="7"/>
  <c r="G23" i="7" s="1"/>
  <c r="J23" i="7"/>
  <c r="G24" i="7"/>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D5" i="7" s="1"/>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I23" i="27" s="1"/>
  <c r="N21" i="31"/>
  <c r="M21" i="31"/>
  <c r="L21" i="31"/>
  <c r="K21" i="31"/>
  <c r="J21" i="31"/>
  <c r="I21" i="31"/>
  <c r="H21" i="31"/>
  <c r="G21" i="31"/>
  <c r="F17" i="12"/>
  <c r="F30" i="10"/>
  <c r="F29" i="10"/>
  <c r="F28" i="10"/>
  <c r="D98" i="27" s="1"/>
  <c r="F27" i="10"/>
  <c r="AB317" i="38" s="1"/>
  <c r="F26" i="10"/>
  <c r="D96" i="27" s="1"/>
  <c r="F25" i="10"/>
  <c r="F24" i="10"/>
  <c r="F23" i="10"/>
  <c r="D93" i="27" s="1"/>
  <c r="F22" i="10"/>
  <c r="F21" i="10"/>
  <c r="D91" i="27" s="1"/>
  <c r="F20" i="10"/>
  <c r="F19" i="10"/>
  <c r="F18" i="10"/>
  <c r="F17" i="10"/>
  <c r="E366" i="38" s="1"/>
  <c r="F26" i="9"/>
  <c r="F25" i="9"/>
  <c r="F24" i="9"/>
  <c r="F23" i="9"/>
  <c r="F22" i="9"/>
  <c r="D72" i="27" s="1"/>
  <c r="F21" i="9"/>
  <c r="D71" i="27" s="1"/>
  <c r="F20" i="9"/>
  <c r="F19" i="9"/>
  <c r="F18" i="9"/>
  <c r="F17" i="9"/>
  <c r="F66" i="8"/>
  <c r="G66" i="8" s="1"/>
  <c r="Z28" i="38" s="1"/>
  <c r="G64" i="8"/>
  <c r="G63" i="8"/>
  <c r="G61" i="8"/>
  <c r="AH64" i="38" s="1"/>
  <c r="T10" i="4"/>
  <c r="T31" i="4" s="1"/>
  <c r="AN348" i="38" l="1"/>
  <c r="AO348" i="38" s="1"/>
  <c r="E348" i="38"/>
  <c r="F348" i="38" s="1"/>
  <c r="F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10" i="12"/>
  <c r="D10" i="9"/>
  <c r="G60" i="8"/>
  <c r="Z64" i="38" s="1"/>
  <c r="F67" i="8"/>
  <c r="G67" i="8" s="1"/>
  <c r="Z29" i="38" s="1"/>
  <c r="C7" i="27"/>
  <c r="D5" i="12" l="1"/>
  <c r="C8" i="27" s="1"/>
  <c r="J31" i="22"/>
  <c r="AN345" i="38"/>
  <c r="AN327" i="38" s="1"/>
  <c r="E345" i="38"/>
  <c r="F345"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P31" i="22" l="1"/>
  <c r="J62" i="22"/>
  <c r="E327" i="38"/>
  <c r="F327" i="38" s="1"/>
  <c r="J327" i="38" s="1"/>
  <c r="J345" i="38"/>
  <c r="H345"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H327" i="38" l="1"/>
  <c r="Z566" i="38"/>
  <c r="AH566" i="38"/>
  <c r="AP345" i="38"/>
  <c r="AO327" i="38"/>
  <c r="AP327" i="38" s="1"/>
  <c r="AO12" i="38"/>
  <c r="D5" i="9"/>
  <c r="C6" i="27" s="1"/>
  <c r="C78" i="27"/>
  <c r="T556" i="38" l="1"/>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5" i="38"/>
  <c r="W563" i="38"/>
  <c r="W558" i="38"/>
  <c r="W554" i="38"/>
  <c r="W550" i="38"/>
  <c r="W546" i="38"/>
  <c r="W542" i="38"/>
  <c r="W541" i="38" s="1"/>
  <c r="W537"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64" i="38"/>
  <c r="N15" i="38"/>
  <c r="S15" i="38"/>
  <c r="U15" i="38"/>
  <c r="P162" i="38"/>
  <c r="W64" i="38"/>
  <c r="R15" i="38"/>
  <c r="X15" i="38"/>
  <c r="M15" i="38"/>
  <c r="W162"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K26" i="38"/>
  <c r="S37" i="38"/>
  <c r="L32" i="38"/>
  <c r="U26" i="38"/>
  <c r="N38"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X25" i="38"/>
  <c r="U38" i="38"/>
  <c r="L33" i="38"/>
  <c r="V25" i="38"/>
  <c r="X34"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V26" i="38"/>
  <c r="R25" i="38"/>
  <c r="V39" i="38"/>
  <c r="S30" i="38"/>
  <c r="V42" i="38"/>
  <c r="S35" i="38"/>
  <c r="N26" i="38"/>
  <c r="O42" i="38"/>
  <c r="Y35"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O26" i="38"/>
  <c r="L25" i="38"/>
  <c r="L43" i="38"/>
  <c r="M35" i="38"/>
  <c r="X31" i="38"/>
  <c r="M37" i="38"/>
  <c r="M30" i="38"/>
  <c r="O25" i="38"/>
  <c r="X43" i="38"/>
  <c r="Y32"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D38" i="27"/>
  <c r="D55" i="27" s="1"/>
  <c r="F19" i="8"/>
  <c r="G19" i="8" s="1"/>
  <c r="AB29" i="38" s="1"/>
  <c r="F18" i="8"/>
  <c r="G18" i="8" s="1"/>
  <c r="AA28" i="38" l="1"/>
  <c r="AC28" i="38" s="1"/>
  <c r="AP28" i="38" s="1"/>
  <c r="E28" i="38"/>
  <c r="F28" i="38" s="1"/>
  <c r="T28" i="38"/>
  <c r="S485" i="38"/>
  <c r="K485" i="38"/>
  <c r="T243" i="38"/>
  <c r="T345" i="38"/>
  <c r="T164" i="38"/>
  <c r="Q243" i="38"/>
  <c r="Q149" i="38"/>
  <c r="W164" i="38"/>
  <c r="T22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Q312" i="38"/>
  <c r="Q164" i="38"/>
  <c r="P164" i="38"/>
  <c r="Q47" i="38"/>
  <c r="P149" i="38"/>
  <c r="P47" i="38"/>
  <c r="W207" i="38"/>
  <c r="W485" i="38"/>
  <c r="P96" i="38"/>
  <c r="P207" i="38"/>
  <c r="P345" i="38"/>
  <c r="W500" i="38"/>
  <c r="P107" i="38"/>
  <c r="P467" i="38"/>
  <c r="Q527" i="38"/>
  <c r="Q526" i="38" s="1"/>
  <c r="W267" i="38"/>
  <c r="W489" i="38"/>
  <c r="W560" i="38"/>
  <c r="P191" i="38"/>
  <c r="Q118" i="38"/>
  <c r="P214" i="38"/>
  <c r="Q267" i="38"/>
  <c r="Q328" i="38"/>
  <c r="Q345" i="38"/>
  <c r="P500" i="38"/>
  <c r="P489" i="38"/>
  <c r="P560" i="38"/>
  <c r="T500" i="38"/>
  <c r="T214" i="38"/>
  <c r="T312" i="38"/>
  <c r="W22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W190" i="38" s="1"/>
  <c r="P267" i="38"/>
  <c r="W398" i="38"/>
  <c r="P133" i="38"/>
  <c r="Q500" i="38"/>
  <c r="W328" i="38"/>
  <c r="W345" i="38"/>
  <c r="Q96" i="38"/>
  <c r="Q207" i="38"/>
  <c r="P398" i="38"/>
  <c r="Q235" i="38"/>
  <c r="Q467" i="38"/>
  <c r="P509" i="38"/>
  <c r="P527" i="38"/>
  <c r="P526" i="38" s="1"/>
  <c r="Q489" i="38"/>
  <c r="Q560" i="38"/>
  <c r="T96" i="38"/>
  <c r="T383" i="38"/>
  <c r="T83" i="38"/>
  <c r="T509" i="38"/>
  <c r="O560" i="38"/>
  <c r="Y28" i="38"/>
  <c r="O485"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R190" i="38" s="1"/>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L190" i="38" s="1"/>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O190" i="38" s="1"/>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10" i="8"/>
  <c r="T190" i="38" l="1"/>
  <c r="N190" i="38"/>
  <c r="U190" i="38"/>
  <c r="X190" i="38"/>
  <c r="X106" i="38" s="1"/>
  <c r="V190" i="38"/>
  <c r="Y190" i="38"/>
  <c r="K190" i="38"/>
  <c r="M190" i="38"/>
  <c r="M106" i="38" s="1"/>
  <c r="Q190" i="38"/>
  <c r="S190" i="38"/>
  <c r="P190" i="38"/>
  <c r="D5" i="8"/>
  <c r="C5" i="27" s="1"/>
  <c r="C15" i="27" s="1"/>
  <c r="L62" i="22"/>
  <c r="W499" i="38"/>
  <c r="J28" i="38"/>
  <c r="H28" i="38"/>
  <c r="W106" i="38"/>
  <c r="T327" i="38"/>
  <c r="Q499" i="38"/>
  <c r="P397" i="38"/>
  <c r="T222" i="38"/>
  <c r="T106" i="38"/>
  <c r="W397" i="38"/>
  <c r="Q397" i="38"/>
  <c r="W327" i="38"/>
  <c r="P222" i="38"/>
  <c r="P499" i="38"/>
  <c r="Q222" i="38"/>
  <c r="P327" i="38"/>
  <c r="T499" i="38"/>
  <c r="T397" i="38"/>
  <c r="W222" i="38"/>
  <c r="Q327" i="38"/>
  <c r="P106" i="38"/>
  <c r="Q106" i="38"/>
  <c r="S499" i="38"/>
  <c r="L499" i="38"/>
  <c r="L328" i="38"/>
  <c r="L327" i="38" s="1"/>
  <c r="K328" i="38"/>
  <c r="K327" i="38" s="1"/>
  <c r="O328" i="38"/>
  <c r="M328" i="38"/>
  <c r="Y328" i="38"/>
  <c r="N328" i="38"/>
  <c r="R328" i="38"/>
  <c r="K106" i="38"/>
  <c r="N345" i="38"/>
  <c r="O345" i="38"/>
  <c r="M345" i="38"/>
  <c r="R345" i="38"/>
  <c r="Y345" i="38"/>
  <c r="Y327" i="38" s="1"/>
  <c r="S397" i="38"/>
  <c r="S106" i="38"/>
  <c r="R106" i="38"/>
  <c r="K499" i="38"/>
  <c r="O106" i="38"/>
  <c r="V106" i="38"/>
  <c r="N106" i="38"/>
  <c r="Y106" i="38"/>
  <c r="N499" i="38"/>
  <c r="L106" i="38"/>
  <c r="U106" i="38"/>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K222" i="38"/>
  <c r="S222" i="38"/>
  <c r="U222" i="38"/>
  <c r="V327" i="38"/>
  <c r="R222" i="38"/>
  <c r="L222" i="38"/>
  <c r="N222" i="38"/>
  <c r="X327" i="38"/>
  <c r="F21" i="38"/>
  <c r="E13" i="38"/>
  <c r="AC21" i="38"/>
  <c r="AP21" i="38" s="1"/>
  <c r="AA13" i="38"/>
  <c r="F560" i="38"/>
  <c r="P34" i="22" l="1"/>
  <c r="N327" i="38"/>
  <c r="O327" i="38"/>
  <c r="R327" i="38"/>
  <c r="M327" i="38"/>
  <c r="AA12" i="38"/>
  <c r="AA566" i="38" s="1"/>
  <c r="AC13" i="38"/>
  <c r="AP13" i="38" s="1"/>
  <c r="E12" i="38"/>
  <c r="E566" i="38" s="1"/>
  <c r="F9" i="27" s="1"/>
  <c r="F13" i="38"/>
  <c r="J21" i="38"/>
  <c r="H21" i="38"/>
  <c r="H560" i="38"/>
  <c r="P62" i="22" l="1"/>
  <c r="I6" i="27" s="1"/>
  <c r="I14" i="27" s="1"/>
  <c r="I25" i="27" s="1"/>
  <c r="AC12" i="38"/>
  <c r="AP12" i="38" s="1"/>
  <c r="F12" i="38"/>
  <c r="J12" i="38" s="1"/>
  <c r="F566" i="38"/>
  <c r="J13" i="38"/>
  <c r="H13" i="38"/>
  <c r="J560" i="38"/>
  <c r="F10" i="27" l="1"/>
  <c r="H12" i="38"/>
  <c r="H566" i="38"/>
  <c r="J566" i="38"/>
  <c r="AC560" i="38" l="1"/>
  <c r="AC566" i="38" l="1"/>
  <c r="AG560" i="38" l="1"/>
  <c r="AG566" i="38" l="1"/>
  <c r="AK560" i="38" l="1"/>
  <c r="AK566" i="38" l="1"/>
  <c r="AO560" i="38" l="1"/>
  <c r="AP560" i="38" s="1"/>
  <c r="AO566" i="38" l="1"/>
  <c r="AP566" i="38" s="1"/>
  <c r="K173" i="8"/>
  <c r="K162" i="8"/>
  <c r="K148" i="8"/>
  <c r="K160" i="8"/>
  <c r="T29" i="38"/>
  <c r="O29" i="38"/>
  <c r="K174" i="8"/>
  <c r="Y29" i="38"/>
  <c r="K183" i="8"/>
  <c r="K166" i="8"/>
  <c r="K152" i="8"/>
  <c r="S29" i="38"/>
  <c r="K181" i="8"/>
  <c r="K163" i="8"/>
  <c r="R29" i="38"/>
  <c r="K176" i="8"/>
  <c r="M29" i="38"/>
  <c r="V29" i="38"/>
  <c r="K29" i="38"/>
  <c r="P29" i="38"/>
  <c r="K154" i="8"/>
  <c r="K168" i="8"/>
  <c r="K153" i="8"/>
  <c r="K169" i="8"/>
  <c r="K178" i="8"/>
  <c r="U29" i="38"/>
  <c r="N29" i="38"/>
  <c r="Q29" i="38"/>
  <c r="K180" i="8"/>
  <c r="K156" i="8"/>
  <c r="K164" i="8"/>
  <c r="K161" i="8"/>
  <c r="K151" i="8"/>
  <c r="K179" i="8"/>
  <c r="K159" i="8"/>
  <c r="K165" i="8"/>
  <c r="L29" i="38"/>
  <c r="K157" i="8"/>
  <c r="K146" i="8"/>
  <c r="K182" i="8"/>
  <c r="X29" i="38"/>
  <c r="K171" i="8"/>
  <c r="K147" i="8"/>
  <c r="K167" i="8"/>
  <c r="K150" i="8"/>
  <c r="K155" i="8"/>
  <c r="K170" i="8"/>
  <c r="K177" i="8"/>
  <c r="K175" i="8"/>
  <c r="K158" i="8"/>
  <c r="W29" i="38"/>
  <c r="K172" i="8"/>
  <c r="K149" i="8"/>
  <c r="N27" i="38"/>
  <c r="U27" i="38"/>
  <c r="R27" i="38"/>
  <c r="P27" i="38"/>
  <c r="L27" i="38"/>
  <c r="O27" i="38"/>
  <c r="V27" i="38"/>
  <c r="Y27" i="38"/>
  <c r="M27" i="38"/>
  <c r="W27" i="38"/>
  <c r="S27" i="38"/>
  <c r="T27" i="38"/>
  <c r="Q27" i="38"/>
  <c r="K27" i="38"/>
  <c r="K143" i="8"/>
  <c r="X27" i="38"/>
  <c r="S566" i="38"/>
  <c r="T566" i="38"/>
  <c r="M566" i="38"/>
  <c r="N566" i="38"/>
  <c r="X566" i="38"/>
  <c r="U566" i="38"/>
  <c r="W12" i="38"/>
  <c r="W566" i="38"/>
  <c r="L12" i="38"/>
  <c r="L566" i="38"/>
  <c r="V12" i="38"/>
  <c r="V566" i="38"/>
  <c r="K566" i="38"/>
  <c r="O566" i="38"/>
  <c r="T14" i="38"/>
  <c r="T13" i="38"/>
  <c r="T12" i="38"/>
  <c r="S14" i="38"/>
  <c r="S13" i="38"/>
  <c r="S12" i="38"/>
  <c r="K12" i="38"/>
  <c r="V14" i="38"/>
  <c r="V13" i="38"/>
  <c r="M14" i="38"/>
  <c r="M13" i="38"/>
  <c r="M12" i="38"/>
  <c r="K14" i="38"/>
  <c r="K13" i="38"/>
  <c r="X14" i="38"/>
  <c r="X13" i="38"/>
  <c r="X12" i="38"/>
  <c r="U14" i="38"/>
  <c r="U13" i="38"/>
  <c r="U12" i="38"/>
  <c r="N14" i="38"/>
  <c r="N13" i="38"/>
  <c r="N12" i="38"/>
  <c r="Y14" i="38"/>
  <c r="Y13" i="38"/>
  <c r="Y12" i="38"/>
  <c r="Y566" i="38"/>
  <c r="W14" i="38"/>
  <c r="W13" i="38"/>
  <c r="L14" i="38"/>
  <c r="L13" i="38"/>
  <c r="P14" i="38"/>
  <c r="P13" i="38"/>
  <c r="P12" i="38"/>
  <c r="P566" i="38"/>
  <c r="Q14" i="38"/>
  <c r="Q13" i="38"/>
  <c r="Q12" i="38"/>
  <c r="Q566" i="38"/>
  <c r="O12" i="38"/>
  <c r="O14" i="38"/>
  <c r="O13" i="38"/>
  <c r="K144" i="8"/>
  <c r="K145" i="8"/>
  <c r="R14" i="38"/>
  <c r="R13" i="38"/>
  <c r="R12" i="38"/>
  <c r="R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<sst xmlns="http://schemas.openxmlformats.org/spreadsheetml/2006/main" count="10203" uniqueCount="1760">
  <si>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</si>
  <si>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</si>
  <si>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</si>
  <si>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</si>
  <si>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</si>
  <si>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</si>
  <si>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</si>
  <si>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</si>
  <si>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</si>
  <si>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</si>
  <si>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</si>
  <si>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</si>
  <si>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</si>
  <si>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</si>
  <si>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</si>
  <si>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</si>
  <si>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</si>
  <si>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</si>
  <si>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</si>
  <si>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</si>
  <si>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</si>
  <si>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</si>
  <si>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</si>
  <si>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</si>
  <si>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</si>
  <si>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</si>
  <si>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</si>
  <si>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</si>
  <si>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</si>
  <si>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</si>
  <si>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</si>
  <si>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</si>
  <si>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</si>
  <si>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</si>
  <si>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</si>
  <si>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</si>
  <si>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</si>
  <si>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</si>
  <si>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</si>
  <si>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</si>
  <si>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</si>
  <si>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</si>
  <si>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</si>
  <si>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</si>
  <si>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</si>
  <si>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</si>
  <si>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</si>
  <si>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</si>
  <si>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</si>
  <si>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</si>
  <si>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</si>
  <si>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</si>
  <si>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</si>
  <si>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</si>
  <si>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</si>
  <si>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</si>
  <si>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</si>
  <si>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</si>
  <si>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</si>
  <si>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</si>
  <si>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</si>
  <si>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</si>
  <si>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</si>
  <si>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</si>
  <si>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</si>
  <si>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</si>
  <si>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</si>
  <si>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</si>
  <si>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</si>
  <si>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</si>
  <si>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</si>
  <si>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</si>
  <si>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</si>
  <si>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</si>
  <si>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</si>
  <si>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</si>
  <si>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</si>
  <si>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</si>
  <si>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</si>
  <si>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</si>
  <si>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</si>
  <si>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</si>
  <si>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</si>
  <si>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</si>
  <si>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</si>
  <si>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</si>
  <si>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</si>
  <si>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</si>
  <si>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</si>
  <si>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</si>
  <si>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</si>
  <si>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</si>
  <si>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</si>
  <si>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</si>
  <si>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</si>
  <si>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</si>
  <si>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</si>
  <si>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</si>
  <si>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</si>
  <si>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</si>
  <si>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</si>
  <si>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</si>
  <si>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</si>
  <si>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</si>
  <si>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</si>
  <si>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</si>
  <si>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</si>
  <si>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</si>
  <si>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</si>
  <si>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</si>
  <si>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</si>
  <si>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</si>
  <si>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</si>
  <si>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</si>
  <si>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</si>
  <si>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</si>
  <si>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</si>
  <si>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</si>
  <si>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</si>
  <si>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</si>
  <si>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</si>
  <si>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</si>
  <si>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</si>
  <si>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</si>
  <si>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</si>
  <si>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</si>
  <si>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</si>
  <si>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</si>
  <si>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</si>
  <si>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</si>
  <si>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</si>
  <si>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</si>
  <si>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</si>
  <si>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</si>
  <si>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</si>
  <si>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</si>
  <si>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</si>
  <si>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</si>
  <si>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</si>
  <si>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</si>
  <si>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</si>
  <si>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</si>
  <si>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</si>
  <si>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</si>
  <si>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</si>
  <si>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</si>
  <si>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</si>
  <si>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</si>
  <si>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</si>
  <si>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</si>
  <si>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</si>
  <si>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</si>
  <si>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</si>
  <si>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</si>
  <si>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</si>
  <si>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</si>
  <si>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</si>
  <si>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</si>
  <si>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</si>
  <si>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</si>
  <si>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</si>
  <si>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</si>
  <si>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</si>
  <si>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</si>
  <si>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</si>
  <si>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</si>
  <si>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</si>
  <si>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</si>
  <si>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</si>
  <si>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</si>
  <si>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</si>
  <si>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</si>
  <si>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</si>
  <si>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</si>
  <si>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</si>
  <si>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</si>
  <si>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</si>
  <si>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</si>
  <si>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</si>
  <si>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</si>
  <si>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</si>
  <si>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</si>
  <si>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</si>
  <si>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</si>
  <si>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</si>
  <si>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</si>
  <si>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</si>
  <si>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</si>
  <si>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</si>
  <si>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</si>
  <si>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</si>
  <si>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</si>
  <si>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</si>
  <si>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</si>
  <si>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</si>
  <si>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</si>
  <si>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</si>
  <si>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</si>
  <si>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</si>
  <si>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</si>
  <si>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</si>
  <si>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</si>
  <si>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</si>
  <si>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</si>
  <si>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</si>
  <si>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</si>
  <si>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</si>
  <si>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</si>
  <si>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</si>
  <si>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</si>
  <si>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</si>
  <si>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</si>
  <si>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</si>
  <si>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</si>
  <si>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</si>
  <si>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</si>
  <si>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</si>
  <si>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</si>
  <si>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</si>
  <si>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</si>
  <si>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</si>
  <si>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</si>
  <si>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</si>
  <si>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</si>
  <si>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</si>
  <si>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</si>
  <si>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</si>
  <si>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</si>
  <si>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</si>
  <si>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</si>
  <si>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</si>
  <si>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</si>
  <si>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</si>
  <si>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</si>
  <si>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</si>
  <si>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</si>
  <si>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</si>
  <si>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</si>
  <si>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</si>
  <si>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</si>
  <si>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</si>
  <si>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</si>
  <si>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</si>
  <si>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</si>
  <si>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</si>
  <si>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</si>
  <si>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</si>
  <si>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</si>
  <si>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</si>
  <si>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</si>
  <si>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</si>
  <si>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</si>
  <si>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</si>
  <si>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</si>
  <si>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</si>
  <si>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</si>
  <si>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</si>
  <si>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</si>
  <si>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</si>
  <si>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</si>
  <si>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</si>
  <si>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</si>
  <si>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</si>
  <si>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</si>
  <si>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</si>
  <si>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</si>
  <si>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</si>
  <si>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</si>
  <si>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</si>
  <si>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</si>
  <si>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</si>
  <si>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</si>
  <si>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</si>
  <si>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</si>
  <si>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</si>
  <si>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</si>
  <si>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</si>
  <si>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</si>
  <si>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</si>
  <si>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</si>
  <si>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</si>
  <si>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</si>
  <si>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</si>
  <si>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</si>
  <si>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</si>
  <si>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</si>
  <si>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</si>
  <si>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</si>
  <si>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</si>
  <si>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</si>
  <si>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</si>
  <si>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</si>
  <si>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</si>
  <si>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</si>
  <si>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</si>
  <si>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</si>
  <si>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</si>
  <si>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</si>
  <si>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</si>
  <si>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</si>
  <si>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</si>
  <si>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</si>
  <si>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</si>
  <si>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</si>
  <si>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</si>
  <si>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</si>
  <si>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</si>
  <si>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</si>
  <si>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</si>
  <si>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</si>
  <si>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</si>
  <si>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</si>
  <si>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</si>
  <si>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</si>
  <si>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</si>
  <si>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</si>
  <si>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</si>
  <si>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</si>
  <si>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</si>
  <si>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</si>
  <si>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</si>
  <si>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</si>
  <si>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</si>
  <si>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</si>
  <si>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</si>
  <si>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</si>
  <si>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</si>
  <si>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</si>
  <si>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</si>
  <si>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</si>
  <si>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</si>
  <si>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</si>
  <si>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</si>
  <si>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</si>
  <si>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</si>
  <si>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</si>
  <si>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</si>
  <si>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</si>
  <si>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</si>
  <si>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</si>
  <si>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</si>
  <si>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</si>
  <si>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</si>
  <si>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</si>
  <si>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</si>
  <si>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</si>
  <si>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</si>
  <si>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</si>
  <si>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</si>
  <si>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</si>
  <si>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</si>
  <si>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</si>
  <si>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</si>
  <si>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</si>
  <si>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</si>
  <si>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</si>
  <si>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</si>
  <si>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</si>
  <si>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</si>
  <si>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</si>
  <si>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</si>
  <si>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</si>
  <si>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</si>
  <si>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</si>
  <si>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</si>
  <si>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</si>
  <si>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</si>
  <si>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</si>
  <si>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</si>
  <si>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</si>
  <si>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</si>
  <si>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</si>
  <si>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</si>
  <si>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</si>
  <si>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</si>
  <si>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</si>
  <si>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</si>
  <si>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</si>
  <si>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</si>
  <si>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</si>
  <si>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</si>
  <si>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</si>
  <si>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</si>
  <si>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</si>
  <si>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</si>
  <si>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</si>
  <si>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</si>
  <si>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</si>
  <si>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</si>
  <si>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</si>
  <si>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</si>
  <si>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</si>
  <si>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</si>
  <si>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</si>
  <si>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</si>
  <si>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</si>
  <si>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</si>
  <si>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</si>
  <si>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</si>
  <si>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</si>
  <si>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</si>
  <si>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</si>
  <si>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</si>
  <si>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</si>
  <si>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</si>
  <si>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</si>
  <si>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</si>
  <si>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</si>
  <si>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</si>
  <si>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</si>
  <si>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</si>
  <si>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</si>
  <si>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</si>
  <si>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</si>
  <si>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</si>
  <si>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</si>
  <si>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</si>
  <si>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</si>
  <si>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</si>
  <si>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</si>
  <si>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</si>
  <si>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</si>
  <si>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</si>
  <si>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</si>
  <si>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</si>
  <si>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</si>
  <si>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</si>
  <si>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</si>
  <si>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</si>
  <si>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</si>
  <si>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</si>
  <si>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</si>
  <si>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</si>
  <si>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</si>
  <si>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</si>
  <si>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</si>
  <si>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</si>
  <si>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</si>
  <si>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</si>
  <si>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</si>
  <si>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</si>
  <si>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</si>
  <si>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</si>
  <si>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</si>
  <si>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</si>
  <si>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</si>
  <si>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</si>
  <si>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</si>
  <si>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</si>
  <si>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</si>
  <si>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</si>
  <si>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</si>
  <si>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</si>
  <si>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</si>
  <si>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</si>
  <si>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</si>
  <si>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</si>
  <si>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</si>
  <si>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</si>
  <si>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</si>
  <si>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</si>
  <si>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</si>
  <si>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</si>
  <si>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</si>
  <si>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</si>
  <si>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</si>
  <si>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</si>
  <si>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</si>
  <si>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</si>
  <si>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</si>
  <si>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</si>
  <si>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</si>
  <si>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</si>
  <si>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</si>
  <si>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</si>
  <si>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</si>
  <si>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</si>
  <si>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</si>
  <si>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</si>
  <si>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</si>
  <si>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</si>
  <si>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</si>
  <si>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</si>
  <si>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</si>
  <si>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</si>
  <si>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</si>
  <si>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</si>
  <si>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</si>
  <si>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</si>
  <si>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</si>
  <si>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</si>
  <si>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</si>
  <si>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</si>
  <si>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</si>
  <si>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</si>
  <si>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</si>
  <si>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</si>
  <si>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</si>
  <si>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</si>
  <si>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</si>
  <si>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</si>
  <si>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</si>
  <si>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</si>
  <si>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</si>
  <si>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</si>
  <si>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</si>
  <si>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</si>
  <si>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</si>
  <si>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</si>
  <si>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</si>
  <si>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</si>
  <si>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</si>
  <si>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</si>
  <si>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</si>
  <si>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</si>
  <si>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</si>
  <si>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</si>
  <si>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</si>
  <si>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</si>
  <si>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</si>
  <si>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</si>
  <si>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</si>
  <si>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</si>
  <si>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</si>
  <si>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</si>
  <si>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</si>
  <si>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</si>
  <si>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</si>
  <si>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</si>
  <si>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</si>
  <si>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</si>
  <si>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</si>
  <si>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</si>
  <si>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</si>
  <si>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</si>
  <si>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</si>
  <si>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</si>
  <si>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</si>
  <si>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</si>
  <si>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</si>
  <si>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</si>
  <si>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</si>
  <si>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</si>
  <si>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</si>
  <si>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</si>
  <si>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</si>
  <si>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</si>
  <si>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</si>
  <si>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</si>
  <si>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</si>
  <si>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</si>
  <si>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</si>
  <si>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</si>
  <si>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</si>
  <si>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</si>
  <si>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</si>
  <si>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</si>
  <si>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</si>
  <si>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</si>
  <si>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</si>
  <si>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</si>
  <si>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</si>
  <si>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</si>
  <si>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</si>
  <si>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</si>
  <si>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</si>
  <si>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</si>
  <si>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</si>
  <si>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</si>
  <si>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</si>
  <si>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</si>
  <si>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</si>
  <si>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</si>
  <si>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</si>
  <si>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</si>
  <si>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</si>
  <si>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</si>
  <si>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</si>
  <si>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</si>
  <si>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</si>
  <si>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</si>
  <si>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</si>
  <si>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</si>
  <si>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</si>
  <si>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</si>
  <si>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</si>
  <si>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</si>
  <si>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</si>
  <si>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</si>
  <si>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</si>
  <si>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</si>
  <si>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</si>
  <si>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</si>
  <si>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</si>
  <si>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</si>
  <si>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</si>
  <si>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</si>
  <si>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</si>
  <si>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</si>
  <si>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</si>
  <si>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</si>
  <si>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</si>
  <si>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</si>
  <si>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</si>
  <si>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</si>
  <si>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</si>
  <si>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</si>
  <si>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</si>
  <si>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</si>
  <si>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</si>
  <si>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</si>
  <si>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</si>
  <si>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</si>
  <si>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</si>
  <si>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</si>
  <si>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</si>
  <si>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</si>
  <si>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</si>
  <si>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</si>
  <si>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</si>
  <si>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</si>
  <si>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</si>
  <si>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</si>
  <si>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</si>
  <si>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</si>
  <si>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</si>
  <si>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</si>
  <si>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</si>
  <si>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</si>
  <si>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</si>
  <si>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</si>
  <si>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</si>
  <si>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</si>
  <si>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</si>
  <si>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</si>
  <si>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</si>
  <si>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</si>
  <si>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</si>
  <si>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</si>
  <si>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</si>
  <si>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</si>
  <si>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</si>
  <si>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</si>
  <si>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</si>
  <si>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</si>
  <si>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</si>
  <si>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</si>
  <si>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</si>
  <si>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</si>
  <si>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</si>
  <si>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</si>
  <si>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</si>
  <si>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</si>
  <si>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</si>
  <si>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</si>
  <si>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</si>
  <si>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</si>
  <si>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</si>
  <si>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</si>
  <si>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</si>
  <si>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</si>
  <si>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</si>
  <si>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</si>
  <si>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</si>
  <si>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</si>
  <si>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</si>
  <si>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</si>
  <si>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</si>
  <si>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</si>
  <si>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</si>
  <si>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</si>
  <si>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</si>
  <si>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</si>
  <si>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</si>
  <si>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</si>
  <si>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</si>
  <si>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</si>
  <si>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</si>
  <si>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</si>
  <si>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</si>
  <si>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</si>
  <si>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</si>
  <si>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</si>
  <si>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</si>
  <si>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</si>
  <si>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</si>
  <si>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</si>
  <si>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</si>
  <si>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</si>
  <si>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</si>
  <si>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</si>
  <si>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</si>
  <si>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</si>
  <si>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</si>
  <si>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</si>
  <si>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</si>
  <si>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</si>
  <si>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</si>
  <si>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</si>
  <si>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</si>
  <si>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</si>
  <si>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</si>
  <si>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</si>
  <si>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</si>
  <si>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</si>
  <si>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</si>
  <si>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</si>
  <si>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</si>
  <si>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</si>
  <si>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</si>
  <si>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</si>
  <si>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</si>
  <si>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</si>
  <si>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</si>
  <si>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</si>
  <si>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</si>
  <si>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</si>
  <si>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</si>
  <si>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</si>
  <si>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</si>
  <si>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</si>
  <si>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</si>
  <si>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</si>
  <si>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</si>
  <si>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</si>
  <si>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</si>
  <si>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</si>
  <si>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</si>
  <si>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</si>
  <si>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</si>
  <si>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</si>
  <si>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</si>
  <si>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</si>
  <si>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</si>
  <si>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</si>
  <si>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</si>
  <si>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</si>
  <si>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</si>
  <si>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</si>
  <si>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</si>
  <si>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</si>
  <si>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</si>
  <si>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</si>
  <si>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</si>
  <si>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</si>
  <si>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</si>
  <si>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</si>
  <si>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</si>
  <si>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</si>
  <si>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</si>
  <si>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</si>
  <si>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</si>
  <si>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</si>
  <si>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</si>
  <si>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</si>
  <si>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</si>
  <si>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</si>
  <si>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</si>
  <si>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</si>
  <si>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</si>
  <si>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</si>
  <si>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</si>
  <si>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</si>
  <si>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</si>
  <si>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</si>
  <si>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</si>
  <si>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</si>
  <si>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</si>
  <si>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</si>
  <si>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</si>
  <si>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</si>
  <si>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</si>
  <si>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</si>
  <si>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</si>
  <si>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</si>
  <si>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</si>
  <si>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</si>
  <si>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</si>
  <si>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</si>
  <si>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</si>
  <si>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</si>
  <si>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</si>
  <si>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</si>
  <si>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</si>
  <si>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</si>
  <si>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</si>
  <si>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</si>
  <si>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</si>
  <si>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</si>
  <si>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</si>
  <si>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</si>
  <si>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</si>
  <si>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</si>
  <si>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</si>
  <si>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</si>
  <si>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</si>
  <si>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</si>
  <si>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</si>
  <si>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</si>
  <si>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</si>
  <si>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</si>
  <si>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</si>
  <si>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</si>
  <si>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</si>
  <si>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</si>
  <si>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</si>
  <si>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</si>
  <si>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</si>
  <si>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</si>
  <si>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</si>
  <si>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</si>
  <si>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</si>
  <si>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</si>
  <si>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</si>
  <si>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</si>
  <si>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</si>
  <si>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</si>
  <si>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</si>
  <si>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</si>
  <si>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</si>
  <si>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</si>
  <si>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</si>
  <si>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</si>
  <si>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</si>
  <si>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</si>
  <si>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</si>
  <si>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</si>
  <si>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</si>
  <si>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</si>
  <si>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</si>
  <si>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</si>
  <si>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</si>
  <si>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</si>
  <si>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</si>
  <si>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</si>
  <si>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</si>
  <si>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</si>
  <si>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</si>
  <si>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</si>
  <si>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</si>
  <si>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</si>
  <si>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</si>
  <si>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</si>
  <si>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</si>
  <si>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</si>
  <si>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</si>
  <si>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</si>
  <si>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</si>
  <si>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</si>
  <si>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</si>
  <si>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</si>
  <si>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</si>
  <si>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</si>
  <si>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</si>
  <si>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</si>
  <si>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</si>
  <si>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</si>
  <si>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</si>
  <si>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</si>
  <si>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</si>
  <si>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</si>
  <si>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</si>
  <si>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</si>
  <si>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</si>
  <si>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</si>
  <si>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</si>
  <si>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</si>
  <si>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</si>
  <si>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</si>
  <si>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</si>
  <si>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</si>
  <si>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</si>
  <si>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</si>
  <si>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</si>
  <si>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</si>
  <si>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</si>
  <si>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</si>
  <si>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</si>
  <si>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</si>
  <si>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</si>
  <si>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</si>
  <si>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</si>
  <si>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</si>
  <si>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</si>
  <si>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</si>
  <si>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</si>
  <si>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</si>
  <si>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</si>
  <si>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</si>
  <si>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</si>
  <si>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</si>
  <si>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</si>
  <si>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</si>
  <si>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</si>
  <si>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</si>
  <si>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</si>
  <si>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</si>
  <si>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</si>
  <si>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</si>
  <si>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</si>
  <si>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</si>
  <si>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</si>
  <si>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</si>
  <si>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</si>
  <si>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</si>
  <si>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</si>
  <si>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</si>
  <si>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</si>
  <si>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</si>
  <si>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</si>
  <si>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</si>
  <si>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</si>
  <si>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</si>
  <si>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</si>
  <si>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</si>
  <si>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</si>
  <si>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</si>
  <si>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</si>
  <si>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</si>
  <si>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</si>
  <si>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</si>
  <si>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</si>
  <si>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</si>
  <si>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</si>
  <si>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</si>
  <si>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</si>
  <si>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</si>
  <si>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</si>
  <si>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</si>
  <si>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</si>
  <si>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</si>
  <si>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</si>
  <si>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</si>
  <si>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</si>
  <si>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</si>
  <si>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</si>
  <si>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</si>
  <si>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</si>
  <si>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</si>
  <si>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</si>
  <si>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</si>
  <si>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</si>
  <si>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</si>
  <si>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</si>
  <si>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</si>
  <si>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</si>
  <si>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</si>
  <si>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</si>
  <si>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</si>
  <si>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</si>
  <si>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</si>
  <si>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</si>
  <si>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</si>
  <si>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</si>
  <si>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</si>
  <si>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</si>
  <si>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</si>
  <si>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</si>
  <si>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</si>
  <si>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</si>
  <si>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</si>
  <si>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</si>
  <si>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</si>
  <si>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</si>
  <si>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</si>
  <si>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</si>
  <si>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</si>
  <si>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</si>
  <si>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</si>
  <si>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</si>
  <si>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</si>
  <si>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</si>
  <si>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</si>
  <si>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</si>
  <si>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</si>
  <si>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</si>
  <si>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</si>
  <si>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</si>
  <si>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</si>
  <si>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</si>
  <si>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</si>
  <si>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</si>
  <si>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</si>
  <si>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</si>
  <si>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</si>
  <si>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</si>
  <si>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</si>
  <si>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</si>
  <si>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</si>
  <si>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</si>
  <si>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</si>
  <si>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</si>
  <si>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</si>
  <si>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</si>
  <si>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</si>
  <si>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</si>
  <si>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</si>
  <si>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</si>
  <si>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</si>
  <si>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</si>
  <si>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</si>
  <si>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</si>
  <si>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</si>
  <si>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</si>
  <si>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</si>
  <si>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</si>
  <si>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</si>
  <si>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</si>
  <si>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</si>
  <si>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</si>
  <si>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</si>
  <si>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</si>
  <si>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</si>
  <si>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</si>
  <si>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</si>
  <si>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</si>
  <si>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</si>
  <si>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</si>
  <si>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</si>
  <si>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</si>
  <si>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</si>
  <si>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</si>
  <si>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</si>
  <si>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</si>
  <si>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</si>
  <si>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</si>
  <si>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</si>
  <si>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</si>
  <si>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</si>
  <si>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</si>
  <si>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</si>
  <si>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</si>
  <si>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</si>
  <si>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</si>
  <si>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</si>
  <si>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</si>
  <si>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</si>
  <si>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</si>
  <si>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</si>
  <si>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</si>
  <si>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</si>
  <si>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</si>
  <si>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</si>
  <si>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</si>
  <si>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</si>
  <si>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</si>
  <si>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</si>
  <si>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</si>
  <si>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</si>
  <si>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</si>
  <si>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</si>
  <si>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</si>
  <si>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</si>
  <si>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</si>
  <si>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</si>
  <si>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</si>
  <si>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</si>
  <si>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</si>
  <si>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</si>
  <si>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</si>
  <si>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</si>
  <si>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</si>
  <si>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</si>
  <si>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</si>
  <si>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</si>
  <si>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</si>
  <si>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</si>
  <si>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</si>
  <si>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</si>
  <si>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</si>
  <si>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</si>
  <si>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</si>
  <si>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</si>
  <si>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</si>
  <si>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</si>
  <si>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</si>
  <si>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</si>
  <si>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</si>
  <si>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</si>
  <si>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</si>
  <si>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</si>
  <si>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</si>
  <si>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</si>
  <si>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</si>
  <si>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</si>
  <si>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</si>
  <si>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</si>
  <si>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</si>
  <si>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</si>
  <si>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</si>
  <si>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</si>
  <si>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</si>
  <si>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</si>
  <si>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</si>
  <si>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</si>
  <si>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</si>
  <si>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</si>
  <si>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</si>
  <si>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</si>
  <si>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</si>
  <si>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</si>
  <si>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</si>
  <si>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</si>
  <si>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</si>
  <si>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</si>
  <si>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</si>
  <si>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</si>
  <si>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</si>
  <si>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</si>
  <si>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</si>
  <si>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</si>
  <si>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</si>
  <si>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</si>
  <si>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</si>
  <si>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</si>
  <si>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</si>
  <si>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</si>
  <si>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</si>
  <si>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</si>
  <si>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</si>
  <si>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</si>
  <si>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</si>
  <si>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</si>
  <si>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</si>
  <si>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</si>
  <si>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</si>
  <si>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</si>
  <si>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</si>
  <si>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</si>
  <si>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</si>
  <si>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</si>
  <si>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</si>
  <si>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</si>
  <si>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</si>
  <si>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</si>
  <si>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</si>
  <si>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</si>
  <si>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</si>
  <si>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</si>
  <si>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</si>
  <si>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</si>
  <si>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</si>
  <si>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</si>
  <si>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</si>
  <si>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</si>
  <si>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</si>
  <si>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</si>
  <si>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</si>
  <si>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</si>
  <si>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</si>
  <si>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</si>
  <si>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</si>
  <si>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</si>
  <si>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</si>
  <si>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</si>
  <si>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</si>
  <si>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</si>
  <si>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</si>
  <si>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</si>
  <si>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</si>
  <si>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</si>
  <si>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</si>
  <si>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</si>
  <si>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</si>
  <si>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</si>
  <si>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</si>
  <si>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</si>
  <si>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</si>
  <si>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</si>
  <si>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</si>
  <si>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</si>
  <si>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</si>
  <si>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</si>
  <si>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</si>
  <si>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</si>
  <si>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</si>
  <si>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</si>
  <si>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</si>
  <si>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</si>
  <si>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</si>
  <si>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</si>
  <si>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</si>
  <si>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</si>
  <si>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</si>
  <si>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</si>
  <si>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</si>
  <si>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</si>
  <si>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</si>
  <si>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</si>
  <si>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</si>
  <si>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</si>
  <si>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</si>
  <si>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</si>
  <si>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</si>
  <si>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</si>
  <si>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</si>
  <si>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</si>
  <si>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</si>
  <si>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</si>
  <si>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</si>
  <si>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</si>
  <si>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</si>
  <si>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</si>
  <si>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</si>
  <si>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</si>
  <si>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</si>
  <si>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</si>
  <si>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</si>
  <si>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</si>
  <si>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</si>
  <si>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</si>
  <si>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</si>
  <si>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</si>
  <si>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</si>
  <si>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</si>
  <si>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</si>
  <si>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</si>
  <si>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</si>
  <si>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</si>
  <si>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</si>
  <si>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</si>
  <si>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</si>
  <si>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</si>
  <si>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</si>
  <si>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</si>
  <si>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</si>
  <si>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</si>
  <si>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</si>
  <si>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</si>
  <si>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</si>
  <si>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</si>
  <si>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</si>
  <si>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</si>
  <si>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</si>
  <si>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</si>
  <si>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</si>
  <si>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</si>
  <si>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</si>
  <si>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</si>
  <si>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</si>
  <si>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</si>
  <si>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</si>
  <si>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</si>
  <si>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</si>
  <si>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</si>
  <si>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</si>
  <si>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</si>
  <si>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</si>
  <si>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</si>
  <si>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</si>
  <si>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</si>
  <si>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</si>
  <si>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</si>
  <si>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</si>
  <si>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</si>
  <si>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</si>
  <si>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</si>
  <si>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</si>
  <si>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</si>
  <si>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</si>
  <si>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</si>
  <si>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</si>
  <si>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</si>
  <si>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</si>
  <si>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</si>
  <si>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</si>
  <si>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</si>
  <si>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</si>
  <si>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</si>
  <si>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</si>
  <si>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</si>
  <si>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</si>
  <si>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</si>
  <si>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</si>
  <si>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</si>
  <si>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</si>
  <si>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</si>
  <si>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</si>
  <si>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</si>
  <si>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</si>
  <si>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</si>
  <si>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</si>
  <si>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</si>
  <si>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</si>
  <si>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</si>
  <si>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</si>
  <si>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</si>
  <si>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</si>
  <si>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</si>
  <si>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</si>
  <si>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</si>
  <si>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</si>
  <si>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</si>
  <si>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</si>
  <si>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</si>
  <si>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</si>
  <si>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</si>
  <si>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</si>
  <si>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</si>
  <si>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</si>
  <si>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</si>
  <si>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</si>
  <si>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</si>
  <si>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</si>
  <si>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</si>
  <si>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</si>
  <si>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</si>
  <si>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</si>
  <si>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</si>
  <si>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</si>
  <si>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</si>
  <si>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</si>
  <si>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</si>
  <si>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</si>
  <si>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</si>
  <si>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</si>
  <si>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</si>
  <si>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</si>
  <si>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</si>
  <si>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</si>
  <si>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</si>
  <si>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</si>
  <si>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</si>
  <si>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</si>
  <si>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</si>
  <si>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</si>
  <si>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</si>
  <si>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</si>
  <si>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</si>
  <si>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</si>
  <si>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</si>
  <si>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</si>
  <si>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</si>
  <si>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</si>
  <si>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</si>
  <si>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</si>
  <si>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</si>
  <si>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</si>
  <si>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</si>
  <si>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</si>
  <si>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</si>
  <si>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</si>
  <si>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</si>
  <si>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</si>
  <si>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</si>
  <si>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</si>
  <si>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</si>
  <si>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</si>
  <si>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</si>
  <si>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</si>
  <si>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</si>
  <si>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</si>
  <si>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</si>
  <si>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</si>
  <si>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</si>
  <si>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</si>
  <si>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</si>
  <si>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</si>
  <si>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</si>
  <si>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</si>
  <si>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</si>
  <si>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</si>
  <si>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</si>
  <si>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</si>
  <si>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</si>
  <si>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</si>
  <si>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</si>
  <si>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</si>
  <si>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</si>
  <si>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</si>
  <si>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</si>
  <si>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</si>
  <si>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</si>
  <si>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</si>
  <si>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</si>
  <si>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</si>
  <si>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</si>
  <si>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</si>
  <si>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</si>
  <si>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</si>
  <si>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</si>
  <si>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</si>
  <si>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</si>
  <si>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</si>
  <si>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</si>
  <si>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</si>
  <si>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</si>
  <si>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</si>
  <si>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</si>
  <si>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</si>
  <si>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</si>
  <si>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</si>
  <si>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</si>
  <si>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</si>
  <si>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</si>
  <si>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</si>
  <si>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</si>
  <si>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</si>
  <si>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</si>
  <si>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</si>
  <si>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</si>
  <si>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</si>
  <si>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</si>
  <si>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</si>
  <si>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</si>
  <si>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</si>
  <si>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</si>
  <si>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</si>
  <si>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</si>
  <si>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</si>
  <si>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</si>
  <si>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</si>
  <si>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</si>
  <si>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</si>
  <si>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</si>
  <si>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</si>
  <si>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</si>
  <si>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</si>
  <si>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</si>
  <si>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</si>
  <si>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</si>
  <si>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</si>
  <si>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</si>
  <si>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</si>
  <si>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</si>
  <si>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</si>
  <si>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</si>
  <si>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</si>
  <si>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</si>
  <si>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</si>
  <si>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</si>
  <si>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</si>
  <si>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</si>
  <si>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</si>
  <si>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</si>
  <si>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</si>
  <si>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</si>
  <si>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</si>
  <si>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</si>
  <si>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</si>
  <si>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</si>
  <si>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</si>
  <si>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</si>
  <si>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</si>
  <si>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</si>
  <si>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</si>
  <si>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</si>
  <si>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</si>
  <si>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</si>
  <si>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</si>
  <si>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</si>
  <si>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</si>
  <si>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</si>
  <si>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</si>
  <si>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</si>
  <si>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</si>
  <si>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</si>
  <si>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</si>
  <si>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</si>
  <si>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</si>
  <si>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</si>
  <si>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</si>
  <si>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</si>
  <si>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</si>
  <si>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</si>
  <si>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</si>
  <si>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</si>
  <si>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</si>
  <si>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</si>
  <si>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</si>
  <si>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</si>
  <si>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</si>
  <si>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</si>
  <si>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</si>
  <si>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</si>
  <si>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</si>
  <si>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</si>
  <si>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</si>
  <si>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</si>
  <si>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</si>
  <si>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</si>
  <si>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</si>
  <si>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</si>
  <si>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</si>
  <si>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</si>
  <si>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</si>
  <si>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4  Comunicación y Difusión</t>
  </si>
  <si>
    <t>Area estratégica no. 5 Desarrollo Local y Cultura</t>
  </si>
  <si>
    <t>Area estrategica no. 6 Socialización y creación de conocimiento en vinculación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</si>
  <si>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</si>
  <si>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</si>
  <si>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3 Educacion No Formal:  Formular y ejecutar  en cada facultad y centro regional universitario el PLAN ANUAL DE EDUCACIÓN NO FORMAL a ser ofrecido por dichas unidades académicas, y publicar, a partir del segundo periodo académico de 2015, el catálogo de cursos libres y diplomados a ser ofrecidos en la UNAH.</t>
  </si>
  <si>
    <t>Es necesaria la organización funcional del área de Educación No Formal para atender la demanda de las unidades académicas y de los agentes externos.</t>
  </si>
  <si>
    <t>comunidad en general</t>
  </si>
  <si>
    <t>Educación No Formal, Unidad Administrativa</t>
  </si>
  <si>
    <t>La preparación de especialistas para la coordinación y sistematización de los procesos de educación No Formal es indispensable para contar con un programa sostenible de ENF universitario.</t>
  </si>
  <si>
    <t>Listados de profesionales diplomados en las áreas prioritarias.</t>
  </si>
  <si>
    <t>Docentes de las unidades académicas candidatos a las coordinaciones y sistematización de los procesos</t>
  </si>
  <si>
    <t>Educación No Formal</t>
  </si>
  <si>
    <t>La calidad y pertinencia de la Educación Superior está determinada en parte por la calidad de los niveles educativos inferiores, por lo que el conocimiento de la realidad en estos niveles permitirá formular estrategias de abordaje de las problematicas de manera conjunta e integral.</t>
  </si>
  <si>
    <t>Documentos de diagnóstico con sus listas de participantes.</t>
  </si>
  <si>
    <t>comunidad en general, especialmente de aquellas areas de planificación y formulación de propuestas en el sector educativo.</t>
  </si>
  <si>
    <t>Educación No Formal, unidades académicas identificadas</t>
  </si>
  <si>
    <t>Es necesario dar a conocer los resultados de los diagnósticos para la planificación de la estrategia de abordaje.</t>
  </si>
  <si>
    <t>Listas de asistencia al evento de presentación</t>
  </si>
  <si>
    <t>Educación No Formal, unidades académicas identificadas.</t>
  </si>
  <si>
    <t>Curriculo impreso y presentado de maner oficial</t>
  </si>
  <si>
    <t>Funcionarios del sector educativo de los municipios seleccionados.</t>
  </si>
  <si>
    <t>Educación No Formal, equipo interdisciplinario conformado por las carreras identificadas.</t>
  </si>
  <si>
    <t>listas de asistencia, memoria del evento, fotografías</t>
  </si>
  <si>
    <t>Funcionarios del sector educativo gestores de politicas educativas.</t>
  </si>
  <si>
    <t>Educación No Formal, equipo interdisciplinario conformado por las carreras identificadas</t>
  </si>
  <si>
    <t>profesores coordinadores de vinculación y gestores académicos en general</t>
  </si>
  <si>
    <t>publicacion impresa y distribuidas</t>
  </si>
  <si>
    <t>Equipo adquirido</t>
  </si>
  <si>
    <t>3.1.3.1.1</t>
  </si>
  <si>
    <t>3.1.3.1.1  Reestructurar y fortalecer el Departamento de Educación no Formal a través de la adquisición de equipo tecnológico y de comunicación.</t>
  </si>
  <si>
    <t>3.1.3.1.2</t>
  </si>
  <si>
    <t>3.1.3.1.2 Diseñar y ejecutar dos diplomados para Fortalecer y certificar los conocimientos de los docentes en Vinculación Universidad sociedad,  Sistematización e investigación aplicada.</t>
  </si>
  <si>
    <t>Facilitador</t>
  </si>
  <si>
    <t>Coordinador</t>
  </si>
  <si>
    <t>Sistematizador</t>
  </si>
  <si>
    <t>3.1.3.1 formulados  y  ejecutados programas , planes para la implementación de los servicios académicos  de Educación no Formal desde  las facultades, centros regionales servicios académicos de:  diplomados, cursos libres, talleres, seminarios, conferencias, en coordinación  con las unidades académicas y en alianza con otros actores de la sociedad.</t>
  </si>
  <si>
    <t>3.1.3.2 Generada y publicada  una oferta básica de procesos de Educación no Formal (ENF) por facultades y centros regionales a través de sus distintas carreras (disciplinarias o interdisciplinarias), con aliados estratégicos identificados por los comités de educación pública y gratuita  del país.</t>
  </si>
  <si>
    <t>3.1.3.2  -Realizados diagnósticos sobre la condición de la educación publica formal en los niveles de:  inicial, básica y media  del país por dos facultades y escuelas de la UNAH.</t>
  </si>
  <si>
    <t>3.1.3.2.3</t>
  </si>
  <si>
    <t>3.1.3.2.1</t>
  </si>
  <si>
    <t>3.1.3.2.1 - Dos facultades presentan los resultados de los diagnósticos para la formulación de una Oferta de Educación No Formal orientada al fortalecimiento del sistema formal de educación pública del país dependiente del Ministerio de Educación.</t>
  </si>
  <si>
    <t>3.1.3.2.2  Presentación de la propuesta de la DVUS para el Fortalecimiento del Sistema de Educación Publico y gratuito del País a las facultades y escuelas para su interés y motivación.</t>
  </si>
  <si>
    <t>3.1.3.2.2</t>
  </si>
  <si>
    <t>3.1.3.2.3.-Formular una Propuesta de Capacitación, investigación, metodologías para el fortalecimiento Municipal del sistema descentralizado de Educación Pública Formal, formulada, negociada, y en ejecución.</t>
  </si>
  <si>
    <t>3.1.3.3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</si>
  <si>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3.1.3.3 Al menos dos alianzas estratégicas con el Estado y el Sector Social por unidad académica.</t>
  </si>
  <si>
    <t>3.1.3.3.2  Un conversatorio con organismos nacionales y las secretarias de Estado para conocer estrategias y alternativas de cómo la DVUS-UNAH, puede fortalecer el Sistema de Educación Publica Nacional y Gratuito</t>
  </si>
  <si>
    <t>3.1.3.3 .1 Levantamiento de un directorio de organismos internacionales que apoyan a las Universidades Publicas</t>
  </si>
  <si>
    <t>3.1.3.3.1</t>
  </si>
  <si>
    <t>3.1.3.3.2</t>
  </si>
  <si>
    <t>3.1.2.7.1</t>
  </si>
  <si>
    <t>3.1.2.7.2</t>
  </si>
  <si>
    <t>3.1.2.7.3</t>
  </si>
  <si>
    <t>3.1.2.7.1 Estudio de fuentes de agua, sistemas de captación, sistemas de riego, accesibles a las comunidades seleccionadas</t>
  </si>
  <si>
    <t>3.1.2.7.3 Charlas educativas para prevenir riesgos a nivel familiar por el cambio climatico, por los fenomenos naturales y seguridad alimentaria</t>
  </si>
  <si>
    <t>3.1.2.7.Creadas propuesta de proyectos, sobre temática de Gestión del Riesgo en dos municipios.</t>
  </si>
  <si>
    <t>3.1.2.7.1  Planos y documentos del diseño de fuentes de capatación de agua y sistemas de riego para cada municipio</t>
  </si>
  <si>
    <t>3.1.2.7.2  Documento que recopile y justifique los posibles cultivos y/o cria de animales</t>
  </si>
  <si>
    <t>3.1.2.7.3  Número de familias que apliquen en su vida diaria, costumbres que disminuyan los riesgos</t>
  </si>
  <si>
    <t>3.1.2.7.2 Taller con el fin de definir cultivos alternativos o cria de animales en zonas áridas para las comunidades vulnerables a los cambios climáticos.</t>
  </si>
  <si>
    <t>Tener una reserva de agua, que sustente la población y sus cultivos durante la época de verano</t>
  </si>
  <si>
    <t xml:space="preserve">Cartas de solicitud a las difrentes carreras que participarian en el estudio, fotografías </t>
  </si>
  <si>
    <t>Municipios elegidos, Reitoca, San Marcos de la Sierra, Goascoran</t>
  </si>
  <si>
    <t>Gestión de Riesgos</t>
  </si>
  <si>
    <t>La hambruna provocada cada año opr la sequía, genera la necesidad de cambiar los cultivos tradicionales por otros que requieran un menor consumo de agua</t>
  </si>
  <si>
    <t>Listas de asistencia, fotogafías, Informe de la actividad</t>
  </si>
  <si>
    <t>Productores de la zona</t>
  </si>
  <si>
    <t>Reducir los efectos negativos y perdidas en la población, a través de prácticas alternativas aplicadas en la vida cotidiana</t>
  </si>
  <si>
    <t>Pobladores de la zona, con particular atención a las amas de casa</t>
  </si>
  <si>
    <t>Generar el conocimiento que sirva de base para que la DVUS pueda tomar decisiones precisas</t>
  </si>
  <si>
    <t>Cultura</t>
  </si>
  <si>
    <t xml:space="preserve">Esta actividad mejora la calidad de vida de los pobladores, enseñando alternativas </t>
  </si>
  <si>
    <t>Listados de asistencia, certificados de participación, fotos, notas de prensa</t>
  </si>
  <si>
    <t>Autovaloración de la comunidad, conocimiento de sus raices, para desarrollar su identidad cultural y aprovechar las oportunidades que se identifiquen como posibles agentes de desarrollo</t>
  </si>
  <si>
    <t>documento socializado, listas de asistencia</t>
  </si>
  <si>
    <t>Municipios de Goascoran, y Reitoca</t>
  </si>
  <si>
    <t>Municipios de Goascorán y Reitoca</t>
  </si>
  <si>
    <t>(beca de investigación)</t>
  </si>
  <si>
    <t>al menos 3 aliados estratégicos por unidad académica</t>
  </si>
  <si>
    <t>Comités de Vinculación consolidades, gestionando, desarrollando y registrados procesos de vinculación de los Centros Regionales.</t>
  </si>
  <si>
    <t>Dos Jornada de intercambio de experiencias en determinada temática de vinculación</t>
  </si>
  <si>
    <t>Ejecutar conjuntamente con las unidades académicas  reuniones para la construcción de las líneas prioritarias y políticas de Vinculación Universidad - Sociedad, las cuales aplican en los procesos de vinculación que desarrollen.</t>
  </si>
  <si>
    <t>3.1.1.1 Comités de vinculación creados y funcionando con calidad y pertinencia en las unidades académicas y Centros Regionales, ejecutando actividades, programas y proyectos de vinculación relacionados con las áreas prioritarias.</t>
  </si>
  <si>
    <t>3.1.1.2 Generada la propuesta de lineamientos generales del Sistema de Vinculación Universidad - Sociedad.</t>
  </si>
  <si>
    <t>3.1.1.3  Aplicada la política de establecimiento de alianzas estratégicas con los actores y sectores claves identificados para el establecimiento de relaciones de cooperación y gestión de recursos internos y externos para la ejecución de procesos de vinculación universidad - sociedad.</t>
  </si>
  <si>
    <t>3.1.1.4 Consolidados y organizados los Comités de Vinculación en los Centros Regionales, trabajando según la política de vinculación regional y redes educativas.</t>
  </si>
  <si>
    <t>3.1.1.5  Consolidado el Sistema Universitario de Vinculación a partir del aprendizaje producto del intercambio de experiencias entre las distintas unidades académicas sobre el desarrollo de procesos de vinculación.</t>
  </si>
  <si>
    <t>3.1.1.1.Creado y funcionando un Comité de Vinculación en cada unidad académica.</t>
  </si>
  <si>
    <t>3.1.1.1.a</t>
  </si>
  <si>
    <t>3.1.1.1.b</t>
  </si>
  <si>
    <t>3.1.1.1.a  Consolidar el trabajo de los comités de vinculación de cada unidad académica, a través de jornadas de trabajo, para la organización, gestión, ejecución, registro y sistematización de actividades, programas y proyectos que contribuyan a la solución de los problemas del país.</t>
  </si>
  <si>
    <t>3.1.1.1.b  Ejecutar procesos de capacitación en planificación, gestión y organización de los procesos de vinculación en las diferentes unidades académicas de la UNAH.</t>
  </si>
  <si>
    <t>3.1.1.2  Al menos una reunión por cada unidad académica.</t>
  </si>
  <si>
    <t>3.1.1.2.a</t>
  </si>
  <si>
    <t>Vinculos Académicos. Equipo de la DVUS</t>
  </si>
  <si>
    <t>listas de asistencia, programa del taller, memoria del taller</t>
  </si>
  <si>
    <t>Profesores de las Unidades Académicas que conforman el Comité de Vinculación</t>
  </si>
  <si>
    <t>Vinculos Académicos. Comité de Vinculación de cada Centro Regional</t>
  </si>
  <si>
    <t>Desarrollar jornadas de intercambios de experiencias que permitan unificar criterios respecto al quehacer académico de vinculacíon entre las distintas unidades académicas</t>
  </si>
  <si>
    <t>Cada Centro Regional tiene su Comité de Vinculación, con el cual es necesario establecer la política regional de vinculación en base a los aliados estratégicos identificados y a las unidades académicas que pueden prestar servicios universitarios para el desarrollo de procesos sociales.</t>
  </si>
  <si>
    <t>Una gran parte de unidades académicas tienen relaciones de distinta índole con entidades externas a la UNAH, algunas de las cuales son beneficiarias de servicios profesionales, otras son cooperantes y otras colaboradoras en el desarrollo de procesos. Es necesaria la formulación de una política que regule el establecimiento de las relaciones entre la UNAH e instituciones externas para el área de vinculación.</t>
  </si>
  <si>
    <t>El comité de vinculación en las unidades académicas facilita la gestión, registro y el seguimiento de las acciones de vinculación en su área.</t>
  </si>
  <si>
    <t>Lista de Asistencia, Fotografías, Memoria</t>
  </si>
  <si>
    <t>Vinculos Académicos</t>
  </si>
  <si>
    <t>la capacitación en la formulación, seguimiento y monitoreo de proyectos de vinculación es indispensable para lograr mejores resultados.</t>
  </si>
  <si>
    <t>listas de participantes capacitados</t>
  </si>
  <si>
    <t>docentes e investigadores ejecutores de proyectos de vinculación</t>
  </si>
  <si>
    <t>Vinculos académicos.</t>
  </si>
  <si>
    <t>Estos lineamientos contribuirán a priorzar acciones en funcion de la demanda y los contextos por parte de las unidades académicas.</t>
  </si>
  <si>
    <t>Documento de Lineamientos Generales para la regulación y gestión de los procesos de Vinculación Universidad - Sociedad</t>
  </si>
  <si>
    <t>Los aliados identificados y registrados permiten eficientar los procesos de tomas de decisiones sobre con quienes realizar determinadas acciones de vinculación.</t>
  </si>
  <si>
    <t>Directorio de aliados estratégicos</t>
  </si>
  <si>
    <t>Los proyectos de vinculación se ejecutan con el aporte financiero de contrapartes externas. La Universidad no puede financiar proyectos de vinculación.</t>
  </si>
  <si>
    <t>proyectos en ejecución con fondos de cooperación externa.</t>
  </si>
  <si>
    <t>3.1.1.2.b</t>
  </si>
  <si>
    <t>3.1.1.3.a</t>
  </si>
  <si>
    <t>3.1.1.3.b</t>
  </si>
  <si>
    <t>3.1.1.3.c</t>
  </si>
  <si>
    <t>3.1.1.4.a</t>
  </si>
  <si>
    <t>3.1.1.4.b</t>
  </si>
  <si>
    <t>3.1.1.5.a</t>
  </si>
  <si>
    <t>Desarrollo Curricular</t>
  </si>
  <si>
    <t xml:space="preserve"> 3.1.1.4.a Dos Giras a cada Centro Regional para la organización y consolidación del Comité de Vinculación Regional que gestiona y organiza los procesos de vinculación desarrollados por las unidades académicas de cada CR.</t>
  </si>
  <si>
    <t>3.1.1.4.b Discusión y construcción de la política regional de vinculación con sus protocolos y mecanismos de funcionamiento operativo definidos según el contexto.</t>
  </si>
  <si>
    <t>3.1.1.5.a  Taller de intercambio de experiencias en temáticas específicas de vinculación, las cuales pueden ser desde Práctica Profesional, 40 horas, gestión de alianzas, voluntariado en vinculación, ejecución de proyectos interdisciplinarios, etc.)</t>
  </si>
  <si>
    <t>3.1.1.3.c  Formulación de la política de establecimiento de alianzas estratégicas para procesos de vinculación universidad - sociedad en Ciudad Universitaria.</t>
  </si>
  <si>
    <t>3.1.1.3.b La carrera o unidad académica realiza gestiones ante organismos nacionales o externos, previamente identificados para el establecimiento de relaciones de cooperación y obtención de recursos para proyectos de vinculación, en acompañamiento de la DVUS y la VRI</t>
  </si>
  <si>
    <t xml:space="preserve"> 3.1.1.3.a  Diseño y aplicación de formulario para identificación de aliados estratégicos con los que las unidades académicas desarrollan y ejecutarán procesos de vinculación.</t>
  </si>
  <si>
    <t>3.1.1.2.b  Validar la construcción y aplicación de la política de vinculación en cada unidad académica y Centro Regional, según su contexto y líneas prioritarias, mediante la socialización y discusión de la propuesta generada desde la DVUS.</t>
  </si>
  <si>
    <t>3.1.3.1 Número de Programas, planes  de Educación No Formal formulados y ejecutados  en las unidades académicas con sus respectivas  alianzas estratégicas.</t>
  </si>
  <si>
    <t>3.1.5.1.a</t>
  </si>
  <si>
    <t>3.1.5.3  Ejecución de un diagnóstico de desarrollo productivo potencial por área, en los municipios seleccionados.</t>
  </si>
  <si>
    <t>3.1.5.3</t>
  </si>
  <si>
    <t>3.1.5.2</t>
  </si>
  <si>
    <t>3.1.5.1.b</t>
  </si>
  <si>
    <t xml:space="preserve"> 3.1.5.3  Vinculación de la estrategía con distintas unidades académicas involucradas  de los centros regionales CURLA y CURLP.</t>
  </si>
  <si>
    <t>3.1.5.4  Realizados y socializados dos diagnósticos de capacidades locales en dos municipios donde se instala el Programa de Desarrollo Local, para la implementación de una estrategia de ciudadanía y cultura de paz y prevención de violencia</t>
  </si>
  <si>
    <t>3.1.5.4.a  dos diagnósticos, uno por cada municipio; con resultados que guíen y justifiquen las actividades a realizar.</t>
  </si>
  <si>
    <t>3.1.5.4.a</t>
  </si>
  <si>
    <t>3.1.5.4.a  Estudio diagnóstico, que identifique la oferta de los espacios culturales que fomenten la creatividad y la expresión basados en la identidad y necesidades en la comunidad y las posibilidades de desarrollar actividades culturales en pro del municipio;  se presentan en la comunidad.</t>
  </si>
  <si>
    <t xml:space="preserve">3.1.5.4.b  Un documento de investigación, que a través de sus conclusiones y recomendaciones sirva de guía en las decisiones del proyecto </t>
  </si>
  <si>
    <t xml:space="preserve">3.1.5.4.b </t>
  </si>
  <si>
    <t>3.1.5.4.b  Investigar sobre la historia, memoria y conducta cultural de los municipios y su efecto en el desarrollo local y formular participativamente propuestas orientadas a cambiar aquellas conductas que generen perdida en la comunidad. Se presenta en la comunidad.</t>
  </si>
  <si>
    <t>3.1.5.4.c  Ejecutar un programa de capacitación dirigido a sectores identificados en el diagnóstico, que fortalezca las potencialiades según el contexto, de tal manera que se puedan contar con al menos 30 facilitadores/ formadores de formadores en la construcción de ciudadania, cultura de paz y prevención de violencia.</t>
  </si>
  <si>
    <t>3.1.5.4.c   Dos talleres, eventos culturales, al interior de los municipios. Además: una exposición fotográfica, un encuentro cultural en donde la UNAH promueva la cultura de las comunidades intervenidas</t>
  </si>
  <si>
    <t>3.1.5.4.c</t>
  </si>
  <si>
    <t>3.1.5.4.c  Con base en la investigación realizada promover la producción y reproducción de la cultura de estas comunidades, a través de conferencias, seminarios, encuentros sobre cultura, arte y todo tipo de expresión artística</t>
  </si>
  <si>
    <t xml:space="preserve">Elaboración del Plan Estratégico de los 5 municipios </t>
  </si>
  <si>
    <t xml:space="preserve">Monitoreo y evaluación del Plan Estratégico de los 5 Municipios </t>
  </si>
  <si>
    <t>5 convenios de cooperación suscritos</t>
  </si>
  <si>
    <t>5 planes estratégicos realizados</t>
  </si>
  <si>
    <t>5 giras de monitoreo realizadas</t>
  </si>
  <si>
    <t>5 informes de indicadores</t>
  </si>
  <si>
    <t>Informe de sistematización de los 5 municipios</t>
  </si>
  <si>
    <t>Contratación de un especialista en Sistematización de experiencias para la elaboración del informe.</t>
  </si>
  <si>
    <t>3.1.2.1 Fortalecidas las  alianzas con los municipios seleccionados, a través de la formalización de convenios de cooperación.</t>
  </si>
  <si>
    <t>3.1.2.2  Generados indicadores de los análisis de situación de Salud a partir de la linea base</t>
  </si>
  <si>
    <t>3.1.2.3  Elaboración del Plan Estratégico del proceso.</t>
  </si>
  <si>
    <t>3.1.2.4 Monitoreo y evaluación del Plan Estratégico del proceso</t>
  </si>
  <si>
    <t>3.1.2.5  Sistematizada la experiencia en los 5 municipos seleccionados</t>
  </si>
  <si>
    <t>3.1.2.1</t>
  </si>
  <si>
    <t>3.1.2.2</t>
  </si>
  <si>
    <t>3.1.2.3</t>
  </si>
  <si>
    <t>3.1.2.4.a</t>
  </si>
  <si>
    <t>3.1.2.4.b</t>
  </si>
  <si>
    <t xml:space="preserve">3.1.2.5 </t>
  </si>
  <si>
    <t>3.1.2.6  Desarrollado el Seminario de Intercambio de Experiencias en el marco del Programa Integral de Atención Primaria de Salud.</t>
  </si>
  <si>
    <t>Un evento académico</t>
  </si>
  <si>
    <t xml:space="preserve">3.1.2.6 </t>
  </si>
  <si>
    <t>3.1.2.6  Realización de una jornada académica de intercambio de experiencias en el marco del Programa APS, con la participación de todas las unidades académicas involucradas.</t>
  </si>
  <si>
    <t>Realizar ceremonia de suscripción de acuerdos de colaboración, en cada uno de lso municipios seleccionados</t>
  </si>
  <si>
    <t>Contratación de un analista de información para la gestión de la información de linea base de los municipios con APS.</t>
  </si>
  <si>
    <t>Este proceso pretende mejorar la calidad de vida de los pobladores de los municipios a traves de un acompañamiento integral por la Universidad en materia de salud, educación y desarrollo económico local.</t>
  </si>
  <si>
    <t>convenios suscritos y registrados</t>
  </si>
  <si>
    <t>Pobladores de los municipios donde funciona el APS (16)</t>
  </si>
  <si>
    <t>Servicio Social Profesional</t>
  </si>
  <si>
    <t>Lideres comunitarios, funcionarios de las Municipalidades.</t>
  </si>
  <si>
    <t>Base de datos online en pleno funcionamiento con su módulo de reportes.</t>
  </si>
  <si>
    <t>capacitación de los miembros de la unidad de comunicación en diferentes áreas temáticas</t>
  </si>
  <si>
    <t>Fomentar la divulgación de los procesos de vinculación impulsados por las unidades académicas, a través de visitas a cada unidad académica.</t>
  </si>
  <si>
    <t>Recopilar y elaborar al menos 20 ediciones del boletín Extramuros y difundirlo de manera virtual cuyo contenido son los reportajes y noticias sobre las actividades de vinculación de las unidades académicas</t>
  </si>
  <si>
    <t>diseño, edición y publicación de la Revista de Vinculación Universidad-Sociedad de manera semestral</t>
  </si>
  <si>
    <t>Elaboración e implementación de un programa de comunicación en radios comunitarias, en lo municipios donde funciona el Programa APS-FC</t>
  </si>
  <si>
    <t>3.1.4.1 Realizados procesos de divulgación de la función de vinculación en ciudad universitaria y Centros Regionales</t>
  </si>
  <si>
    <t>3.1.4.1.a</t>
  </si>
  <si>
    <t>3.1.4.1.b</t>
  </si>
  <si>
    <t>3.1.4.1.c</t>
  </si>
  <si>
    <t>3.1.4.2 Ejecutado un programa de comunicación radial comunitario en 5 municipios donde se implementa APS</t>
  </si>
  <si>
    <t>3.1.4.2 Cinco municipios con programa de radio comunitaria</t>
  </si>
  <si>
    <t>3.1.4.2</t>
  </si>
  <si>
    <t>3.1.4.3 Fortalecida la Unidad de comunicación de la Dirección de Vinculación Universidad-Sociedad</t>
  </si>
  <si>
    <t xml:space="preserve">3.1.4.1.a  El 50 por ciento de las unidades académicas ejecutan una actividad de divulgación de sus procesos de vinculación. </t>
  </si>
  <si>
    <t>3.1.4.1.b Se publican 20 boletines digitales al año, y se editan al menos tres ediciones especiales sobre procesos de relevancia académica</t>
  </si>
  <si>
    <t>3.1.4.1.c Se publica de forma impresa 500 ejemplares de la Revista de  vinculación y se edita en forma eléctronica para su distribución masiva en cada periodo académico</t>
  </si>
  <si>
    <t>Revista de Vinculación</t>
  </si>
  <si>
    <t>3.1.4.3</t>
  </si>
  <si>
    <t>3.1.4.3 Número de talleres/seminarios de capacitación realizados</t>
  </si>
  <si>
    <t xml:space="preserve">3.1.6.1 Realizado el I Congreso Internacional de Vinculación Universidad-Sociedad en Honduras. </t>
  </si>
  <si>
    <t>3.1.6.1.b 150 participantes inscritos</t>
  </si>
  <si>
    <t>3.1.6.1.c Una gira realizada</t>
  </si>
  <si>
    <t>3.1.6.1.d 150 publicaciones</t>
  </si>
  <si>
    <t>3.1.6.1.a</t>
  </si>
  <si>
    <t>3.1.6.1.b</t>
  </si>
  <si>
    <t>3.1.6.1.c</t>
  </si>
  <si>
    <t>3.1.6.1.d</t>
  </si>
  <si>
    <t>3.1.6.1.b Desarrollar el programa académico del evento</t>
  </si>
  <si>
    <t>3.1.6.1.c  Realizar visita a un proyecto de vinculación</t>
  </si>
  <si>
    <t>3.1.6.1.d   memoria del evento</t>
  </si>
  <si>
    <t>Memoria del Congreso</t>
  </si>
  <si>
    <t>3.1.6.1.a Contratación de servicios profesionales de relatoría</t>
  </si>
  <si>
    <t>3.1.6.1.a Contrato ejecutado</t>
  </si>
  <si>
    <t>Área Estratégica no. 7  Gestión académica y administrativa de la vinculación</t>
  </si>
  <si>
    <t>5 talleres de planificación ejecutados</t>
  </si>
  <si>
    <t>5 módulos del sistema de información de indicadores de vinculación implementados</t>
  </si>
  <si>
    <t>3.1.7.1</t>
  </si>
  <si>
    <t>3.1.7.2</t>
  </si>
  <si>
    <t xml:space="preserve">3.1.7.1 Implementado  y funcionando el Sistema de Indicadores de Vinculación que incluye la gestión de alianzas, convenios, proyectos, Servicio Social, comités de vinculación </t>
  </si>
  <si>
    <t xml:space="preserve">Se contrata un analista programador para el Análisis y diseño de los módulos de Servicio Social, Proyectos, Alianzas, Convenios y Comités de Vinculación, del Sistema de Información de indicadores de vinculación.  </t>
  </si>
  <si>
    <t>la difusión de los procesos de vinculación permite socializar prácticas y logros que retroalimentan a las demás unidades, así como dar a conocer el aporte de la institución en materia de vinculación.</t>
  </si>
  <si>
    <t>Fotografías, informes de los talleres, listas de asistencia.</t>
  </si>
  <si>
    <t>Docentes de las Unidades Académicas que realizan procesos de vinculación con la sociedad.</t>
  </si>
  <si>
    <t>Este boletín que se distribuye de forma electrónica contribuye a difundir la labor de vinculación de una forma expedita.</t>
  </si>
  <si>
    <t>Listas de distribución por correo</t>
  </si>
  <si>
    <t>todos los contactos de las bases de datos insttucionales.</t>
  </si>
  <si>
    <t>Estos espacios permanentemente actualizados permiten informar a la comunidad en general sobre los procesos de vinculación.</t>
  </si>
  <si>
    <t>No. De visitas  a estos sitios</t>
  </si>
  <si>
    <t>Comunidad en general</t>
  </si>
  <si>
    <t>ejemplares impresos y distribuidos</t>
  </si>
  <si>
    <t>comunidad Universitaria y no universitaria</t>
  </si>
  <si>
    <t>docentes coordinadores de vinculación en las unidades académicas.</t>
  </si>
  <si>
    <t>Se mejoran los niveles de transparencia y rendición de cuentas a traves de un sistema de información de la labor de vinculación</t>
  </si>
  <si>
    <t>Procesos registrados por las unidades académicas</t>
  </si>
  <si>
    <t xml:space="preserve">Unidad de Difusión, </t>
  </si>
  <si>
    <t>Esta revista se distriubirá de manera permente para propicar el debate y reflexión sobre el quehacer de vinculación</t>
  </si>
  <si>
    <t>Las capacitaciones permiten el aprovechamiento y desarrollo de los talentos del personal permanente y temporal de la unidad de comunicación</t>
  </si>
  <si>
    <t>DESARROLLO LOCAL</t>
  </si>
  <si>
    <t>Constribuir con la reflexión y el debate sobre el quehacer de vinculación en la región centroamericana</t>
  </si>
  <si>
    <t>Sistema de Vinculación Centroamericano</t>
  </si>
  <si>
    <t>Subdirección</t>
  </si>
  <si>
    <t>la formalización de la carga académica en vinculación permite eficientar los recursos disponibles.</t>
  </si>
  <si>
    <t>lista de procesos de vinculación con sus responsables por unidad académica.</t>
  </si>
  <si>
    <t>docentes coordinadores de vinculación en las unidades académicas y docentes que participan en procesos de vinculación.</t>
  </si>
  <si>
    <t>Unidad Administrativa e Unidad de Informática</t>
  </si>
  <si>
    <t>DIRECCIÓN DE VINCULACIÓN UNIVERSIDAD-SOCIEDAD</t>
  </si>
  <si>
    <t>Del 1 de Enero al 31 de Diciembre 2015</t>
  </si>
  <si>
    <t>gasto recurrente</t>
  </si>
  <si>
    <t>3.1.5.1  Establecida interdisciplinariamente las estrategias, métodos, técnicas y procedimientos para la planificación del desarrollo humano y sostenible en los cuatro municipios seleccionados para el  acompañamiento  de la UNAH: Reitoca, Goascorán, San Marcos de la Sierra y  Oropolí</t>
  </si>
  <si>
    <t>3.1.5.1.a  Realizar reuniones con Autoridades locales y sociedad civil y demas fuerzas vivas de la comunidad con participacion de equipos interdisciplinarios de la UNAH. Suscripción de convenios de cooperación</t>
  </si>
  <si>
    <t>3.1.5.1.b  Formular un plan estratégico de desarrollo integral para cada uno de los cuatro municipios, consensuado con las municipalidades, sectores productivos  y sociedad civil municipal, y  presentado  al gobierno  central y a la cooperación internacional.</t>
  </si>
  <si>
    <t>3.1.5.1 Plan Estratégico de desarrollo humano sostenible en ejecución</t>
  </si>
  <si>
    <t>3.1.5.c</t>
  </si>
  <si>
    <t>3.1.5.c  Ejecución del Plan Estratégico de desarrollo humano y sostenible en los cuatro municipios</t>
  </si>
  <si>
    <t>3.1.5.2 Cuatro brigadas integrales</t>
  </si>
  <si>
    <t>3.1.5.2  Fortalecidos los servicios de salud ambulatorios en los municipios de Reitoca, San Marcos de la Sierra, Goascorán y Oropolí; a través de la realización de brigadas de salud integrales</t>
  </si>
  <si>
    <t>3.1.5.2  Desarrollar  4 Brigadas  Integrales de salud en municipios seleccionados.</t>
  </si>
  <si>
    <t>3.1.5.3  Cuatro diagnósticos municipales</t>
  </si>
  <si>
    <t xml:space="preserve">Formular y poner en ejecución la estrategia, métodos, procedimientos, manuales operativos e instructivos para la elevar la  calidad  de la ejecución interdisciplinaria del programa APS-FC en los 16 municipios actuales y para su extensión en alianza con el  IHSS y empresas privadas.
</t>
  </si>
  <si>
    <t>Plan de Intervención</t>
  </si>
  <si>
    <t>3.1.2.7.4</t>
  </si>
  <si>
    <t>3.1.2.7.4 Formular interdisciplinariamente y en coordinación con COPECO un plan de intervención universitaria en casos de desastres naturales.</t>
  </si>
  <si>
    <t>Realizar 5 talleres de acompañamiento para la operativización de la dimensión de vinculación. Contenido de los talleres</t>
  </si>
  <si>
    <t xml:space="preserve">Formular y poner en ejecución la estrategia, métodos, procedimientos, manuales operativos e instructivos para la gestión de las distintas actividades en cada una de las áreas o departamentos de la  DVUS. </t>
  </si>
  <si>
    <t>Formular y poner en ejecución la estrategia, métodos, procedimientos, manuales operativos e instructivos para la planeación estratégica conjunta de la función de VUS en toda la UNAH.</t>
  </si>
  <si>
    <t>Formular y poner en ejecución la estrategia, métodos, procedimientos, manuales operativos e instructivos para integrar a todas las unidades de VUS de los centros regionales en un único plan estratégico y POA de VUS, que haga posible  dicho plan integrado  a partir del año  2016.</t>
  </si>
  <si>
    <t>3.1.7.2 Implementados los procesos de vinculación universidad-sociedad de acuerdo al Plan Estratético</t>
  </si>
  <si>
    <t>Formular y poner en ejecución la estrategia, métodos, procedimientos, manuales operativos e instructivos para la coordinación entre la DVUS, DICU, Postgrados, Educación a distancia, DIE, Dirección de Docencia y  otras direcciones académicas en las actividades  de ejecución conjunta.</t>
  </si>
  <si>
    <t>Formular y poner en ejecución la estrategia, métodos, procedimientos, manuales operativos e instructivos para la coordinación entre las distintas facultades, centros regionales y demás unidades académicas en la  ejecución de proyectos y programas de VUS.</t>
  </si>
  <si>
    <r>
      <t xml:space="preserve">Realizar un diplomado sobre </t>
    </r>
    <r>
      <rPr>
        <i/>
        <sz val="12"/>
        <color theme="1"/>
        <rFont val="Calibri"/>
        <family val="2"/>
        <scheme val="minor"/>
      </rPr>
      <t>Ética, desarrollo y universidad</t>
    </r>
    <r>
      <rPr>
        <sz val="12"/>
        <color theme="1"/>
        <rFont val="Calibri"/>
        <family val="2"/>
        <scheme val="minor"/>
      </rPr>
      <t xml:space="preserve">  con nivel  de  estudio  de postgrado, obligatorio para todos los profesores universitarios  que trabajan en la DVUS.</t>
    </r>
  </si>
  <si>
    <t>3.1.7.3</t>
  </si>
  <si>
    <t>3.1.7.4</t>
  </si>
  <si>
    <t>3.1.7.5</t>
  </si>
  <si>
    <t>3.1.7.6</t>
  </si>
  <si>
    <t>3.1.7.7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</si>
</sst>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 #,##0.000_ ;_ * \-#,##0.000_ ;_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4"/>
      <color theme="4" tint="-0.499984740745262"/>
      <name val="Arial"/>
      <family val="2"/>
    </font>
    <font>
      <b/>
      <sz val="10"/>
      <color theme="3" tint="-0.249977111117893"/>
      <name val="Arial"/>
      <family val="2"/>
    </font>
    <font>
      <b/>
      <sz val="9"/>
      <name val="Calibri"/>
      <family val="2"/>
    </font>
    <font>
      <sz val="11"/>
      <name val="Arial"/>
      <family val="2"/>
    </font>
    <font>
      <b/>
      <sz val="19"/>
      <color theme="1"/>
      <name val="Calibri"/>
      <family val="2"/>
      <scheme val="minor"/>
    </font>
    <font>
      <sz val="12"/>
      <color rgb="FF000000"/>
      <name val="Calibri"/>
      <family val="2"/>
      <scheme val="minor"/>
    </font>
    <font>
      <i/>
      <sz val="12"/>
      <color theme="1"/>
      <name val="Calibri"/>
      <family val="2"/>
      <scheme val="minor"/>
    </font>
    <font>
      <b/>
      <sz val="11"/>
      <color rgb="FF00B0F0"/>
      <name val="Calibri"/>
      <family val="2"/>
    </font>
    <font>
      <b/>
      <sz val="12"/>
      <color rgb="FF00B0F0"/>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auto="1"/>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3"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171" fontId="21" fillId="2" borderId="7" xfId="0" applyNumberFormat="1" applyFont="1" applyFill="1" applyBorder="1" applyAlignment="1">
      <alignment vertical="center"/>
    </xf>
    <xf numFmtId="0" fontId="74" fillId="0" borderId="0" xfId="19" applyFont="1" applyBorder="1" applyAlignment="1">
      <alignment horizontal="center" vertical="center" wrapText="1"/>
    </xf>
    <xf numFmtId="0" fontId="22" fillId="2" borderId="4" xfId="0" applyFont="1" applyFill="1" applyBorder="1" applyAlignment="1">
      <alignment horizontal="center" vertical="center"/>
    </xf>
    <xf numFmtId="171" fontId="21" fillId="3" borderId="3" xfId="10" applyNumberFormat="1" applyFont="1" applyFill="1" applyBorder="1" applyAlignment="1">
      <alignment horizontal="center" vertical="center"/>
    </xf>
    <xf numFmtId="1" fontId="40" fillId="0" borderId="26" xfId="19" applyNumberFormat="1" applyFont="1" applyBorder="1" applyAlignment="1">
      <alignment horizontal="center" vertical="center" wrapText="1"/>
    </xf>
    <xf numFmtId="1" fontId="33" fillId="0" borderId="26" xfId="19" applyNumberFormat="1" applyFont="1" applyBorder="1" applyAlignment="1">
      <alignment horizontal="center" vertical="center" wrapText="1"/>
    </xf>
    <xf numFmtId="41" fontId="40" fillId="0" borderId="26" xfId="19" applyNumberFormat="1" applyFont="1" applyBorder="1" applyAlignment="1">
      <alignment horizontal="center" vertical="center" wrapText="1"/>
    </xf>
    <xf numFmtId="0" fontId="39" fillId="0" borderId="26" xfId="19" applyFont="1" applyBorder="1" applyAlignment="1">
      <alignment horizontal="left" vertical="center" wrapText="1"/>
    </xf>
    <xf numFmtId="0" fontId="33" fillId="0" borderId="26" xfId="19" applyFont="1" applyBorder="1" applyAlignment="1">
      <alignment horizontal="left" vertical="center" wrapText="1"/>
    </xf>
    <xf numFmtId="0" fontId="75" fillId="0" borderId="26" xfId="19" applyFont="1" applyBorder="1" applyAlignment="1">
      <alignment horizontal="left" vertical="center" wrapText="1"/>
    </xf>
    <xf numFmtId="0" fontId="39" fillId="0" borderId="26" xfId="19" applyFont="1" applyFill="1" applyBorder="1" applyAlignment="1">
      <alignment horizontal="left" vertical="center" wrapText="1"/>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50" xfId="0" applyNumberFormat="1" applyFont="1" applyFill="1" applyBorder="1" applyAlignment="1">
      <alignment horizontal="center" vertical="center"/>
    </xf>
    <xf numFmtId="0" fontId="23" fillId="17" borderId="16" xfId="0" applyNumberFormat="1" applyFont="1" applyFill="1" applyBorder="1" applyAlignment="1">
      <alignment horizontal="center" vertical="center"/>
    </xf>
    <xf numFmtId="0" fontId="22" fillId="2" borderId="2" xfId="0" applyFont="1" applyFill="1" applyBorder="1" applyAlignment="1">
      <alignment horizontal="center" vertical="center"/>
    </xf>
    <xf numFmtId="0" fontId="40" fillId="0" borderId="30" xfId="19" applyFont="1" applyBorder="1" applyAlignment="1">
      <alignment vertical="center" wrapText="1"/>
    </xf>
    <xf numFmtId="0" fontId="40" fillId="0" borderId="27" xfId="19" applyFont="1" applyBorder="1" applyAlignment="1">
      <alignment vertical="center" wrapText="1"/>
    </xf>
    <xf numFmtId="43" fontId="8" fillId="0" borderId="0" xfId="19" applyNumberFormat="1" applyAlignment="1">
      <alignment vertical="top"/>
    </xf>
    <xf numFmtId="43" fontId="8" fillId="0" borderId="0" xfId="18" applyFont="1" applyAlignment="1">
      <alignment vertical="top"/>
    </xf>
    <xf numFmtId="171" fontId="40" fillId="0" borderId="26" xfId="19" applyNumberFormat="1" applyFont="1" applyBorder="1" applyAlignment="1">
      <alignment horizontal="center" vertical="center" wrapText="1"/>
    </xf>
    <xf numFmtId="43" fontId="48" fillId="0" borderId="0" xfId="18" applyNumberFormat="1" applyFont="1" applyAlignment="1">
      <alignment vertical="center"/>
    </xf>
    <xf numFmtId="174" fontId="48" fillId="0" borderId="0" xfId="18" applyNumberFormat="1" applyFont="1" applyAlignment="1">
      <alignment vertical="center"/>
    </xf>
    <xf numFmtId="43" fontId="76" fillId="0" borderId="0" xfId="18" applyNumberFormat="1" applyFont="1" applyAlignment="1">
      <alignment vertical="center"/>
    </xf>
    <xf numFmtId="0" fontId="77" fillId="2" borderId="26" xfId="0" applyFont="1" applyFill="1" applyBorder="1" applyAlignment="1">
      <alignment vertical="center" wrapText="1"/>
    </xf>
    <xf numFmtId="0" fontId="77" fillId="2" borderId="26" xfId="0" applyFont="1" applyFill="1" applyBorder="1" applyAlignment="1">
      <alignment horizontal="center" vertical="center" wrapText="1"/>
    </xf>
    <xf numFmtId="43" fontId="40" fillId="0" borderId="26" xfId="19" applyNumberFormat="1" applyFont="1" applyBorder="1" applyAlignment="1">
      <alignment horizontal="center" vertical="center" wrapText="1"/>
    </xf>
    <xf numFmtId="2" fontId="33" fillId="0" borderId="26" xfId="19" applyNumberFormat="1" applyFont="1" applyBorder="1" applyAlignment="1">
      <alignment horizontal="center" vertical="center" wrapText="1"/>
    </xf>
    <xf numFmtId="1" fontId="40" fillId="0" borderId="30" xfId="19" applyNumberFormat="1" applyFont="1" applyBorder="1" applyAlignment="1">
      <alignment horizontal="center" vertical="center" wrapText="1"/>
    </xf>
    <xf numFmtId="43" fontId="40" fillId="0" borderId="30" xfId="18" applyFont="1" applyBorder="1" applyAlignment="1">
      <alignment horizontal="center" vertical="center" wrapText="1"/>
    </xf>
    <xf numFmtId="0" fontId="40" fillId="0" borderId="30"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30" xfId="19" applyFont="1" applyBorder="1" applyAlignment="1">
      <alignment horizontal="left" vertical="center" wrapText="1"/>
    </xf>
    <xf numFmtId="0" fontId="39" fillId="0" borderId="27" xfId="19" applyFont="1" applyBorder="1" applyAlignment="1">
      <alignment horizontal="left" vertical="center" wrapText="1"/>
    </xf>
    <xf numFmtId="3" fontId="40" fillId="0" borderId="30" xfId="19" applyNumberFormat="1" applyFont="1" applyBorder="1" applyAlignment="1">
      <alignment horizontal="center" vertical="center" wrapText="1"/>
    </xf>
    <xf numFmtId="1" fontId="33" fillId="0" borderId="30"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0" xfId="0" applyFont="1" applyAlignment="1">
      <alignment horizontal="justify" vertical="center"/>
    </xf>
    <xf numFmtId="43" fontId="0" fillId="0" borderId="26" xfId="0" applyNumberFormat="1" applyBorder="1" applyAlignment="1">
      <alignment vertical="center"/>
    </xf>
    <xf numFmtId="44" fontId="0" fillId="0" borderId="0" xfId="18" applyNumberFormat="1" applyFont="1" applyAlignment="1">
      <alignment vertical="center"/>
    </xf>
    <xf numFmtId="44" fontId="0" fillId="0" borderId="26" xfId="0" applyNumberFormat="1" applyBorder="1" applyAlignment="1">
      <alignment vertical="center"/>
    </xf>
    <xf numFmtId="44" fontId="0" fillId="0" borderId="0" xfId="0" applyNumberFormat="1" applyFill="1" applyAlignment="1">
      <alignment vertical="center"/>
    </xf>
    <xf numFmtId="0" fontId="40" fillId="0" borderId="26" xfId="19" applyFont="1" applyBorder="1" applyAlignment="1">
      <alignment vertical="center" wrapText="1"/>
    </xf>
    <xf numFmtId="0" fontId="33" fillId="0" borderId="26" xfId="19" applyFont="1" applyBorder="1" applyAlignment="1">
      <alignment vertical="center" wrapText="1"/>
    </xf>
    <xf numFmtId="0" fontId="38" fillId="0" borderId="26" xfId="19" applyFont="1" applyBorder="1" applyAlignment="1">
      <alignment vertical="center" wrapText="1"/>
    </xf>
    <xf numFmtId="0" fontId="8" fillId="0" borderId="26" xfId="19" applyBorder="1" applyAlignment="1">
      <alignment vertical="center" wrapText="1"/>
    </xf>
    <xf numFmtId="0" fontId="8" fillId="0" borderId="26" xfId="19" applyBorder="1" applyAlignment="1">
      <alignment horizontal="center" vertical="center"/>
    </xf>
    <xf numFmtId="0" fontId="8" fillId="0" borderId="0" xfId="19" applyAlignment="1">
      <alignment horizontal="center" vertical="center"/>
    </xf>
    <xf numFmtId="0" fontId="8" fillId="0" borderId="26" xfId="19" applyBorder="1" applyAlignment="1">
      <alignment horizontal="center" vertical="center" wrapText="1"/>
    </xf>
    <xf numFmtId="0" fontId="8" fillId="0" borderId="0" xfId="19" applyAlignment="1">
      <alignment vertical="center"/>
    </xf>
    <xf numFmtId="0" fontId="26" fillId="2" borderId="0" xfId="19" applyFont="1" applyFill="1" applyBorder="1" applyAlignment="1">
      <alignment vertical="center" wrapText="1"/>
    </xf>
    <xf numFmtId="0" fontId="30" fillId="0" borderId="0" xfId="19" applyFont="1" applyAlignment="1">
      <alignment horizontal="left" vertical="center" wrapText="1"/>
    </xf>
    <xf numFmtId="0" fontId="29" fillId="0" borderId="0" xfId="19" applyFont="1" applyBorder="1" applyAlignment="1">
      <alignment vertical="center" wrapText="1"/>
    </xf>
    <xf numFmtId="0" fontId="72" fillId="0" borderId="0" xfId="0" applyFont="1" applyBorder="1" applyAlignment="1">
      <alignment horizontal="center" vertical="center" wrapText="1"/>
    </xf>
    <xf numFmtId="0" fontId="32" fillId="0" borderId="26" xfId="0" applyFont="1" applyBorder="1" applyAlignment="1">
      <alignment horizontal="justify" vertical="center"/>
    </xf>
    <xf numFmtId="0" fontId="36" fillId="0" borderId="26" xfId="19" applyFont="1" applyBorder="1" applyAlignment="1">
      <alignment vertical="center" wrapText="1"/>
    </xf>
    <xf numFmtId="0" fontId="75" fillId="0" borderId="26" xfId="19" applyFont="1" applyBorder="1" applyAlignment="1">
      <alignment vertical="center" wrapText="1"/>
    </xf>
    <xf numFmtId="0" fontId="40" fillId="21" borderId="26" xfId="19" applyFont="1" applyFill="1" applyBorder="1" applyAlignment="1">
      <alignment vertical="center" wrapText="1"/>
    </xf>
    <xf numFmtId="0" fontId="33" fillId="21" borderId="26" xfId="19" applyFont="1" applyFill="1" applyBorder="1" applyAlignment="1">
      <alignment vertical="center" wrapText="1"/>
    </xf>
    <xf numFmtId="0" fontId="33" fillId="21" borderId="26" xfId="19" applyFont="1" applyFill="1" applyBorder="1" applyAlignment="1">
      <alignment horizontal="center" vertical="center" wrapText="1"/>
    </xf>
    <xf numFmtId="0" fontId="80" fillId="0" borderId="28" xfId="19" applyFont="1" applyBorder="1" applyAlignment="1">
      <alignment horizontal="center" vertical="center" wrapText="1"/>
    </xf>
    <xf numFmtId="0" fontId="80" fillId="0" borderId="30" xfId="19"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80" fillId="0" borderId="30" xfId="19" applyFont="1" applyBorder="1" applyAlignment="1">
      <alignment horizontal="center" vertical="center" wrapText="1"/>
    </xf>
    <xf numFmtId="0" fontId="80" fillId="0" borderId="28"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Border="1" applyAlignment="1">
      <alignment horizontal="center" vertical="center" wrapText="1"/>
    </xf>
    <xf numFmtId="0" fontId="40" fillId="0" borderId="26" xfId="19"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41" fontId="40" fillId="0" borderId="26" xfId="19" applyNumberFormat="1" applyFont="1" applyBorder="1" applyAlignment="1">
      <alignment horizontal="center" vertical="center" wrapText="1"/>
    </xf>
    <xf numFmtId="1" fontId="40" fillId="0" borderId="26" xfId="19" applyNumberFormat="1" applyFont="1" applyBorder="1" applyAlignment="1">
      <alignment horizontal="center" vertical="center" wrapText="1"/>
    </xf>
    <xf numFmtId="0" fontId="27" fillId="11" borderId="26" xfId="0" applyFont="1" applyFill="1" applyBorder="1" applyAlignment="1">
      <alignment horizontal="center" vertical="center" wrapText="1"/>
    </xf>
    <xf numFmtId="0" fontId="80" fillId="0" borderId="26" xfId="19" applyFont="1" applyBorder="1" applyAlignment="1">
      <alignment horizontal="center" vertical="center" wrapText="1"/>
    </xf>
    <xf numFmtId="0" fontId="79" fillId="0" borderId="26" xfId="19" applyFont="1" applyFill="1" applyBorder="1" applyAlignment="1">
      <alignment horizontal="center" vertical="center" wrapText="1"/>
    </xf>
    <xf numFmtId="0" fontId="80" fillId="0" borderId="27" xfId="19" applyFont="1" applyBorder="1" applyAlignment="1">
      <alignment horizontal="center" vertical="center" wrapText="1"/>
    </xf>
    <xf numFmtId="0" fontId="39" fillId="0" borderId="30" xfId="19" applyFont="1" applyBorder="1" applyAlignment="1">
      <alignment horizontal="left" vertical="center" wrapText="1"/>
    </xf>
    <xf numFmtId="0" fontId="39" fillId="0" borderId="28" xfId="19" applyFont="1" applyBorder="1" applyAlignment="1">
      <alignment horizontal="left" vertical="center" wrapText="1"/>
    </xf>
    <xf numFmtId="0" fontId="39" fillId="0" borderId="27" xfId="19" applyFont="1" applyBorder="1" applyAlignment="1">
      <alignment horizontal="left" vertical="center" wrapText="1"/>
    </xf>
    <xf numFmtId="0" fontId="39" fillId="0" borderId="26" xfId="19" applyFont="1" applyBorder="1" applyAlignment="1">
      <alignment horizontal="center" vertical="center" wrapText="1"/>
    </xf>
    <xf numFmtId="0" fontId="39" fillId="0" borderId="26" xfId="19" applyFont="1" applyBorder="1" applyAlignment="1">
      <alignment horizontal="left" vertical="center" wrapText="1"/>
    </xf>
    <xf numFmtId="0" fontId="33" fillId="0" borderId="26" xfId="19" applyFont="1" applyBorder="1" applyAlignment="1">
      <alignment horizontal="left" vertical="center" wrapText="1"/>
    </xf>
    <xf numFmtId="0" fontId="77" fillId="2" borderId="30" xfId="0" applyFont="1" applyFill="1" applyBorder="1" applyAlignment="1">
      <alignment vertical="center" wrapText="1"/>
    </xf>
    <xf numFmtId="0" fontId="77" fillId="2" borderId="27" xfId="0" applyFont="1" applyFill="1" applyBorder="1" applyAlignment="1">
      <alignment vertical="center" wrapText="1"/>
    </xf>
    <xf numFmtId="0" fontId="77" fillId="2" borderId="30" xfId="0" applyFont="1" applyFill="1" applyBorder="1" applyAlignment="1">
      <alignment horizontal="center" vertical="center" wrapText="1"/>
    </xf>
    <xf numFmtId="0" fontId="77" fillId="2" borderId="27"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3" fontId="40" fillId="0" borderId="30" xfId="19" applyNumberFormat="1" applyFont="1" applyBorder="1" applyAlignment="1">
      <alignment horizontal="center" vertical="center" wrapText="1"/>
    </xf>
    <xf numFmtId="3" fontId="40" fillId="0" borderId="27" xfId="19" applyNumberFormat="1" applyFont="1" applyBorder="1" applyAlignment="1">
      <alignment horizontal="center" vertical="center" wrapText="1"/>
    </xf>
    <xf numFmtId="9" fontId="40" fillId="0" borderId="30" xfId="19" applyNumberFormat="1" applyFont="1" applyBorder="1" applyAlignment="1">
      <alignment horizontal="center" vertical="center" wrapText="1"/>
    </xf>
    <xf numFmtId="0" fontId="40" fillId="0" borderId="27" xfId="19" applyFont="1" applyBorder="1" applyAlignment="1">
      <alignment horizontal="center" vertical="center" wrapText="1"/>
    </xf>
    <xf numFmtId="41" fontId="40" fillId="0" borderId="30" xfId="19" applyNumberFormat="1" applyFont="1" applyBorder="1" applyAlignment="1">
      <alignment horizontal="center" vertical="center" wrapText="1"/>
    </xf>
    <xf numFmtId="0" fontId="40" fillId="0" borderId="30" xfId="19" applyFont="1" applyBorder="1" applyAlignment="1">
      <alignment horizontal="center" vertical="center" wrapText="1"/>
    </xf>
    <xf numFmtId="43" fontId="40" fillId="0" borderId="30" xfId="18" applyFont="1" applyBorder="1" applyAlignment="1">
      <alignment horizontal="center" vertical="center" wrapText="1"/>
    </xf>
    <xf numFmtId="43" fontId="40" fillId="0" borderId="27" xfId="18" applyFont="1" applyBorder="1" applyAlignment="1">
      <alignment horizontal="center" vertical="center" wrapText="1"/>
    </xf>
    <xf numFmtId="0" fontId="33" fillId="0" borderId="28"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4">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3</c:v>
                </c:pt>
                <c:pt idx="16">
                  <c:v>0</c:v>
                </c:pt>
              </c:numCache>
            </c:numRef>
          </c:val>
        </c:ser>
        <c:dLbls>
          <c:showLegendKey val="0"/>
          <c:showVal val="0"/>
          <c:showCatName val="0"/>
          <c:showSerName val="0"/>
          <c:showPercent val="0"/>
          <c:showBubbleSize val="0"/>
        </c:dLbls>
        <c:gapWidth val="150"/>
        <c:shape val="box"/>
        <c:axId val="98804096"/>
        <c:axId val="98805632"/>
        <c:axId val="0"/>
      </c:bar3DChart>
      <c:catAx>
        <c:axId val="98804096"/>
        <c:scaling>
          <c:orientation val="minMax"/>
        </c:scaling>
        <c:delete val="0"/>
        <c:axPos val="b"/>
        <c:majorTickMark val="none"/>
        <c:minorTickMark val="none"/>
        <c:tickLblPos val="nextTo"/>
        <c:txPr>
          <a:bodyPr/>
          <a:lstStyle/>
          <a:p>
            <a:pPr>
              <a:defRPr lang="es-HN"/>
            </a:pPr>
            <a:endParaRPr lang="es-HN"/>
          </a:p>
        </c:txPr>
        <c:crossAx val="98805632"/>
        <c:crosses val="autoZero"/>
        <c:auto val="1"/>
        <c:lblAlgn val="ctr"/>
        <c:lblOffset val="100"/>
        <c:noMultiLvlLbl val="0"/>
      </c:catAx>
      <c:valAx>
        <c:axId val="988056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80409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8922496"/>
        <c:axId val="98924032"/>
        <c:axId val="0"/>
      </c:bar3DChart>
      <c:catAx>
        <c:axId val="98922496"/>
        <c:scaling>
          <c:orientation val="minMax"/>
        </c:scaling>
        <c:delete val="0"/>
        <c:axPos val="b"/>
        <c:majorTickMark val="none"/>
        <c:minorTickMark val="none"/>
        <c:tickLblPos val="nextTo"/>
        <c:txPr>
          <a:bodyPr/>
          <a:lstStyle/>
          <a:p>
            <a:pPr>
              <a:defRPr lang="es-HN"/>
            </a:pPr>
            <a:endParaRPr lang="es-HN"/>
          </a:p>
        </c:txPr>
        <c:crossAx val="98924032"/>
        <c:crosses val="autoZero"/>
        <c:auto val="1"/>
        <c:lblAlgn val="ctr"/>
        <c:lblOffset val="100"/>
        <c:noMultiLvlLbl val="0"/>
      </c:catAx>
      <c:valAx>
        <c:axId val="989240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92249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1</c:v>
                </c:pt>
                <c:pt idx="1">
                  <c:v>0</c:v>
                </c:pt>
                <c:pt idx="2">
                  <c:v>0</c:v>
                </c:pt>
                <c:pt idx="3">
                  <c:v>2</c:v>
                </c:pt>
                <c:pt idx="4">
                  <c:v>0</c:v>
                </c:pt>
                <c:pt idx="5">
                  <c:v>0</c:v>
                </c:pt>
                <c:pt idx="6">
                  <c:v>1</c:v>
                </c:pt>
                <c:pt idx="7">
                  <c:v>1</c:v>
                </c:pt>
                <c:pt idx="8">
                  <c:v>0</c:v>
                </c:pt>
                <c:pt idx="9">
                  <c:v>1</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8942336"/>
        <c:axId val="105518208"/>
        <c:axId val="0"/>
      </c:bar3DChart>
      <c:catAx>
        <c:axId val="98942336"/>
        <c:scaling>
          <c:orientation val="minMax"/>
        </c:scaling>
        <c:delete val="0"/>
        <c:axPos val="b"/>
        <c:majorTickMark val="none"/>
        <c:minorTickMark val="none"/>
        <c:tickLblPos val="nextTo"/>
        <c:txPr>
          <a:bodyPr/>
          <a:lstStyle/>
          <a:p>
            <a:pPr>
              <a:defRPr lang="es-HN"/>
            </a:pPr>
            <a:endParaRPr lang="es-HN"/>
          </a:p>
        </c:txPr>
        <c:crossAx val="105518208"/>
        <c:crosses val="autoZero"/>
        <c:auto val="1"/>
        <c:lblAlgn val="ctr"/>
        <c:lblOffset val="100"/>
        <c:noMultiLvlLbl val="0"/>
      </c:catAx>
      <c:valAx>
        <c:axId val="10551820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989423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A%202015%20%20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AH-26/DVUS2014/POA%202014/POA%202014-DVUS%20MOD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3:C15" totalsRowShown="0" headerRowDxfId="23" dataDxfId="22">
  <autoFilter ref="B3:C15"/>
  <tableColumns count="2">
    <tableColumn id="1" name="Descripción" dataDxfId="21"/>
    <tableColumn id="2" name="Monto" dataDxfId="2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9" dataDxfId="18">
  <autoFilter ref="B37:D55"/>
  <tableColumns count="3">
    <tableColumn id="1" name="Descripción" dataDxfId="17"/>
    <tableColumn id="2" name="Cantidad" dataDxfId="16" dataCellStyle="Millares"/>
    <tableColumn id="3" name="Montos" dataDxfId="1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4" dataDxfId="13">
  <autoFilter ref="B66:D78"/>
  <tableColumns count="3">
    <tableColumn id="1" name="Descripción" dataDxfId="12"/>
    <tableColumn id="2" name="Cantidad" dataDxfId="11" dataCellStyle="Millares"/>
    <tableColumn id="3" name="Montos" dataDxfId="10">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9">
  <autoFilter ref="B83:D101"/>
  <tableColumns count="3">
    <tableColumn id="1" name="Descripción " dataDxfId="8"/>
    <tableColumn id="2" name="Cantidad" dataDxfId="7" dataCellStyle="Millares"/>
    <tableColumn id="3" name="Montos" dataDxfId="6">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21"/>
      <c r="U2" s="521"/>
      <c r="V2" s="521"/>
      <c r="W2" s="521"/>
      <c r="X2" s="521"/>
      <c r="Y2" s="521"/>
      <c r="Z2" s="521"/>
      <c r="AA2" s="521"/>
      <c r="AB2" s="521"/>
      <c r="AC2" s="521" t="s">
        <v>25</v>
      </c>
      <c r="AD2" s="521"/>
      <c r="AE2" s="521"/>
      <c r="AF2" s="521"/>
      <c r="AG2" s="521"/>
      <c r="AH2" s="521"/>
      <c r="AI2" s="521"/>
      <c r="AJ2" s="521"/>
    </row>
    <row r="3" spans="2:36" ht="16.5" customHeight="1" x14ac:dyDescent="0.25">
      <c r="B3" s="33" t="s">
        <v>7</v>
      </c>
      <c r="C3" s="33"/>
      <c r="D3" s="33"/>
      <c r="E3" s="33"/>
      <c r="F3" s="33"/>
      <c r="G3" s="33"/>
      <c r="H3" s="33"/>
      <c r="I3" s="33"/>
      <c r="J3" s="33"/>
      <c r="K3" s="33"/>
      <c r="L3" s="33"/>
      <c r="M3" s="33"/>
      <c r="N3" s="33"/>
      <c r="O3" s="33"/>
      <c r="P3" s="33"/>
      <c r="Q3" s="33"/>
      <c r="R3" s="33"/>
      <c r="S3" s="33"/>
      <c r="T3" s="521"/>
      <c r="U3" s="521"/>
      <c r="V3" s="521"/>
      <c r="W3" s="521"/>
      <c r="X3" s="521"/>
      <c r="Y3" s="521"/>
      <c r="Z3" s="521"/>
      <c r="AA3" s="521"/>
      <c r="AB3" s="521"/>
      <c r="AC3" s="521" t="s">
        <v>7</v>
      </c>
      <c r="AD3" s="521"/>
      <c r="AE3" s="521"/>
      <c r="AF3" s="521"/>
      <c r="AG3" s="521"/>
      <c r="AH3" s="521"/>
      <c r="AI3" s="521"/>
      <c r="AJ3" s="521"/>
    </row>
    <row r="4" spans="2:36" ht="12.75" customHeight="1" x14ac:dyDescent="0.25">
      <c r="B4" s="33" t="s">
        <v>36</v>
      </c>
      <c r="C4" s="33"/>
      <c r="D4" s="33"/>
      <c r="E4" s="33"/>
      <c r="F4" s="33"/>
      <c r="G4" s="33"/>
      <c r="H4" s="33"/>
      <c r="I4" s="33"/>
      <c r="J4" s="33"/>
      <c r="K4" s="33"/>
      <c r="L4" s="33"/>
      <c r="M4" s="33"/>
      <c r="N4" s="33"/>
      <c r="O4" s="33"/>
      <c r="P4" s="33"/>
      <c r="Q4" s="33"/>
      <c r="R4" s="33"/>
      <c r="S4" s="33"/>
      <c r="T4" s="521"/>
      <c r="U4" s="521"/>
      <c r="V4" s="521"/>
      <c r="W4" s="521"/>
      <c r="X4" s="521"/>
      <c r="Y4" s="521"/>
      <c r="Z4" s="521"/>
      <c r="AA4" s="521"/>
      <c r="AB4" s="521"/>
      <c r="AC4" s="521" t="s">
        <v>36</v>
      </c>
      <c r="AD4" s="521"/>
      <c r="AE4" s="521"/>
      <c r="AF4" s="521"/>
      <c r="AG4" s="521"/>
      <c r="AH4" s="521"/>
      <c r="AI4" s="521"/>
      <c r="AJ4" s="521"/>
    </row>
    <row r="5" spans="2:36" ht="15.75" x14ac:dyDescent="0.25">
      <c r="B5" s="2"/>
      <c r="C5" s="2"/>
      <c r="D5" s="2"/>
    </row>
    <row r="6" spans="2:36" ht="16.5" thickBot="1" x14ac:dyDescent="0.3">
      <c r="B6" s="2"/>
      <c r="C6" s="2"/>
      <c r="D6" s="2"/>
    </row>
    <row r="7" spans="2:36" ht="75.75" customHeight="1" x14ac:dyDescent="0.25">
      <c r="B7" s="518" t="s">
        <v>20</v>
      </c>
      <c r="C7" s="518" t="s">
        <v>38</v>
      </c>
      <c r="D7" s="518" t="s">
        <v>39</v>
      </c>
      <c r="E7" s="527" t="s">
        <v>40</v>
      </c>
      <c r="F7" s="518" t="s">
        <v>37</v>
      </c>
      <c r="G7" s="527" t="s">
        <v>9</v>
      </c>
      <c r="H7" s="516" t="s">
        <v>0</v>
      </c>
      <c r="I7" s="516" t="s">
        <v>8</v>
      </c>
      <c r="J7" s="516" t="s">
        <v>16</v>
      </c>
      <c r="K7" s="516"/>
      <c r="L7" s="516" t="s">
        <v>13</v>
      </c>
      <c r="M7" s="516"/>
      <c r="N7" s="516"/>
      <c r="O7" s="516"/>
      <c r="P7" s="516"/>
      <c r="Q7" s="516"/>
      <c r="R7" s="516"/>
      <c r="S7" s="516"/>
      <c r="T7" s="518" t="s">
        <v>14</v>
      </c>
      <c r="U7" s="516" t="s">
        <v>18</v>
      </c>
      <c r="V7" s="516" t="s">
        <v>26</v>
      </c>
      <c r="W7" s="516"/>
      <c r="X7" s="516" t="s">
        <v>15</v>
      </c>
      <c r="Y7" s="516" t="s">
        <v>17</v>
      </c>
      <c r="Z7" s="516"/>
      <c r="AA7" s="516" t="s">
        <v>22</v>
      </c>
      <c r="AB7" s="516" t="s">
        <v>32</v>
      </c>
      <c r="AC7" s="522" t="s">
        <v>31</v>
      </c>
      <c r="AD7" s="522"/>
      <c r="AE7" s="522"/>
      <c r="AF7" s="522"/>
      <c r="AG7" s="516" t="s">
        <v>28</v>
      </c>
      <c r="AH7" s="516" t="s">
        <v>29</v>
      </c>
      <c r="AI7" s="516" t="s">
        <v>1</v>
      </c>
      <c r="AJ7" s="516" t="s">
        <v>2</v>
      </c>
    </row>
    <row r="8" spans="2:36" ht="15.75" customHeight="1" x14ac:dyDescent="0.25">
      <c r="B8" s="519"/>
      <c r="C8" s="519"/>
      <c r="D8" s="519"/>
      <c r="E8" s="528"/>
      <c r="F8" s="519"/>
      <c r="G8" s="528"/>
      <c r="H8" s="517"/>
      <c r="I8" s="517"/>
      <c r="J8" s="517" t="s">
        <v>33</v>
      </c>
      <c r="K8" s="517" t="s">
        <v>19</v>
      </c>
      <c r="L8" s="520" t="s">
        <v>3</v>
      </c>
      <c r="M8" s="520"/>
      <c r="N8" s="520" t="s">
        <v>4</v>
      </c>
      <c r="O8" s="520"/>
      <c r="P8" s="520" t="s">
        <v>5</v>
      </c>
      <c r="Q8" s="520"/>
      <c r="R8" s="520" t="s">
        <v>6</v>
      </c>
      <c r="S8" s="520"/>
      <c r="T8" s="519"/>
      <c r="U8" s="517"/>
      <c r="V8" s="517" t="s">
        <v>23</v>
      </c>
      <c r="W8" s="517" t="s">
        <v>21</v>
      </c>
      <c r="X8" s="517"/>
      <c r="Y8" s="517" t="s">
        <v>23</v>
      </c>
      <c r="Z8" s="517" t="s">
        <v>21</v>
      </c>
      <c r="AA8" s="517"/>
      <c r="AB8" s="517"/>
      <c r="AC8" s="14" t="s">
        <v>3</v>
      </c>
      <c r="AD8" s="14" t="s">
        <v>4</v>
      </c>
      <c r="AE8" s="14" t="s">
        <v>5</v>
      </c>
      <c r="AF8" s="14" t="s">
        <v>6</v>
      </c>
      <c r="AG8" s="517"/>
      <c r="AH8" s="517"/>
      <c r="AI8" s="517"/>
      <c r="AJ8" s="517"/>
    </row>
    <row r="9" spans="2:36" ht="78.75" x14ac:dyDescent="0.25">
      <c r="B9" s="519"/>
      <c r="C9" s="519"/>
      <c r="D9" s="519"/>
      <c r="E9" s="528"/>
      <c r="F9" s="519"/>
      <c r="G9" s="528"/>
      <c r="H9" s="517"/>
      <c r="I9" s="517"/>
      <c r="J9" s="517"/>
      <c r="K9" s="517"/>
      <c r="L9" s="32" t="s">
        <v>11</v>
      </c>
      <c r="M9" s="32" t="s">
        <v>12</v>
      </c>
      <c r="N9" s="32" t="s">
        <v>11</v>
      </c>
      <c r="O9" s="32" t="s">
        <v>12</v>
      </c>
      <c r="P9" s="32" t="s">
        <v>11</v>
      </c>
      <c r="Q9" s="32" t="s">
        <v>12</v>
      </c>
      <c r="R9" s="32" t="s">
        <v>11</v>
      </c>
      <c r="S9" s="32" t="s">
        <v>12</v>
      </c>
      <c r="T9" s="519"/>
      <c r="U9" s="517"/>
      <c r="V9" s="517"/>
      <c r="W9" s="517"/>
      <c r="X9" s="517"/>
      <c r="Y9" s="517"/>
      <c r="Z9" s="517"/>
      <c r="AA9" s="517"/>
      <c r="AB9" s="517"/>
      <c r="AC9" s="14" t="s">
        <v>24</v>
      </c>
      <c r="AD9" s="14" t="s">
        <v>24</v>
      </c>
      <c r="AE9" s="14" t="s">
        <v>24</v>
      </c>
      <c r="AF9" s="14" t="s">
        <v>24</v>
      </c>
      <c r="AG9" s="517"/>
      <c r="AH9" s="517"/>
      <c r="AI9" s="517"/>
      <c r="AJ9" s="517"/>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5" t="s">
        <v>10</v>
      </c>
      <c r="K31" s="526"/>
      <c r="L31" s="523"/>
      <c r="M31" s="524"/>
      <c r="N31" s="523"/>
      <c r="O31" s="524"/>
      <c r="P31" s="523"/>
      <c r="Q31" s="524"/>
      <c r="R31" s="523"/>
      <c r="S31" s="52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C17" sqref="C17:C23"/>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47">
        <f>SUM(F17:F51)</f>
        <v>0</v>
      </c>
      <c r="F10" s="70"/>
      <c r="G10" s="79"/>
      <c r="H10" s="70"/>
      <c r="I10" s="70"/>
    </row>
    <row r="11" spans="1:555" x14ac:dyDescent="0.25">
      <c r="C11" s="70"/>
      <c r="D11" s="31"/>
      <c r="E11" s="95"/>
      <c r="F11" s="95"/>
      <c r="G11" s="95"/>
      <c r="H11" s="76"/>
      <c r="I11" s="76"/>
      <c r="J11" s="76"/>
      <c r="K11" s="114"/>
    </row>
    <row r="12" spans="1:555" ht="15.75" x14ac:dyDescent="0.25">
      <c r="B12" s="95"/>
      <c r="C12" s="321" t="s">
        <v>400</v>
      </c>
      <c r="D12" s="208" t="s">
        <v>491</v>
      </c>
      <c r="E12" s="95"/>
      <c r="F12" s="95"/>
      <c r="G12" s="95"/>
      <c r="H12" s="76"/>
      <c r="I12" s="76"/>
      <c r="J12" s="76"/>
      <c r="K12" s="114"/>
    </row>
    <row r="13" spans="1:555" ht="18.75" x14ac:dyDescent="0.2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126</v>
      </c>
    </row>
    <row r="17" spans="3:12" x14ac:dyDescent="0.25">
      <c r="C17" s="143" t="s">
        <v>129</v>
      </c>
      <c r="D17" s="160"/>
      <c r="E17" s="117">
        <v>784000</v>
      </c>
      <c r="F17" s="99">
        <f t="shared" ref="F17:F51" si="0">D17*E17</f>
        <v>0</v>
      </c>
      <c r="G17" s="163" t="s">
        <v>138</v>
      </c>
      <c r="H17" s="144"/>
      <c r="I17" s="132" t="e">
        <f>VLOOKUP(H17,Presupuesto!$B$11:$C$565,2,0)</f>
        <v>#N/A</v>
      </c>
      <c r="J17" s="227" t="s">
        <v>1471</v>
      </c>
      <c r="K17" s="100" t="s">
        <v>403</v>
      </c>
      <c r="L17" s="100"/>
    </row>
    <row r="18" spans="3:12" x14ac:dyDescent="0.25">
      <c r="C18" s="143" t="s">
        <v>85</v>
      </c>
      <c r="D18" s="160"/>
      <c r="E18" s="125">
        <v>100000</v>
      </c>
      <c r="F18" s="99">
        <f t="shared" si="0"/>
        <v>0</v>
      </c>
      <c r="G18" s="163"/>
      <c r="H18" s="144">
        <v>42500</v>
      </c>
      <c r="I18" s="132" t="e">
        <f>VLOOKUP(H18,Presupuesto!$B$11:$C$565,2,0)</f>
        <v>#N/A</v>
      </c>
      <c r="J18" s="100" t="str">
        <f t="shared" ref="J18:J50" si="1">$J$17</f>
        <v>Posgrado</v>
      </c>
      <c r="K18" s="100" t="s">
        <v>421</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421</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421</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421</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410</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421</v>
      </c>
      <c r="L23" s="100"/>
    </row>
    <row r="24" spans="3:12" x14ac:dyDescent="0.25">
      <c r="C24" s="143"/>
      <c r="D24" s="160"/>
      <c r="E24" s="125"/>
      <c r="F24" s="99">
        <f t="shared" si="0"/>
        <v>0</v>
      </c>
      <c r="G24" s="163"/>
      <c r="H24" s="144">
        <v>35600</v>
      </c>
      <c r="I24" s="132" t="e">
        <f>VLOOKUP(H24,Presupuesto!$B$11:$C$565,2,0)</f>
        <v>#N/A</v>
      </c>
      <c r="J24" s="100" t="str">
        <f t="shared" si="1"/>
        <v>Posgrado</v>
      </c>
      <c r="K24" s="100" t="s">
        <v>421</v>
      </c>
      <c r="L24" s="100"/>
    </row>
    <row r="25" spans="3:12" x14ac:dyDescent="0.25">
      <c r="C25" s="143"/>
      <c r="D25" s="160"/>
      <c r="E25" s="125"/>
      <c r="F25" s="99">
        <f t="shared" si="0"/>
        <v>0</v>
      </c>
      <c r="G25" s="163"/>
      <c r="H25" s="144"/>
      <c r="I25" s="132" t="e">
        <f>VLOOKUP(H25,Presupuesto!$B$11:$C$565,2,0)</f>
        <v>#N/A</v>
      </c>
      <c r="J25" s="100" t="str">
        <f t="shared" si="1"/>
        <v>Posgrado</v>
      </c>
      <c r="K25" s="100" t="s">
        <v>421</v>
      </c>
      <c r="L25" s="100"/>
    </row>
    <row r="26" spans="3:12" x14ac:dyDescent="0.25">
      <c r="C26" s="143"/>
      <c r="D26" s="160"/>
      <c r="E26" s="125"/>
      <c r="F26" s="99">
        <f t="shared" si="0"/>
        <v>0</v>
      </c>
      <c r="G26" s="163"/>
      <c r="H26" s="144"/>
      <c r="I26" s="132" t="e">
        <f>VLOOKUP(H26,Presupuesto!$B$11:$C$565,2,0)</f>
        <v>#N/A</v>
      </c>
      <c r="J26" s="100" t="str">
        <f t="shared" si="1"/>
        <v>Posgrado</v>
      </c>
      <c r="K26" s="100" t="s">
        <v>421</v>
      </c>
      <c r="L26" s="100"/>
    </row>
    <row r="27" spans="3:12" x14ac:dyDescent="0.25">
      <c r="C27" s="143"/>
      <c r="D27" s="160"/>
      <c r="E27" s="125"/>
      <c r="F27" s="99">
        <f t="shared" si="0"/>
        <v>0</v>
      </c>
      <c r="G27" s="163"/>
      <c r="H27" s="144"/>
      <c r="I27" s="132" t="e">
        <f>VLOOKUP(H27,Presupuesto!$B$11:$C$565,2,0)</f>
        <v>#N/A</v>
      </c>
      <c r="J27" s="100" t="str">
        <f t="shared" si="1"/>
        <v>Posgrado</v>
      </c>
      <c r="K27" s="100" t="s">
        <v>421</v>
      </c>
      <c r="L27" s="100"/>
    </row>
    <row r="28" spans="3:12" x14ac:dyDescent="0.25">
      <c r="C28" s="143"/>
      <c r="D28" s="160"/>
      <c r="E28" s="125"/>
      <c r="F28" s="99">
        <f t="shared" si="0"/>
        <v>0</v>
      </c>
      <c r="G28" s="163"/>
      <c r="H28" s="144"/>
      <c r="I28" s="132" t="e">
        <f>VLOOKUP(H28,Presupuesto!$B$11:$C$565,2,0)</f>
        <v>#N/A</v>
      </c>
      <c r="J28" s="100" t="str">
        <f t="shared" si="1"/>
        <v>Posgrado</v>
      </c>
      <c r="K28" s="100" t="s">
        <v>421</v>
      </c>
      <c r="L28" s="100"/>
    </row>
    <row r="29" spans="3:12" x14ac:dyDescent="0.25">
      <c r="C29" s="143"/>
      <c r="D29" s="160"/>
      <c r="E29" s="125"/>
      <c r="F29" s="99">
        <f t="shared" si="0"/>
        <v>0</v>
      </c>
      <c r="G29" s="163"/>
      <c r="H29" s="144"/>
      <c r="I29" s="132" t="e">
        <f>VLOOKUP(H29,Presupuesto!$B$11:$C$565,2,0)</f>
        <v>#N/A</v>
      </c>
      <c r="J29" s="100" t="str">
        <f t="shared" si="1"/>
        <v>Posgrado</v>
      </c>
      <c r="K29" s="100" t="s">
        <v>421</v>
      </c>
      <c r="L29" s="100"/>
    </row>
    <row r="30" spans="3:12" x14ac:dyDescent="0.25">
      <c r="C30" s="143"/>
      <c r="D30" s="160"/>
      <c r="E30" s="125"/>
      <c r="F30" s="99">
        <f t="shared" si="0"/>
        <v>0</v>
      </c>
      <c r="G30" s="163"/>
      <c r="H30" s="144"/>
      <c r="I30" s="132" t="e">
        <f>VLOOKUP(H30,Presupuesto!$B$11:$C$565,2,0)</f>
        <v>#N/A</v>
      </c>
      <c r="J30" s="100" t="str">
        <f t="shared" si="1"/>
        <v>Posgrado</v>
      </c>
      <c r="K30" s="100" t="s">
        <v>421</v>
      </c>
      <c r="L30" s="100"/>
    </row>
    <row r="31" spans="3:12" x14ac:dyDescent="0.25">
      <c r="C31" s="143"/>
      <c r="D31" s="160"/>
      <c r="E31" s="125"/>
      <c r="F31" s="99">
        <f t="shared" si="0"/>
        <v>0</v>
      </c>
      <c r="G31" s="163"/>
      <c r="H31" s="144"/>
      <c r="I31" s="132" t="e">
        <f>VLOOKUP(H31,Presupuesto!$B$11:$C$565,2,0)</f>
        <v>#N/A</v>
      </c>
      <c r="J31" s="100" t="str">
        <f t="shared" si="1"/>
        <v>Posgrado</v>
      </c>
      <c r="K31" s="100" t="s">
        <v>421</v>
      </c>
      <c r="L31" s="100"/>
    </row>
    <row r="32" spans="3:12" x14ac:dyDescent="0.25">
      <c r="C32" s="143"/>
      <c r="D32" s="160"/>
      <c r="E32" s="125"/>
      <c r="F32" s="99">
        <f t="shared" si="0"/>
        <v>0</v>
      </c>
      <c r="G32" s="163"/>
      <c r="H32" s="144"/>
      <c r="I32" s="132" t="e">
        <f>VLOOKUP(H32,Presupuesto!$B$11:$C$565,2,0)</f>
        <v>#N/A</v>
      </c>
      <c r="J32" s="100" t="str">
        <f t="shared" si="1"/>
        <v>Posgrado</v>
      </c>
      <c r="K32" s="100" t="s">
        <v>421</v>
      </c>
      <c r="L32" s="100"/>
    </row>
    <row r="33" spans="3:12" x14ac:dyDescent="0.25">
      <c r="C33" s="143"/>
      <c r="D33" s="160"/>
      <c r="E33" s="125"/>
      <c r="F33" s="99">
        <f t="shared" si="0"/>
        <v>0</v>
      </c>
      <c r="G33" s="163"/>
      <c r="H33" s="144"/>
      <c r="I33" s="132" t="e">
        <f>VLOOKUP(H33,Presupuesto!$B$11:$C$565,2,0)</f>
        <v>#N/A</v>
      </c>
      <c r="J33" s="100" t="str">
        <f t="shared" si="1"/>
        <v>Posgrado</v>
      </c>
      <c r="K33" s="100" t="s">
        <v>421</v>
      </c>
      <c r="L33" s="100"/>
    </row>
    <row r="34" spans="3:12" x14ac:dyDescent="0.25">
      <c r="C34" s="143"/>
      <c r="D34" s="160"/>
      <c r="E34" s="125"/>
      <c r="F34" s="99">
        <f t="shared" si="0"/>
        <v>0</v>
      </c>
      <c r="G34" s="163"/>
      <c r="H34" s="144"/>
      <c r="I34" s="132" t="e">
        <f>VLOOKUP(H34,Presupuesto!$B$11:$C$565,2,0)</f>
        <v>#N/A</v>
      </c>
      <c r="J34" s="100" t="str">
        <f t="shared" si="1"/>
        <v>Posgrado</v>
      </c>
      <c r="K34" s="100" t="s">
        <v>421</v>
      </c>
      <c r="L34" s="100"/>
    </row>
    <row r="35" spans="3:12" x14ac:dyDescent="0.25">
      <c r="C35" s="143"/>
      <c r="D35" s="160"/>
      <c r="E35" s="125"/>
      <c r="F35" s="99">
        <f t="shared" si="0"/>
        <v>0</v>
      </c>
      <c r="G35" s="163"/>
      <c r="H35" s="144"/>
      <c r="I35" s="132" t="e">
        <f>VLOOKUP(H35,Presupuesto!$B$11:$C$565,2,0)</f>
        <v>#N/A</v>
      </c>
      <c r="J35" s="100" t="str">
        <f t="shared" si="1"/>
        <v>Posgrado</v>
      </c>
      <c r="K35" s="100" t="s">
        <v>421</v>
      </c>
      <c r="L35" s="100"/>
    </row>
    <row r="36" spans="3:12" x14ac:dyDescent="0.25">
      <c r="C36" s="143"/>
      <c r="D36" s="160"/>
      <c r="E36" s="125"/>
      <c r="F36" s="99">
        <f t="shared" si="0"/>
        <v>0</v>
      </c>
      <c r="G36" s="163"/>
      <c r="H36" s="144"/>
      <c r="I36" s="132" t="e">
        <f>VLOOKUP(H36,Presupuesto!$B$11:$C$565,2,0)</f>
        <v>#N/A</v>
      </c>
      <c r="J36" s="100" t="str">
        <f t="shared" si="1"/>
        <v>Posgrado</v>
      </c>
      <c r="K36" s="100" t="s">
        <v>421</v>
      </c>
      <c r="L36" s="100"/>
    </row>
    <row r="37" spans="3:12" x14ac:dyDescent="0.25">
      <c r="C37" s="143"/>
      <c r="D37" s="160"/>
      <c r="E37" s="125"/>
      <c r="F37" s="99">
        <f t="shared" si="0"/>
        <v>0</v>
      </c>
      <c r="G37" s="163"/>
      <c r="H37" s="144"/>
      <c r="I37" s="132" t="e">
        <f>VLOOKUP(H37,Presupuesto!$B$11:$C$565,2,0)</f>
        <v>#N/A</v>
      </c>
      <c r="J37" s="100" t="str">
        <f t="shared" si="1"/>
        <v>Posgrado</v>
      </c>
      <c r="K37" s="100" t="s">
        <v>421</v>
      </c>
      <c r="L37" s="100"/>
    </row>
    <row r="38" spans="3:12" x14ac:dyDescent="0.25">
      <c r="C38" s="143"/>
      <c r="D38" s="160"/>
      <c r="E38" s="125"/>
      <c r="F38" s="99">
        <f t="shared" si="0"/>
        <v>0</v>
      </c>
      <c r="G38" s="163"/>
      <c r="H38" s="144"/>
      <c r="I38" s="132" t="e">
        <f>VLOOKUP(H38,Presupuesto!$B$11:$C$565,2,0)</f>
        <v>#N/A</v>
      </c>
      <c r="J38" s="100" t="str">
        <f t="shared" si="1"/>
        <v>Posgrado</v>
      </c>
      <c r="K38" s="100" t="s">
        <v>421</v>
      </c>
      <c r="L38" s="100"/>
    </row>
    <row r="39" spans="3:12" x14ac:dyDescent="0.25">
      <c r="C39" s="145"/>
      <c r="D39" s="160"/>
      <c r="E39" s="120"/>
      <c r="F39" s="99">
        <f t="shared" si="0"/>
        <v>0</v>
      </c>
      <c r="G39" s="163"/>
      <c r="H39" s="146"/>
      <c r="I39" s="132" t="e">
        <f>VLOOKUP(H39,Presupuesto!$B$11:$C$565,2,0)</f>
        <v>#N/A</v>
      </c>
      <c r="J39" s="100" t="str">
        <f t="shared" si="1"/>
        <v>Posgrado</v>
      </c>
      <c r="K39" s="100" t="s">
        <v>421</v>
      </c>
      <c r="L39" s="100"/>
    </row>
    <row r="40" spans="3:12" x14ac:dyDescent="0.25">
      <c r="C40" s="145"/>
      <c r="D40" s="160"/>
      <c r="E40" s="120"/>
      <c r="F40" s="99">
        <f t="shared" si="0"/>
        <v>0</v>
      </c>
      <c r="G40" s="163"/>
      <c r="H40" s="146"/>
      <c r="I40" s="132" t="e">
        <f>VLOOKUP(H40,Presupuesto!$B$11:$C$565,2,0)</f>
        <v>#N/A</v>
      </c>
      <c r="J40" s="100" t="str">
        <f t="shared" si="1"/>
        <v>Posgrado</v>
      </c>
      <c r="K40" s="100" t="s">
        <v>421</v>
      </c>
      <c r="L40" s="100"/>
    </row>
    <row r="41" spans="3:12" x14ac:dyDescent="0.25">
      <c r="C41" s="145"/>
      <c r="D41" s="160"/>
      <c r="E41" s="120"/>
      <c r="F41" s="99">
        <f t="shared" si="0"/>
        <v>0</v>
      </c>
      <c r="G41" s="163"/>
      <c r="H41" s="146"/>
      <c r="I41" s="132" t="e">
        <f>VLOOKUP(H41,Presupuesto!$B$11:$C$565,2,0)</f>
        <v>#N/A</v>
      </c>
      <c r="J41" s="100" t="str">
        <f t="shared" si="1"/>
        <v>Posgrado</v>
      </c>
      <c r="K41" s="100" t="s">
        <v>421</v>
      </c>
      <c r="L41" s="100"/>
    </row>
    <row r="42" spans="3:12" x14ac:dyDescent="0.25">
      <c r="C42" s="145"/>
      <c r="D42" s="160"/>
      <c r="E42" s="120"/>
      <c r="F42" s="99">
        <f t="shared" si="0"/>
        <v>0</v>
      </c>
      <c r="G42" s="163"/>
      <c r="H42" s="146"/>
      <c r="I42" s="132" t="e">
        <f>VLOOKUP(H42,Presupuesto!$B$11:$C$565,2,0)</f>
        <v>#N/A</v>
      </c>
      <c r="J42" s="100" t="str">
        <f t="shared" si="1"/>
        <v>Posgrado</v>
      </c>
      <c r="K42" s="100" t="s">
        <v>421</v>
      </c>
      <c r="L42" s="100"/>
    </row>
    <row r="43" spans="3:12" x14ac:dyDescent="0.25">
      <c r="C43" s="145"/>
      <c r="D43" s="160"/>
      <c r="E43" s="120"/>
      <c r="F43" s="99">
        <f t="shared" si="0"/>
        <v>0</v>
      </c>
      <c r="G43" s="163"/>
      <c r="H43" s="146"/>
      <c r="I43" s="132" t="e">
        <f>VLOOKUP(H43,Presupuesto!$B$11:$C$565,2,0)</f>
        <v>#N/A</v>
      </c>
      <c r="J43" s="100" t="str">
        <f t="shared" si="1"/>
        <v>Posgrado</v>
      </c>
      <c r="K43" s="100" t="s">
        <v>421</v>
      </c>
      <c r="L43" s="100"/>
    </row>
    <row r="44" spans="3:12" x14ac:dyDescent="0.25">
      <c r="C44" s="145"/>
      <c r="D44" s="160"/>
      <c r="E44" s="120"/>
      <c r="F44" s="99">
        <f t="shared" si="0"/>
        <v>0</v>
      </c>
      <c r="G44" s="163"/>
      <c r="H44" s="146"/>
      <c r="I44" s="132" t="e">
        <f>VLOOKUP(H44,Presupuesto!$B$11:$C$565,2,0)</f>
        <v>#N/A</v>
      </c>
      <c r="J44" s="100" t="str">
        <f t="shared" si="1"/>
        <v>Posgrado</v>
      </c>
      <c r="K44" s="100" t="s">
        <v>421</v>
      </c>
      <c r="L44" s="100"/>
    </row>
    <row r="45" spans="3:12" x14ac:dyDescent="0.25">
      <c r="C45" s="145"/>
      <c r="D45" s="160"/>
      <c r="E45" s="120"/>
      <c r="F45" s="99">
        <f t="shared" si="0"/>
        <v>0</v>
      </c>
      <c r="G45" s="163"/>
      <c r="H45" s="146"/>
      <c r="I45" s="132" t="e">
        <f>VLOOKUP(H45,Presupuesto!$B$11:$C$565,2,0)</f>
        <v>#N/A</v>
      </c>
      <c r="J45" s="100" t="str">
        <f t="shared" si="1"/>
        <v>Posgrado</v>
      </c>
      <c r="K45" s="100" t="s">
        <v>421</v>
      </c>
      <c r="L45" s="100"/>
    </row>
    <row r="46" spans="3:12" x14ac:dyDescent="0.25">
      <c r="C46" s="145"/>
      <c r="D46" s="160"/>
      <c r="E46" s="120"/>
      <c r="F46" s="99">
        <f t="shared" si="0"/>
        <v>0</v>
      </c>
      <c r="G46" s="163"/>
      <c r="H46" s="146"/>
      <c r="I46" s="132" t="e">
        <f>VLOOKUP(H46,Presupuesto!$B$11:$C$565,2,0)</f>
        <v>#N/A</v>
      </c>
      <c r="J46" s="100" t="str">
        <f t="shared" si="1"/>
        <v>Posgrado</v>
      </c>
      <c r="K46" s="100" t="s">
        <v>421</v>
      </c>
      <c r="L46" s="100"/>
    </row>
    <row r="47" spans="3:12" x14ac:dyDescent="0.25">
      <c r="C47" s="147"/>
      <c r="D47" s="160"/>
      <c r="E47" s="120"/>
      <c r="F47" s="99">
        <f t="shared" si="0"/>
        <v>0</v>
      </c>
      <c r="G47" s="163"/>
      <c r="H47" s="148"/>
      <c r="I47" s="132" t="e">
        <f>VLOOKUP(H47,Presupuesto!$B$11:$C$565,2,0)</f>
        <v>#N/A</v>
      </c>
      <c r="J47" s="100" t="str">
        <f t="shared" si="1"/>
        <v>Posgrado</v>
      </c>
      <c r="K47" s="100" t="s">
        <v>412</v>
      </c>
      <c r="L47" s="100"/>
    </row>
    <row r="48" spans="3:12" x14ac:dyDescent="0.25">
      <c r="C48" s="147"/>
      <c r="D48" s="160"/>
      <c r="E48" s="120"/>
      <c r="F48" s="99">
        <f t="shared" si="0"/>
        <v>0</v>
      </c>
      <c r="G48" s="163"/>
      <c r="H48" s="148"/>
      <c r="I48" s="132" t="e">
        <f>VLOOKUP(H48,Presupuesto!$B$11:$C$565,2,0)</f>
        <v>#N/A</v>
      </c>
      <c r="J48" s="100" t="str">
        <f t="shared" si="1"/>
        <v>Posgrado</v>
      </c>
      <c r="K48" s="100" t="s">
        <v>421</v>
      </c>
      <c r="L48" s="100"/>
    </row>
    <row r="49" spans="3:12" x14ac:dyDescent="0.25">
      <c r="C49" s="147"/>
      <c r="D49" s="160"/>
      <c r="E49" s="120"/>
      <c r="F49" s="99">
        <f t="shared" si="0"/>
        <v>0</v>
      </c>
      <c r="G49" s="163"/>
      <c r="H49" s="148"/>
      <c r="I49" s="132" t="e">
        <f>VLOOKUP(H49,Presupuesto!$B$11:$C$565,2,0)</f>
        <v>#N/A</v>
      </c>
      <c r="J49" s="100" t="str">
        <f t="shared" si="1"/>
        <v>Posgrado</v>
      </c>
      <c r="K49" s="100" t="s">
        <v>421</v>
      </c>
      <c r="L49" s="100"/>
    </row>
    <row r="50" spans="3:12" x14ac:dyDescent="0.25">
      <c r="C50" s="147"/>
      <c r="D50" s="160"/>
      <c r="E50" s="120"/>
      <c r="F50" s="99">
        <f t="shared" si="0"/>
        <v>0</v>
      </c>
      <c r="G50" s="163"/>
      <c r="H50" s="148"/>
      <c r="I50" s="132" t="e">
        <f>VLOOKUP(H50,Presupuesto!$B$11:$C$565,2,0)</f>
        <v>#N/A</v>
      </c>
      <c r="J50" s="100" t="str">
        <f t="shared" si="1"/>
        <v>Posgrado</v>
      </c>
      <c r="K50" s="100" t="s">
        <v>421</v>
      </c>
      <c r="L50" s="100"/>
    </row>
    <row r="51" spans="3:12" ht="15.75" thickBot="1" x14ac:dyDescent="0.3">
      <c r="C51" s="149"/>
      <c r="D51" s="231"/>
      <c r="E51" s="105"/>
      <c r="F51" s="107">
        <f t="shared" si="0"/>
        <v>0</v>
      </c>
      <c r="G51" s="164"/>
      <c r="H51" s="150"/>
      <c r="I51" s="134" t="e">
        <f>VLOOKUP(H51,Presupuesto!$B$11:$C$565,2,0)</f>
        <v>#N/A</v>
      </c>
      <c r="J51" s="108" t="str">
        <f t="shared" ref="J51" si="2">$J$20</f>
        <v>Posgrado</v>
      </c>
      <c r="K51" s="126" t="s">
        <v>403</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G10" sqref="G10"/>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429</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47">
        <f>SUM(F17:F51)</f>
        <v>0</v>
      </c>
      <c r="G10" s="79"/>
      <c r="H10" s="70"/>
      <c r="I10" s="70"/>
    </row>
    <row r="11" spans="1:555" x14ac:dyDescent="0.25">
      <c r="G11" s="79"/>
      <c r="H11" s="70"/>
      <c r="I11" s="70"/>
    </row>
    <row r="12" spans="1:555" x14ac:dyDescent="0.25">
      <c r="F12" s="70"/>
      <c r="G12" s="79"/>
      <c r="H12" s="70"/>
      <c r="I12" s="70"/>
    </row>
    <row r="13" spans="1:555" ht="15.75" x14ac:dyDescent="0.25">
      <c r="C13" s="321" t="s">
        <v>400</v>
      </c>
      <c r="D13" s="208" t="s">
        <v>401</v>
      </c>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479</v>
      </c>
      <c r="Q15" s="238" t="s">
        <v>480</v>
      </c>
    </row>
    <row r="16" spans="1:555" ht="30.75" thickBot="1" x14ac:dyDescent="0.3">
      <c r="C16" s="131" t="s">
        <v>44</v>
      </c>
      <c r="D16" s="131" t="s">
        <v>55</v>
      </c>
      <c r="E16" s="138" t="s">
        <v>57</v>
      </c>
      <c r="F16" s="137" t="s">
        <v>27</v>
      </c>
      <c r="G16" s="135" t="s">
        <v>140</v>
      </c>
      <c r="H16" s="138" t="s">
        <v>46</v>
      </c>
      <c r="I16" s="135" t="s">
        <v>141</v>
      </c>
      <c r="J16" s="135" t="s">
        <v>419</v>
      </c>
      <c r="K16" s="135" t="s">
        <v>420</v>
      </c>
      <c r="L16" s="232" t="s">
        <v>21</v>
      </c>
      <c r="M16" s="232" t="s">
        <v>55</v>
      </c>
      <c r="N16" s="233" t="s">
        <v>477</v>
      </c>
      <c r="O16" s="234" t="s">
        <v>478</v>
      </c>
      <c r="P16" s="237">
        <v>0.7</v>
      </c>
      <c r="Q16" s="237">
        <v>0.3</v>
      </c>
    </row>
    <row r="17" spans="3:17" x14ac:dyDescent="0.25">
      <c r="C17" s="229" t="s">
        <v>449</v>
      </c>
      <c r="D17" s="230"/>
      <c r="E17" s="228">
        <f>HLOOKUP(C17,$AH$2:$BU$3,2,0)</f>
        <v>620</v>
      </c>
      <c r="F17" s="99">
        <f t="shared" ref="F17:F51" si="0">D17*E17</f>
        <v>0</v>
      </c>
      <c r="G17" s="163"/>
      <c r="H17" s="144"/>
      <c r="I17" s="132" t="e">
        <f>VLOOKUP(H17,Presupuesto!$B$11:$C$565,2,0)</f>
        <v>#N/A</v>
      </c>
      <c r="J17" s="227" t="s">
        <v>1471</v>
      </c>
      <c r="K17" s="100" t="s">
        <v>403</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8" sqref="B8:B17"/>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4"/>
      <c r="C1" s="214"/>
      <c r="D1" s="214"/>
      <c r="E1" s="250"/>
      <c r="G1" s="215" t="s">
        <v>1355</v>
      </c>
      <c r="H1" s="214"/>
      <c r="I1" s="214"/>
      <c r="J1" s="214"/>
      <c r="K1" s="214"/>
      <c r="L1" s="214"/>
      <c r="M1" s="214"/>
      <c r="N1" s="214"/>
      <c r="O1" s="214"/>
      <c r="P1" s="214"/>
      <c r="Q1" s="214"/>
      <c r="R1" s="214"/>
      <c r="S1" s="214"/>
      <c r="T1" s="214"/>
      <c r="U1" s="214"/>
    </row>
    <row r="2" spans="1:21" ht="18" customHeight="1" x14ac:dyDescent="0.25">
      <c r="A2" s="329" t="s">
        <v>1354</v>
      </c>
      <c r="B2" s="214"/>
      <c r="C2" s="214"/>
      <c r="D2" s="214"/>
      <c r="E2" s="250"/>
      <c r="G2" s="215"/>
      <c r="H2" s="214"/>
      <c r="I2" s="214"/>
      <c r="J2" s="214"/>
      <c r="K2" s="214"/>
      <c r="L2" s="214"/>
      <c r="M2" s="214"/>
      <c r="N2" s="214"/>
      <c r="O2" s="214"/>
      <c r="P2" s="214"/>
      <c r="Q2" s="214"/>
      <c r="R2" s="214"/>
      <c r="S2" s="214"/>
      <c r="T2" s="214"/>
      <c r="U2" s="214"/>
    </row>
    <row r="3" spans="1:21" ht="18" customHeight="1" x14ac:dyDescent="0.25">
      <c r="A3" s="329" t="s">
        <v>1356</v>
      </c>
      <c r="B3" s="214"/>
      <c r="C3" s="214"/>
      <c r="D3" s="214"/>
      <c r="E3" s="250"/>
      <c r="G3" s="215"/>
      <c r="H3" s="214"/>
      <c r="I3" s="214"/>
      <c r="J3" s="214"/>
      <c r="K3" s="214"/>
      <c r="L3" s="214"/>
      <c r="M3" s="214"/>
      <c r="N3" s="214"/>
      <c r="O3" s="214"/>
      <c r="P3" s="214"/>
      <c r="Q3" s="214"/>
      <c r="R3" s="214"/>
      <c r="S3" s="214"/>
      <c r="T3" s="214"/>
      <c r="U3" s="214"/>
    </row>
    <row r="4" spans="1:21" ht="18" customHeight="1" x14ac:dyDescent="0.25">
      <c r="A4" s="329" t="s">
        <v>1385</v>
      </c>
      <c r="B4" s="214"/>
      <c r="C4" s="214"/>
      <c r="D4" s="214"/>
      <c r="E4" s="250"/>
      <c r="G4" s="215"/>
      <c r="H4" s="214"/>
      <c r="I4" s="214"/>
      <c r="J4" s="214"/>
      <c r="K4" s="214"/>
      <c r="L4" s="214"/>
      <c r="M4" s="214"/>
      <c r="N4" s="214"/>
      <c r="O4" s="214"/>
      <c r="P4" s="214"/>
      <c r="Q4" s="214"/>
      <c r="R4" s="214"/>
      <c r="S4" s="214"/>
      <c r="T4" s="214"/>
      <c r="U4" s="214"/>
    </row>
    <row r="5" spans="1:21" ht="14.45" customHeight="1" x14ac:dyDescent="0.25">
      <c r="A5" s="537" t="s">
        <v>100</v>
      </c>
      <c r="B5" s="536" t="s">
        <v>115</v>
      </c>
      <c r="C5" s="548" t="s">
        <v>89</v>
      </c>
      <c r="D5" s="548" t="s">
        <v>90</v>
      </c>
      <c r="E5" s="539" t="s">
        <v>400</v>
      </c>
      <c r="F5" s="548" t="s">
        <v>91</v>
      </c>
      <c r="G5" s="542" t="s">
        <v>103</v>
      </c>
      <c r="H5" s="551"/>
      <c r="I5" s="551"/>
      <c r="J5" s="551"/>
      <c r="K5" s="551"/>
      <c r="L5" s="551"/>
      <c r="M5" s="551"/>
      <c r="N5" s="543"/>
      <c r="O5" s="544" t="s">
        <v>104</v>
      </c>
      <c r="P5" s="545"/>
      <c r="Q5" s="536" t="s">
        <v>105</v>
      </c>
      <c r="R5" s="536" t="s">
        <v>106</v>
      </c>
      <c r="S5" s="536" t="s">
        <v>113</v>
      </c>
      <c r="T5" s="536" t="s">
        <v>112</v>
      </c>
      <c r="U5" s="533" t="s">
        <v>92</v>
      </c>
    </row>
    <row r="6" spans="1:21" ht="14.45" customHeight="1" x14ac:dyDescent="0.25">
      <c r="A6" s="537"/>
      <c r="B6" s="537"/>
      <c r="C6" s="549"/>
      <c r="D6" s="549"/>
      <c r="E6" s="540"/>
      <c r="F6" s="549"/>
      <c r="G6" s="542" t="s">
        <v>107</v>
      </c>
      <c r="H6" s="543"/>
      <c r="I6" s="542" t="s">
        <v>108</v>
      </c>
      <c r="J6" s="543"/>
      <c r="K6" s="542" t="s">
        <v>109</v>
      </c>
      <c r="L6" s="543"/>
      <c r="M6" s="542" t="s">
        <v>110</v>
      </c>
      <c r="N6" s="543"/>
      <c r="O6" s="546"/>
      <c r="P6" s="547"/>
      <c r="Q6" s="537"/>
      <c r="R6" s="537"/>
      <c r="S6" s="537"/>
      <c r="T6" s="537"/>
      <c r="U6" s="534"/>
    </row>
    <row r="7" spans="1:21" ht="25.5" x14ac:dyDescent="0.25">
      <c r="A7" s="538"/>
      <c r="B7" s="538"/>
      <c r="C7" s="550"/>
      <c r="D7" s="550"/>
      <c r="E7" s="541"/>
      <c r="F7" s="550"/>
      <c r="G7" s="254" t="s">
        <v>111</v>
      </c>
      <c r="H7" s="254" t="s">
        <v>12</v>
      </c>
      <c r="I7" s="254" t="s">
        <v>111</v>
      </c>
      <c r="J7" s="254" t="s">
        <v>12</v>
      </c>
      <c r="K7" s="254" t="s">
        <v>111</v>
      </c>
      <c r="L7" s="254" t="s">
        <v>12</v>
      </c>
      <c r="M7" s="254" t="s">
        <v>111</v>
      </c>
      <c r="N7" s="254" t="s">
        <v>12</v>
      </c>
      <c r="O7" s="254" t="s">
        <v>111</v>
      </c>
      <c r="P7" s="254" t="s">
        <v>12</v>
      </c>
      <c r="Q7" s="538"/>
      <c r="R7" s="538"/>
      <c r="S7" s="538"/>
      <c r="T7" s="538"/>
      <c r="U7" s="535"/>
    </row>
    <row r="8" spans="1:21" ht="15.75" x14ac:dyDescent="0.25">
      <c r="A8" s="558" t="s">
        <v>1386</v>
      </c>
      <c r="B8" s="555" t="s">
        <v>1387</v>
      </c>
      <c r="C8" s="345"/>
      <c r="D8" s="345"/>
      <c r="E8" s="71"/>
      <c r="F8" s="71"/>
      <c r="G8" s="209"/>
      <c r="H8" s="210"/>
      <c r="I8" s="209"/>
      <c r="J8" s="210"/>
      <c r="K8" s="209"/>
      <c r="L8" s="210"/>
      <c r="M8" s="209"/>
      <c r="N8" s="210"/>
      <c r="O8" s="71"/>
      <c r="P8" s="239"/>
      <c r="Q8" s="71"/>
      <c r="R8" s="71"/>
      <c r="S8" s="71"/>
      <c r="T8" s="71"/>
      <c r="U8" s="71"/>
    </row>
    <row r="9" spans="1:21" ht="15.75" x14ac:dyDescent="0.25">
      <c r="A9" s="559"/>
      <c r="B9" s="556"/>
      <c r="C9" s="345"/>
      <c r="D9" s="345"/>
      <c r="E9" s="71"/>
      <c r="F9" s="71"/>
      <c r="G9" s="209"/>
      <c r="H9" s="210"/>
      <c r="I9" s="209"/>
      <c r="J9" s="210"/>
      <c r="K9" s="209"/>
      <c r="L9" s="210"/>
      <c r="M9" s="209"/>
      <c r="N9" s="210"/>
      <c r="O9" s="71"/>
      <c r="P9" s="239"/>
      <c r="Q9" s="71"/>
      <c r="R9" s="71"/>
      <c r="S9" s="71"/>
      <c r="T9" s="71"/>
      <c r="U9" s="71"/>
    </row>
    <row r="10" spans="1:21" ht="15.75" x14ac:dyDescent="0.25">
      <c r="A10" s="559"/>
      <c r="B10" s="556"/>
      <c r="C10" s="345"/>
      <c r="D10" s="345"/>
      <c r="E10" s="71"/>
      <c r="F10" s="71"/>
      <c r="G10" s="209"/>
      <c r="H10" s="210"/>
      <c r="I10" s="209"/>
      <c r="J10" s="210"/>
      <c r="K10" s="209"/>
      <c r="L10" s="210"/>
      <c r="M10" s="209"/>
      <c r="N10" s="210"/>
      <c r="O10" s="71"/>
      <c r="P10" s="239"/>
      <c r="Q10" s="71"/>
      <c r="R10" s="71"/>
      <c r="S10" s="71"/>
      <c r="T10" s="71"/>
      <c r="U10" s="71"/>
    </row>
    <row r="11" spans="1:21" ht="15.75" x14ac:dyDescent="0.25">
      <c r="A11" s="559"/>
      <c r="B11" s="556"/>
      <c r="C11" s="345"/>
      <c r="D11" s="345"/>
      <c r="E11" s="71"/>
      <c r="F11" s="71"/>
      <c r="G11" s="209"/>
      <c r="H11" s="210"/>
      <c r="I11" s="209"/>
      <c r="J11" s="210"/>
      <c r="K11" s="209"/>
      <c r="L11" s="210"/>
      <c r="M11" s="209"/>
      <c r="N11" s="210"/>
      <c r="O11" s="71"/>
      <c r="P11" s="239"/>
      <c r="Q11" s="71"/>
      <c r="R11" s="71"/>
      <c r="S11" s="71"/>
      <c r="T11" s="71"/>
      <c r="U11" s="71"/>
    </row>
    <row r="12" spans="1:21" ht="15.75" x14ac:dyDescent="0.25">
      <c r="A12" s="559"/>
      <c r="B12" s="556"/>
      <c r="C12" s="345"/>
      <c r="D12" s="345"/>
      <c r="E12" s="71"/>
      <c r="F12" s="71"/>
      <c r="G12" s="209"/>
      <c r="H12" s="210"/>
      <c r="I12" s="209"/>
      <c r="J12" s="210"/>
      <c r="K12" s="209"/>
      <c r="L12" s="210"/>
      <c r="M12" s="209"/>
      <c r="N12" s="210"/>
      <c r="O12" s="71"/>
      <c r="P12" s="239"/>
      <c r="Q12" s="71"/>
      <c r="R12" s="71"/>
      <c r="S12" s="71"/>
      <c r="T12" s="71"/>
      <c r="U12" s="71"/>
    </row>
    <row r="13" spans="1:21" ht="15.75" x14ac:dyDescent="0.25">
      <c r="A13" s="559"/>
      <c r="B13" s="556"/>
      <c r="C13" s="345"/>
      <c r="D13" s="345"/>
      <c r="E13" s="71"/>
      <c r="F13" s="71"/>
      <c r="G13" s="209"/>
      <c r="H13" s="210"/>
      <c r="I13" s="209"/>
      <c r="J13" s="210"/>
      <c r="K13" s="209"/>
      <c r="L13" s="210"/>
      <c r="M13" s="209"/>
      <c r="N13" s="210"/>
      <c r="O13" s="71"/>
      <c r="P13" s="239"/>
      <c r="Q13" s="71"/>
      <c r="R13" s="71"/>
      <c r="S13" s="71"/>
      <c r="T13" s="71"/>
      <c r="U13" s="71"/>
    </row>
    <row r="14" spans="1:21" ht="15.75" x14ac:dyDescent="0.25">
      <c r="A14" s="559"/>
      <c r="B14" s="556"/>
      <c r="C14" s="345"/>
      <c r="D14" s="345"/>
      <c r="E14" s="71"/>
      <c r="F14" s="71"/>
      <c r="G14" s="209"/>
      <c r="H14" s="210"/>
      <c r="I14" s="209"/>
      <c r="J14" s="210"/>
      <c r="K14" s="209"/>
      <c r="L14" s="210"/>
      <c r="M14" s="209"/>
      <c r="N14" s="210"/>
      <c r="O14" s="71"/>
      <c r="P14" s="239"/>
      <c r="Q14" s="71"/>
      <c r="R14" s="71"/>
      <c r="S14" s="71"/>
      <c r="T14" s="71"/>
      <c r="U14" s="71"/>
    </row>
    <row r="15" spans="1:21" ht="15.75" x14ac:dyDescent="0.25">
      <c r="A15" s="559"/>
      <c r="B15" s="556"/>
      <c r="C15" s="345"/>
      <c r="D15" s="345"/>
      <c r="E15" s="71"/>
      <c r="F15" s="71"/>
      <c r="G15" s="209"/>
      <c r="H15" s="210"/>
      <c r="I15" s="209"/>
      <c r="J15" s="210"/>
      <c r="K15" s="209"/>
      <c r="L15" s="210"/>
      <c r="M15" s="209"/>
      <c r="N15" s="210"/>
      <c r="O15" s="71"/>
      <c r="P15" s="239"/>
      <c r="Q15" s="71"/>
      <c r="R15" s="71"/>
      <c r="S15" s="71"/>
      <c r="T15" s="71"/>
      <c r="U15" s="71"/>
    </row>
    <row r="16" spans="1:21" ht="15.75" x14ac:dyDescent="0.25">
      <c r="A16" s="559"/>
      <c r="B16" s="556"/>
      <c r="C16" s="345"/>
      <c r="D16" s="345"/>
      <c r="E16" s="71"/>
      <c r="F16" s="71"/>
      <c r="G16" s="209"/>
      <c r="H16" s="210"/>
      <c r="I16" s="209"/>
      <c r="J16" s="210"/>
      <c r="K16" s="209"/>
      <c r="L16" s="210"/>
      <c r="M16" s="209"/>
      <c r="N16" s="210"/>
      <c r="O16" s="71"/>
      <c r="P16" s="239"/>
      <c r="Q16" s="211"/>
      <c r="R16" s="71"/>
      <c r="S16" s="71"/>
      <c r="T16" s="71"/>
      <c r="U16" s="71"/>
    </row>
    <row r="17" spans="1:21" ht="15.75" x14ac:dyDescent="0.25">
      <c r="A17" s="560"/>
      <c r="B17" s="557"/>
      <c r="C17" s="345"/>
      <c r="D17" s="345"/>
      <c r="E17" s="71"/>
      <c r="F17" s="71"/>
      <c r="G17" s="209"/>
      <c r="H17" s="210"/>
      <c r="I17" s="209"/>
      <c r="J17" s="210"/>
      <c r="K17" s="209"/>
      <c r="L17" s="210"/>
      <c r="M17" s="209"/>
      <c r="N17" s="210"/>
      <c r="O17" s="71"/>
      <c r="P17" s="239"/>
      <c r="Q17" s="211"/>
      <c r="R17" s="71"/>
      <c r="S17" s="71"/>
      <c r="T17" s="71"/>
      <c r="U17" s="71"/>
    </row>
    <row r="18" spans="1:21" ht="15.75" x14ac:dyDescent="0.25">
      <c r="A18" s="552" t="s">
        <v>1388</v>
      </c>
      <c r="B18" s="552" t="s">
        <v>1387</v>
      </c>
      <c r="C18" s="399"/>
      <c r="D18" s="345"/>
      <c r="E18" s="71"/>
      <c r="F18" s="71"/>
      <c r="G18" s="71"/>
      <c r="H18" s="400"/>
      <c r="I18" s="71"/>
      <c r="J18" s="71"/>
      <c r="K18" s="71"/>
      <c r="L18" s="400"/>
      <c r="M18" s="71"/>
      <c r="N18" s="71"/>
      <c r="O18" s="71"/>
      <c r="P18" s="239"/>
      <c r="Q18" s="71"/>
      <c r="R18" s="71"/>
      <c r="S18" s="71"/>
      <c r="T18" s="71"/>
      <c r="U18" s="71"/>
    </row>
    <row r="19" spans="1:21" ht="15.75" x14ac:dyDescent="0.25">
      <c r="A19" s="553"/>
      <c r="B19" s="553"/>
      <c r="C19" s="399"/>
      <c r="D19" s="345"/>
      <c r="E19" s="71"/>
      <c r="F19" s="71"/>
      <c r="G19" s="71"/>
      <c r="H19" s="400"/>
      <c r="I19" s="71"/>
      <c r="J19" s="71"/>
      <c r="K19" s="71"/>
      <c r="L19" s="400"/>
      <c r="M19" s="71"/>
      <c r="N19" s="71"/>
      <c r="O19" s="71"/>
      <c r="P19" s="239"/>
      <c r="Q19" s="71"/>
      <c r="R19" s="71"/>
      <c r="S19" s="71"/>
      <c r="T19" s="71"/>
      <c r="U19" s="71"/>
    </row>
    <row r="20" spans="1:21" ht="15.75" x14ac:dyDescent="0.25">
      <c r="A20" s="553"/>
      <c r="B20" s="553"/>
      <c r="C20" s="399"/>
      <c r="D20" s="345"/>
      <c r="E20" s="71"/>
      <c r="F20" s="71"/>
      <c r="G20" s="71"/>
      <c r="H20" s="400"/>
      <c r="I20" s="71"/>
      <c r="J20" s="71"/>
      <c r="K20" s="71"/>
      <c r="L20" s="400"/>
      <c r="M20" s="71"/>
      <c r="N20" s="71"/>
      <c r="O20" s="71"/>
      <c r="P20" s="239"/>
      <c r="Q20" s="71"/>
      <c r="R20" s="71"/>
      <c r="S20" s="71"/>
      <c r="T20" s="71"/>
      <c r="U20" s="71"/>
    </row>
    <row r="21" spans="1:21" ht="15.75" x14ac:dyDescent="0.25">
      <c r="A21" s="553"/>
      <c r="B21" s="553"/>
      <c r="C21" s="399"/>
      <c r="D21" s="345"/>
      <c r="E21" s="71"/>
      <c r="F21" s="71"/>
      <c r="G21" s="71"/>
      <c r="H21" s="400"/>
      <c r="I21" s="71"/>
      <c r="J21" s="71"/>
      <c r="K21" s="71"/>
      <c r="L21" s="400"/>
      <c r="M21" s="71"/>
      <c r="N21" s="71"/>
      <c r="O21" s="71"/>
      <c r="P21" s="239"/>
      <c r="Q21" s="71"/>
      <c r="R21" s="71"/>
      <c r="S21" s="71"/>
      <c r="T21" s="71"/>
      <c r="U21" s="71"/>
    </row>
    <row r="22" spans="1:21" ht="15.75" x14ac:dyDescent="0.25">
      <c r="A22" s="553"/>
      <c r="B22" s="553"/>
      <c r="C22" s="399"/>
      <c r="D22" s="345"/>
      <c r="E22" s="71"/>
      <c r="F22" s="71"/>
      <c r="G22" s="71"/>
      <c r="H22" s="400"/>
      <c r="I22" s="71"/>
      <c r="J22" s="71"/>
      <c r="K22" s="71"/>
      <c r="L22" s="400"/>
      <c r="M22" s="71"/>
      <c r="N22" s="71"/>
      <c r="O22" s="71"/>
      <c r="P22" s="239"/>
      <c r="Q22" s="71"/>
      <c r="R22" s="71"/>
      <c r="S22" s="71"/>
      <c r="T22" s="71"/>
      <c r="U22" s="71"/>
    </row>
    <row r="23" spans="1:21" ht="15.75" x14ac:dyDescent="0.25">
      <c r="A23" s="553"/>
      <c r="B23" s="553"/>
      <c r="C23" s="399"/>
      <c r="D23" s="345"/>
      <c r="E23" s="71"/>
      <c r="F23" s="71"/>
      <c r="G23" s="71"/>
      <c r="H23" s="400"/>
      <c r="I23" s="71"/>
      <c r="J23" s="71"/>
      <c r="K23" s="71"/>
      <c r="L23" s="400"/>
      <c r="M23" s="71"/>
      <c r="N23" s="71"/>
      <c r="O23" s="71"/>
      <c r="P23" s="239"/>
      <c r="Q23" s="71"/>
      <c r="R23" s="71"/>
      <c r="S23" s="71"/>
      <c r="T23" s="71"/>
      <c r="U23" s="71"/>
    </row>
    <row r="24" spans="1:21" ht="15.75" x14ac:dyDescent="0.25">
      <c r="A24" s="553"/>
      <c r="B24" s="553"/>
      <c r="C24" s="399"/>
      <c r="D24" s="345"/>
      <c r="E24" s="71"/>
      <c r="F24" s="71"/>
      <c r="G24" s="209"/>
      <c r="H24" s="71"/>
      <c r="I24" s="71"/>
      <c r="J24" s="71"/>
      <c r="K24" s="71"/>
      <c r="L24" s="71"/>
      <c r="M24" s="71"/>
      <c r="N24" s="71"/>
      <c r="O24" s="71"/>
      <c r="P24" s="239"/>
      <c r="Q24" s="71"/>
      <c r="R24" s="71"/>
      <c r="S24" s="71"/>
      <c r="T24" s="71"/>
      <c r="U24" s="71"/>
    </row>
    <row r="25" spans="1:21" ht="15.75" x14ac:dyDescent="0.25">
      <c r="A25" s="553"/>
      <c r="B25" s="553"/>
      <c r="C25" s="399"/>
      <c r="D25" s="399"/>
      <c r="E25" s="71"/>
      <c r="F25" s="71"/>
      <c r="G25" s="71"/>
      <c r="H25" s="71"/>
      <c r="I25" s="71"/>
      <c r="J25" s="71"/>
      <c r="K25" s="71"/>
      <c r="L25" s="71"/>
      <c r="M25" s="71"/>
      <c r="N25" s="71"/>
      <c r="O25" s="71"/>
      <c r="P25" s="239"/>
      <c r="Q25" s="71"/>
      <c r="R25" s="71"/>
      <c r="S25" s="71"/>
      <c r="T25" s="71"/>
      <c r="U25" s="71"/>
    </row>
    <row r="26" spans="1:21" ht="15.75" x14ac:dyDescent="0.25">
      <c r="A26" s="554"/>
      <c r="B26" s="554"/>
      <c r="C26" s="399"/>
      <c r="D26" s="399"/>
      <c r="E26" s="71"/>
      <c r="F26" s="71"/>
      <c r="G26" s="71"/>
      <c r="H26" s="71"/>
      <c r="I26" s="71"/>
      <c r="J26" s="71"/>
      <c r="K26" s="71"/>
      <c r="L26" s="71"/>
      <c r="M26" s="71"/>
      <c r="N26" s="71"/>
      <c r="O26" s="71"/>
      <c r="P26" s="239"/>
      <c r="Q26" s="71"/>
      <c r="R26" s="71"/>
      <c r="S26" s="71"/>
      <c r="T26" s="71"/>
      <c r="U26" s="72"/>
    </row>
    <row r="27" spans="1:21" ht="15.6" customHeight="1" x14ac:dyDescent="0.25">
      <c r="A27" s="307"/>
      <c r="B27" s="308"/>
      <c r="C27" s="307" t="s">
        <v>1363</v>
      </c>
      <c r="D27" s="308"/>
      <c r="E27" s="308"/>
      <c r="F27" s="309"/>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x14ac:dyDescent="0.25"/>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20" width="14.28515625" style="265" customWidth="1"/>
    <col min="21" max="21" width="15.7109375" style="265" customWidth="1"/>
    <col min="22" max="16384" width="12.5703125" style="265"/>
  </cols>
  <sheetData>
    <row r="1" spans="1:21" s="257" customFormat="1" ht="18.75" x14ac:dyDescent="0.25">
      <c r="B1" s="301"/>
      <c r="C1" s="301"/>
      <c r="D1" s="301"/>
      <c r="E1" s="301"/>
      <c r="F1" s="301"/>
      <c r="G1" s="301" t="s">
        <v>1392</v>
      </c>
      <c r="H1" s="301"/>
      <c r="I1" s="301"/>
      <c r="J1" s="301"/>
      <c r="K1" s="301"/>
      <c r="L1" s="301"/>
      <c r="M1" s="301"/>
      <c r="N1" s="301"/>
      <c r="O1" s="301"/>
      <c r="P1" s="301"/>
      <c r="Q1" s="301"/>
      <c r="R1" s="301"/>
      <c r="S1" s="301"/>
      <c r="T1" s="301"/>
      <c r="U1" s="301"/>
    </row>
    <row r="2" spans="1:21" s="257" customFormat="1" ht="18.75" x14ac:dyDescent="0.25">
      <c r="A2" s="330" t="s">
        <v>1354</v>
      </c>
      <c r="B2" s="301"/>
      <c r="C2" s="301"/>
      <c r="D2" s="301"/>
      <c r="E2" s="301"/>
      <c r="F2" s="301"/>
      <c r="G2" s="301"/>
      <c r="H2" s="301"/>
      <c r="I2" s="301"/>
      <c r="J2" s="301"/>
      <c r="K2" s="301"/>
      <c r="L2" s="301"/>
      <c r="M2" s="301"/>
      <c r="N2" s="301"/>
      <c r="O2" s="301"/>
      <c r="P2" s="301"/>
      <c r="Q2" s="301"/>
      <c r="R2" s="301"/>
      <c r="S2" s="301"/>
      <c r="T2" s="301"/>
      <c r="U2" s="301"/>
    </row>
    <row r="3" spans="1:21" s="257" customFormat="1" ht="21" customHeight="1" x14ac:dyDescent="0.25">
      <c r="A3" s="258" t="s">
        <v>1389</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536" t="s">
        <v>100</v>
      </c>
      <c r="B4" s="536" t="s">
        <v>115</v>
      </c>
      <c r="C4" s="548" t="s">
        <v>89</v>
      </c>
      <c r="D4" s="548" t="s">
        <v>90</v>
      </c>
      <c r="E4" s="539" t="s">
        <v>400</v>
      </c>
      <c r="F4" s="548" t="s">
        <v>91</v>
      </c>
      <c r="G4" s="542" t="s">
        <v>103</v>
      </c>
      <c r="H4" s="551"/>
      <c r="I4" s="551"/>
      <c r="J4" s="551"/>
      <c r="K4" s="551"/>
      <c r="L4" s="551"/>
      <c r="M4" s="551"/>
      <c r="N4" s="543"/>
      <c r="O4" s="544" t="s">
        <v>104</v>
      </c>
      <c r="P4" s="545"/>
      <c r="Q4" s="536" t="s">
        <v>105</v>
      </c>
      <c r="R4" s="536" t="s">
        <v>106</v>
      </c>
      <c r="S4" s="536" t="s">
        <v>113</v>
      </c>
      <c r="T4" s="536" t="s">
        <v>112</v>
      </c>
      <c r="U4" s="533" t="s">
        <v>92</v>
      </c>
    </row>
    <row r="5" spans="1:21" s="67" customFormat="1" ht="15" customHeight="1" x14ac:dyDescent="0.25">
      <c r="A5" s="537"/>
      <c r="B5" s="537"/>
      <c r="C5" s="549"/>
      <c r="D5" s="549"/>
      <c r="E5" s="540"/>
      <c r="F5" s="549"/>
      <c r="G5" s="542" t="s">
        <v>107</v>
      </c>
      <c r="H5" s="543"/>
      <c r="I5" s="542" t="s">
        <v>108</v>
      </c>
      <c r="J5" s="543"/>
      <c r="K5" s="542" t="s">
        <v>109</v>
      </c>
      <c r="L5" s="543"/>
      <c r="M5" s="542" t="s">
        <v>110</v>
      </c>
      <c r="N5" s="543"/>
      <c r="O5" s="546"/>
      <c r="P5" s="547"/>
      <c r="Q5" s="537"/>
      <c r="R5" s="537"/>
      <c r="S5" s="537"/>
      <c r="T5" s="537"/>
      <c r="U5" s="534"/>
    </row>
    <row r="6" spans="1:21" s="67" customFormat="1" ht="24" customHeight="1" x14ac:dyDescent="0.25">
      <c r="A6" s="538"/>
      <c r="B6" s="538"/>
      <c r="C6" s="550"/>
      <c r="D6" s="550"/>
      <c r="E6" s="541"/>
      <c r="F6" s="550"/>
      <c r="G6" s="254" t="s">
        <v>111</v>
      </c>
      <c r="H6" s="254" t="s">
        <v>12</v>
      </c>
      <c r="I6" s="254" t="s">
        <v>111</v>
      </c>
      <c r="J6" s="254" t="s">
        <v>12</v>
      </c>
      <c r="K6" s="254" t="s">
        <v>111</v>
      </c>
      <c r="L6" s="254" t="s">
        <v>12</v>
      </c>
      <c r="M6" s="254" t="s">
        <v>111</v>
      </c>
      <c r="N6" s="254" t="s">
        <v>12</v>
      </c>
      <c r="O6" s="254" t="s">
        <v>111</v>
      </c>
      <c r="P6" s="254" t="s">
        <v>12</v>
      </c>
      <c r="Q6" s="538"/>
      <c r="R6" s="538"/>
      <c r="S6" s="538"/>
      <c r="T6" s="538"/>
      <c r="U6" s="535"/>
    </row>
    <row r="7" spans="1:21" ht="15.75" x14ac:dyDescent="0.25">
      <c r="A7" s="561" t="s">
        <v>1390</v>
      </c>
      <c r="B7" s="561" t="s">
        <v>1477</v>
      </c>
      <c r="C7" s="326"/>
      <c r="D7" s="326"/>
      <c r="E7" s="326"/>
      <c r="F7" s="326"/>
      <c r="G7" s="262"/>
      <c r="H7" s="262"/>
      <c r="I7" s="263"/>
      <c r="J7" s="264"/>
      <c r="K7" s="262"/>
      <c r="L7" s="239"/>
      <c r="M7" s="263"/>
      <c r="N7" s="239"/>
      <c r="O7" s="262"/>
      <c r="P7" s="239"/>
      <c r="Q7" s="262"/>
      <c r="R7" s="262"/>
      <c r="S7" s="262"/>
      <c r="T7" s="262"/>
      <c r="U7" s="326"/>
    </row>
    <row r="8" spans="1:21" ht="15.75" x14ac:dyDescent="0.25">
      <c r="A8" s="562"/>
      <c r="B8" s="562"/>
      <c r="C8" s="326"/>
      <c r="D8" s="326"/>
      <c r="E8" s="326"/>
      <c r="F8" s="326"/>
      <c r="G8" s="262"/>
      <c r="H8" s="262"/>
      <c r="I8" s="263"/>
      <c r="J8" s="264"/>
      <c r="K8" s="262"/>
      <c r="L8" s="239"/>
      <c r="M8" s="263"/>
      <c r="N8" s="239"/>
      <c r="O8" s="262"/>
      <c r="P8" s="239"/>
      <c r="Q8" s="262"/>
      <c r="R8" s="262"/>
      <c r="S8" s="262"/>
      <c r="T8" s="262"/>
      <c r="U8" s="326"/>
    </row>
    <row r="9" spans="1:21" ht="15.75" x14ac:dyDescent="0.25">
      <c r="A9" s="562"/>
      <c r="B9" s="562"/>
      <c r="C9" s="326"/>
      <c r="D9" s="326"/>
      <c r="E9" s="326"/>
      <c r="F9" s="326"/>
      <c r="G9" s="262"/>
      <c r="H9" s="262"/>
      <c r="I9" s="263"/>
      <c r="J9" s="264"/>
      <c r="K9" s="262"/>
      <c r="L9" s="239"/>
      <c r="M9" s="263"/>
      <c r="N9" s="239"/>
      <c r="O9" s="262"/>
      <c r="P9" s="239"/>
      <c r="Q9" s="262"/>
      <c r="R9" s="262"/>
      <c r="S9" s="262"/>
      <c r="T9" s="262"/>
      <c r="U9" s="326"/>
    </row>
    <row r="10" spans="1:21" ht="15.75" x14ac:dyDescent="0.25">
      <c r="A10" s="562"/>
      <c r="B10" s="562"/>
      <c r="C10" s="326"/>
      <c r="D10" s="326"/>
      <c r="E10" s="326"/>
      <c r="F10" s="326"/>
      <c r="G10" s="262"/>
      <c r="H10" s="262"/>
      <c r="I10" s="263"/>
      <c r="J10" s="264"/>
      <c r="K10" s="262"/>
      <c r="L10" s="239"/>
      <c r="M10" s="263"/>
      <c r="N10" s="239"/>
      <c r="O10" s="262"/>
      <c r="P10" s="239"/>
      <c r="Q10" s="262"/>
      <c r="R10" s="262"/>
      <c r="S10" s="262"/>
      <c r="T10" s="262"/>
      <c r="U10" s="326"/>
    </row>
    <row r="11" spans="1:21" ht="15.75" x14ac:dyDescent="0.25">
      <c r="A11" s="562"/>
      <c r="B11" s="562"/>
      <c r="C11" s="326"/>
      <c r="D11" s="326"/>
      <c r="E11" s="326"/>
      <c r="F11" s="326"/>
      <c r="G11" s="262"/>
      <c r="H11" s="262"/>
      <c r="I11" s="263"/>
      <c r="J11" s="264"/>
      <c r="K11" s="262"/>
      <c r="L11" s="239"/>
      <c r="M11" s="263"/>
      <c r="N11" s="239"/>
      <c r="O11" s="262"/>
      <c r="P11" s="239"/>
      <c r="Q11" s="262"/>
      <c r="R11" s="262"/>
      <c r="S11" s="262"/>
      <c r="T11" s="262"/>
      <c r="U11" s="326"/>
    </row>
    <row r="12" spans="1:21" ht="15.75" x14ac:dyDescent="0.25">
      <c r="A12" s="562"/>
      <c r="B12" s="563"/>
      <c r="C12" s="326"/>
      <c r="D12" s="326"/>
      <c r="E12" s="326"/>
      <c r="F12" s="326"/>
      <c r="G12" s="262"/>
      <c r="H12" s="262"/>
      <c r="I12" s="263"/>
      <c r="J12" s="264"/>
      <c r="K12" s="262"/>
      <c r="L12" s="239"/>
      <c r="M12" s="263"/>
      <c r="N12" s="239"/>
      <c r="O12" s="262"/>
      <c r="P12" s="239"/>
      <c r="Q12" s="262"/>
      <c r="R12" s="262"/>
      <c r="S12" s="262"/>
      <c r="T12" s="262"/>
      <c r="U12" s="326"/>
    </row>
    <row r="13" spans="1:21" ht="15.75" x14ac:dyDescent="0.25">
      <c r="A13" s="562"/>
      <c r="B13" s="561" t="s">
        <v>1478</v>
      </c>
      <c r="C13" s="326"/>
      <c r="D13" s="326"/>
      <c r="E13" s="326"/>
      <c r="F13" s="326"/>
      <c r="G13" s="262"/>
      <c r="H13" s="262"/>
      <c r="I13" s="263"/>
      <c r="J13" s="264"/>
      <c r="K13" s="262"/>
      <c r="L13" s="239"/>
      <c r="M13" s="263"/>
      <c r="N13" s="239"/>
      <c r="O13" s="262"/>
      <c r="P13" s="239"/>
      <c r="Q13" s="262"/>
      <c r="R13" s="262"/>
      <c r="S13" s="262"/>
      <c r="T13" s="262"/>
      <c r="U13" s="326"/>
    </row>
    <row r="14" spans="1:21" ht="15.75" x14ac:dyDescent="0.25">
      <c r="A14" s="562"/>
      <c r="B14" s="562"/>
      <c r="C14" s="326"/>
      <c r="D14" s="326"/>
      <c r="E14" s="326"/>
      <c r="F14" s="326"/>
      <c r="G14" s="262"/>
      <c r="H14" s="262"/>
      <c r="I14" s="263"/>
      <c r="J14" s="264"/>
      <c r="K14" s="262"/>
      <c r="L14" s="239"/>
      <c r="M14" s="263"/>
      <c r="N14" s="239"/>
      <c r="O14" s="262"/>
      <c r="P14" s="239"/>
      <c r="Q14" s="262"/>
      <c r="R14" s="262"/>
      <c r="S14" s="262"/>
      <c r="T14" s="262"/>
      <c r="U14" s="326"/>
    </row>
    <row r="15" spans="1:21" ht="15.75" x14ac:dyDescent="0.25">
      <c r="A15" s="562"/>
      <c r="B15" s="562"/>
      <c r="C15" s="326"/>
      <c r="D15" s="326"/>
      <c r="E15" s="326"/>
      <c r="F15" s="326"/>
      <c r="G15" s="262"/>
      <c r="H15" s="262"/>
      <c r="I15" s="263"/>
      <c r="J15" s="264"/>
      <c r="K15" s="262"/>
      <c r="L15" s="239"/>
      <c r="M15" s="263"/>
      <c r="N15" s="239"/>
      <c r="O15" s="262"/>
      <c r="P15" s="239"/>
      <c r="Q15" s="262"/>
      <c r="R15" s="262"/>
      <c r="S15" s="262"/>
      <c r="T15" s="262"/>
      <c r="U15" s="326"/>
    </row>
    <row r="16" spans="1:21" ht="15.75" x14ac:dyDescent="0.25">
      <c r="A16" s="562"/>
      <c r="B16" s="562"/>
      <c r="C16" s="326"/>
      <c r="D16" s="326"/>
      <c r="E16" s="326"/>
      <c r="F16" s="401"/>
      <c r="G16" s="262"/>
      <c r="H16" s="262"/>
      <c r="I16" s="262"/>
      <c r="J16" s="262"/>
      <c r="K16" s="262"/>
      <c r="L16" s="239"/>
      <c r="M16" s="262"/>
      <c r="N16" s="239"/>
      <c r="O16" s="262"/>
      <c r="P16" s="239"/>
      <c r="Q16" s="267"/>
      <c r="R16" s="267"/>
      <c r="S16" s="267"/>
      <c r="T16" s="267"/>
      <c r="U16" s="326"/>
    </row>
    <row r="17" spans="1:21" ht="15.75" x14ac:dyDescent="0.25">
      <c r="A17" s="562"/>
      <c r="B17" s="562"/>
      <c r="C17" s="326"/>
      <c r="D17" s="326"/>
      <c r="E17" s="326"/>
      <c r="F17" s="401"/>
      <c r="G17" s="262"/>
      <c r="H17" s="262"/>
      <c r="I17" s="262"/>
      <c r="J17" s="262"/>
      <c r="K17" s="262"/>
      <c r="L17" s="239"/>
      <c r="M17" s="262"/>
      <c r="N17" s="239"/>
      <c r="O17" s="262"/>
      <c r="P17" s="239"/>
      <c r="Q17" s="267"/>
      <c r="R17" s="267"/>
      <c r="S17" s="267"/>
      <c r="T17" s="267"/>
      <c r="U17" s="326"/>
    </row>
    <row r="18" spans="1:21" ht="15.75" x14ac:dyDescent="0.25">
      <c r="A18" s="562"/>
      <c r="B18" s="563"/>
      <c r="C18" s="326"/>
      <c r="D18" s="326"/>
      <c r="E18" s="326"/>
      <c r="F18" s="326"/>
      <c r="G18" s="262"/>
      <c r="H18" s="402"/>
      <c r="I18" s="262"/>
      <c r="J18" s="402"/>
      <c r="K18" s="262"/>
      <c r="L18" s="239"/>
      <c r="M18" s="262"/>
      <c r="N18" s="239"/>
      <c r="O18" s="262"/>
      <c r="P18" s="239"/>
      <c r="Q18" s="262"/>
      <c r="R18" s="262"/>
      <c r="S18" s="262"/>
      <c r="T18" s="262"/>
      <c r="U18" s="326"/>
    </row>
    <row r="19" spans="1:21" ht="15.75" x14ac:dyDescent="0.25">
      <c r="A19" s="562"/>
      <c r="B19" s="561" t="s">
        <v>1479</v>
      </c>
      <c r="C19" s="326"/>
      <c r="D19" s="326"/>
      <c r="E19" s="326"/>
      <c r="F19" s="326"/>
      <c r="G19" s="262"/>
      <c r="H19" s="402"/>
      <c r="I19" s="262"/>
      <c r="J19" s="402"/>
      <c r="K19" s="262"/>
      <c r="L19" s="239"/>
      <c r="M19" s="262"/>
      <c r="N19" s="239"/>
      <c r="O19" s="262"/>
      <c r="P19" s="239"/>
      <c r="Q19" s="262"/>
      <c r="R19" s="262"/>
      <c r="S19" s="262"/>
      <c r="T19" s="262"/>
      <c r="U19" s="326"/>
    </row>
    <row r="20" spans="1:21" ht="15.75" x14ac:dyDescent="0.25">
      <c r="A20" s="562"/>
      <c r="B20" s="562"/>
      <c r="C20" s="326"/>
      <c r="D20" s="326"/>
      <c r="E20" s="326"/>
      <c r="F20" s="262"/>
      <c r="G20" s="263"/>
      <c r="H20" s="262"/>
      <c r="I20" s="263"/>
      <c r="J20" s="262"/>
      <c r="K20" s="263"/>
      <c r="L20" s="239"/>
      <c r="M20" s="263"/>
      <c r="N20" s="239"/>
      <c r="O20" s="263"/>
      <c r="P20" s="239"/>
      <c r="Q20" s="262"/>
      <c r="R20" s="262"/>
      <c r="S20" s="262"/>
      <c r="T20" s="262"/>
      <c r="U20" s="262"/>
    </row>
    <row r="21" spans="1:21" ht="15.75" x14ac:dyDescent="0.25">
      <c r="A21" s="562"/>
      <c r="B21" s="562"/>
      <c r="C21" s="326"/>
      <c r="D21" s="326"/>
      <c r="E21" s="326"/>
      <c r="F21" s="262"/>
      <c r="G21" s="263"/>
      <c r="H21" s="262"/>
      <c r="I21" s="263"/>
      <c r="J21" s="262"/>
      <c r="K21" s="263"/>
      <c r="L21" s="239"/>
      <c r="M21" s="263"/>
      <c r="N21" s="239"/>
      <c r="O21" s="263"/>
      <c r="P21" s="239"/>
      <c r="Q21" s="262"/>
      <c r="R21" s="262"/>
      <c r="S21" s="262"/>
      <c r="T21" s="262"/>
      <c r="U21" s="262"/>
    </row>
    <row r="22" spans="1:21" ht="15.75" x14ac:dyDescent="0.25">
      <c r="A22" s="562"/>
      <c r="B22" s="562"/>
      <c r="C22" s="326"/>
      <c r="D22" s="326"/>
      <c r="E22" s="326"/>
      <c r="F22" s="262"/>
      <c r="G22" s="263"/>
      <c r="H22" s="262"/>
      <c r="I22" s="263"/>
      <c r="J22" s="262"/>
      <c r="K22" s="263"/>
      <c r="L22" s="239"/>
      <c r="M22" s="263"/>
      <c r="N22" s="239"/>
      <c r="O22" s="263"/>
      <c r="P22" s="239"/>
      <c r="Q22" s="262"/>
      <c r="R22" s="262"/>
      <c r="S22" s="262"/>
      <c r="T22" s="262"/>
      <c r="U22" s="262"/>
    </row>
    <row r="23" spans="1:21" ht="15.75" x14ac:dyDescent="0.25">
      <c r="A23" s="562"/>
      <c r="B23" s="562"/>
      <c r="C23" s="326"/>
      <c r="D23" s="326"/>
      <c r="E23" s="326"/>
      <c r="F23" s="262"/>
      <c r="G23" s="263"/>
      <c r="H23" s="262"/>
      <c r="I23" s="263"/>
      <c r="J23" s="262"/>
      <c r="K23" s="263"/>
      <c r="L23" s="239"/>
      <c r="M23" s="263"/>
      <c r="N23" s="239"/>
      <c r="O23" s="263"/>
      <c r="P23" s="239"/>
      <c r="Q23" s="262"/>
      <c r="R23" s="262"/>
      <c r="S23" s="262"/>
      <c r="T23" s="262"/>
      <c r="U23" s="262"/>
    </row>
    <row r="24" spans="1:21" ht="15.75" x14ac:dyDescent="0.25">
      <c r="A24" s="562"/>
      <c r="B24" s="562"/>
      <c r="C24" s="326"/>
      <c r="D24" s="326"/>
      <c r="E24" s="326"/>
      <c r="F24" s="262"/>
      <c r="G24" s="263"/>
      <c r="H24" s="262"/>
      <c r="I24" s="263"/>
      <c r="J24" s="262"/>
      <c r="K24" s="263"/>
      <c r="L24" s="239"/>
      <c r="M24" s="263"/>
      <c r="N24" s="239"/>
      <c r="O24" s="263"/>
      <c r="P24" s="239"/>
      <c r="Q24" s="262"/>
      <c r="R24" s="262"/>
      <c r="S24" s="262"/>
      <c r="T24" s="262"/>
      <c r="U24" s="262"/>
    </row>
    <row r="25" spans="1:21" ht="15.75" x14ac:dyDescent="0.25">
      <c r="A25" s="562"/>
      <c r="B25" s="562"/>
      <c r="C25" s="261"/>
      <c r="D25" s="326"/>
      <c r="E25" s="326"/>
      <c r="F25" s="326"/>
      <c r="G25" s="263"/>
      <c r="H25" s="266"/>
      <c r="I25" s="263"/>
      <c r="J25" s="266"/>
      <c r="K25" s="263"/>
      <c r="L25" s="239"/>
      <c r="M25" s="263"/>
      <c r="N25" s="239"/>
      <c r="O25" s="262"/>
      <c r="P25" s="239"/>
      <c r="Q25" s="262"/>
      <c r="R25" s="262"/>
      <c r="S25" s="262"/>
      <c r="T25" s="262"/>
      <c r="U25" s="326"/>
    </row>
    <row r="26" spans="1:21" ht="15.75" x14ac:dyDescent="0.25">
      <c r="A26" s="562"/>
      <c r="B26" s="563"/>
      <c r="C26" s="261"/>
      <c r="D26" s="326"/>
      <c r="E26" s="326"/>
      <c r="F26" s="289"/>
      <c r="G26" s="263"/>
      <c r="H26" s="262"/>
      <c r="I26" s="263"/>
      <c r="J26" s="262"/>
      <c r="K26" s="263"/>
      <c r="L26" s="239"/>
      <c r="M26" s="263"/>
      <c r="N26" s="239"/>
      <c r="O26" s="263"/>
      <c r="P26" s="239"/>
      <c r="Q26" s="262"/>
      <c r="R26" s="262"/>
      <c r="S26" s="262"/>
      <c r="T26" s="262"/>
      <c r="U26" s="326"/>
    </row>
    <row r="27" spans="1:21" ht="15.75" customHeight="1" x14ac:dyDescent="0.25">
      <c r="A27" s="562"/>
      <c r="B27" s="564" t="s">
        <v>1480</v>
      </c>
      <c r="C27" s="261"/>
      <c r="D27" s="326"/>
      <c r="E27" s="326"/>
      <c r="F27" s="326"/>
      <c r="G27" s="262"/>
      <c r="H27" s="262"/>
      <c r="I27" s="212"/>
      <c r="J27" s="262"/>
      <c r="K27" s="262"/>
      <c r="L27" s="239"/>
      <c r="M27" s="262"/>
      <c r="N27" s="239"/>
      <c r="O27" s="212"/>
      <c r="P27" s="239"/>
      <c r="Q27" s="262"/>
      <c r="R27" s="262"/>
      <c r="S27" s="262"/>
      <c r="T27" s="262"/>
      <c r="U27" s="326"/>
    </row>
    <row r="28" spans="1:21" ht="15.75" x14ac:dyDescent="0.25">
      <c r="A28" s="562"/>
      <c r="B28" s="564"/>
      <c r="C28" s="261"/>
      <c r="D28" s="326"/>
      <c r="E28" s="326"/>
      <c r="F28" s="326"/>
      <c r="G28" s="262"/>
      <c r="H28" s="262"/>
      <c r="I28" s="212"/>
      <c r="J28" s="262"/>
      <c r="K28" s="262"/>
      <c r="L28" s="239"/>
      <c r="M28" s="262"/>
      <c r="N28" s="239"/>
      <c r="O28" s="212"/>
      <c r="P28" s="239"/>
      <c r="Q28" s="262"/>
      <c r="R28" s="262"/>
      <c r="S28" s="262"/>
      <c r="T28" s="262"/>
      <c r="U28" s="326"/>
    </row>
    <row r="29" spans="1:21" ht="15.75" x14ac:dyDescent="0.25">
      <c r="A29" s="562"/>
      <c r="B29" s="564"/>
      <c r="C29" s="261"/>
      <c r="D29" s="326"/>
      <c r="E29" s="326"/>
      <c r="F29" s="326"/>
      <c r="G29" s="262"/>
      <c r="H29" s="262"/>
      <c r="I29" s="212"/>
      <c r="J29" s="262"/>
      <c r="K29" s="262"/>
      <c r="L29" s="239"/>
      <c r="M29" s="262"/>
      <c r="N29" s="239"/>
      <c r="O29" s="212"/>
      <c r="P29" s="239"/>
      <c r="Q29" s="262"/>
      <c r="R29" s="262"/>
      <c r="S29" s="262"/>
      <c r="T29" s="262"/>
      <c r="U29" s="326"/>
    </row>
    <row r="30" spans="1:21" ht="15.75" x14ac:dyDescent="0.25">
      <c r="A30" s="562"/>
      <c r="B30" s="564"/>
      <c r="C30" s="261"/>
      <c r="D30" s="326"/>
      <c r="E30" s="326"/>
      <c r="F30" s="326"/>
      <c r="G30" s="262"/>
      <c r="H30" s="262"/>
      <c r="I30" s="212"/>
      <c r="J30" s="262"/>
      <c r="K30" s="262"/>
      <c r="L30" s="239"/>
      <c r="M30" s="262"/>
      <c r="N30" s="239"/>
      <c r="O30" s="212"/>
      <c r="P30" s="239"/>
      <c r="Q30" s="262"/>
      <c r="R30" s="262"/>
      <c r="S30" s="262"/>
      <c r="T30" s="262"/>
      <c r="U30" s="326"/>
    </row>
    <row r="31" spans="1:21" ht="15.75" x14ac:dyDescent="0.25">
      <c r="A31" s="562"/>
      <c r="B31" s="564"/>
      <c r="C31" s="261"/>
      <c r="D31" s="326"/>
      <c r="E31" s="326"/>
      <c r="F31" s="326"/>
      <c r="G31" s="262"/>
      <c r="H31" s="262"/>
      <c r="I31" s="212"/>
      <c r="J31" s="262"/>
      <c r="K31" s="262"/>
      <c r="L31" s="239"/>
      <c r="M31" s="262"/>
      <c r="N31" s="239"/>
      <c r="O31" s="212"/>
      <c r="P31" s="239"/>
      <c r="Q31" s="262"/>
      <c r="R31" s="262"/>
      <c r="S31" s="262"/>
      <c r="T31" s="262"/>
      <c r="U31" s="326"/>
    </row>
    <row r="32" spans="1:21" ht="15.75" x14ac:dyDescent="0.25">
      <c r="A32" s="562"/>
      <c r="B32" s="564"/>
      <c r="C32" s="261"/>
      <c r="D32" s="326"/>
      <c r="E32" s="326"/>
      <c r="F32" s="326"/>
      <c r="G32" s="262"/>
      <c r="H32" s="262"/>
      <c r="I32" s="212"/>
      <c r="J32" s="262"/>
      <c r="K32" s="262"/>
      <c r="L32" s="239"/>
      <c r="M32" s="262"/>
      <c r="N32" s="239"/>
      <c r="O32" s="212"/>
      <c r="P32" s="239"/>
      <c r="Q32" s="262"/>
      <c r="R32" s="262"/>
      <c r="S32" s="262"/>
      <c r="T32" s="262"/>
      <c r="U32" s="326"/>
    </row>
    <row r="33" spans="1:21" ht="15.75" x14ac:dyDescent="0.25">
      <c r="A33" s="562"/>
      <c r="B33" s="564"/>
      <c r="C33" s="261"/>
      <c r="D33" s="326"/>
      <c r="E33" s="326"/>
      <c r="F33" s="326"/>
      <c r="G33" s="262"/>
      <c r="H33" s="262"/>
      <c r="I33" s="212"/>
      <c r="J33" s="262"/>
      <c r="K33" s="262"/>
      <c r="L33" s="239"/>
      <c r="M33" s="262"/>
      <c r="N33" s="239"/>
      <c r="O33" s="212"/>
      <c r="P33" s="239"/>
      <c r="Q33" s="262"/>
      <c r="R33" s="262"/>
      <c r="S33" s="262"/>
      <c r="T33" s="262"/>
      <c r="U33" s="326"/>
    </row>
    <row r="34" spans="1:21" ht="15.75" x14ac:dyDescent="0.25">
      <c r="A34" s="562"/>
      <c r="B34" s="564"/>
      <c r="C34" s="261"/>
      <c r="D34" s="326"/>
      <c r="E34" s="326"/>
      <c r="F34" s="326"/>
      <c r="G34" s="262"/>
      <c r="H34" s="262"/>
      <c r="I34" s="212"/>
      <c r="J34" s="262"/>
      <c r="K34" s="262"/>
      <c r="L34" s="239"/>
      <c r="M34" s="262"/>
      <c r="N34" s="239"/>
      <c r="O34" s="212"/>
      <c r="P34" s="239"/>
      <c r="Q34" s="262"/>
      <c r="R34" s="262"/>
      <c r="S34" s="262"/>
      <c r="T34" s="262"/>
      <c r="U34" s="326"/>
    </row>
    <row r="35" spans="1:21" ht="15.75" x14ac:dyDescent="0.25">
      <c r="A35" s="562"/>
      <c r="B35" s="564"/>
      <c r="C35" s="261"/>
      <c r="D35" s="326"/>
      <c r="E35" s="326"/>
      <c r="F35" s="326"/>
      <c r="G35" s="262"/>
      <c r="H35" s="262"/>
      <c r="I35" s="212"/>
      <c r="J35" s="262"/>
      <c r="K35" s="262"/>
      <c r="L35" s="239"/>
      <c r="M35" s="262"/>
      <c r="N35" s="239"/>
      <c r="O35" s="212"/>
      <c r="P35" s="239"/>
      <c r="Q35" s="262"/>
      <c r="R35" s="262"/>
      <c r="S35" s="262"/>
      <c r="T35" s="262"/>
      <c r="U35" s="326"/>
    </row>
    <row r="36" spans="1:21" ht="15.75" x14ac:dyDescent="0.25">
      <c r="A36" s="562"/>
      <c r="B36" s="564" t="s">
        <v>1481</v>
      </c>
      <c r="C36" s="261"/>
      <c r="D36" s="326"/>
      <c r="E36" s="326"/>
      <c r="F36" s="326"/>
      <c r="G36" s="262"/>
      <c r="H36" s="262"/>
      <c r="I36" s="212"/>
      <c r="J36" s="262"/>
      <c r="K36" s="262"/>
      <c r="L36" s="239"/>
      <c r="M36" s="262"/>
      <c r="N36" s="239"/>
      <c r="O36" s="212"/>
      <c r="P36" s="239"/>
      <c r="Q36" s="262"/>
      <c r="R36" s="262"/>
      <c r="S36" s="262"/>
      <c r="T36" s="262"/>
      <c r="U36" s="326"/>
    </row>
    <row r="37" spans="1:21" ht="15.75" x14ac:dyDescent="0.25">
      <c r="A37" s="562"/>
      <c r="B37" s="564"/>
      <c r="C37" s="326"/>
      <c r="D37" s="326"/>
      <c r="E37" s="326"/>
      <c r="F37" s="326"/>
      <c r="G37" s="262"/>
      <c r="H37" s="262"/>
      <c r="I37" s="212"/>
      <c r="J37" s="262"/>
      <c r="K37" s="262"/>
      <c r="L37" s="239"/>
      <c r="M37" s="262"/>
      <c r="N37" s="239"/>
      <c r="O37" s="212"/>
      <c r="P37" s="239"/>
      <c r="Q37" s="262"/>
      <c r="R37" s="262"/>
      <c r="S37" s="262"/>
      <c r="T37" s="262"/>
      <c r="U37" s="326"/>
    </row>
    <row r="38" spans="1:21" ht="15.75" x14ac:dyDescent="0.25">
      <c r="A38" s="562"/>
      <c r="B38" s="564"/>
      <c r="C38" s="326"/>
      <c r="D38" s="326"/>
      <c r="E38" s="326"/>
      <c r="F38" s="326"/>
      <c r="G38" s="262"/>
      <c r="H38" s="262"/>
      <c r="I38" s="212"/>
      <c r="J38" s="262"/>
      <c r="K38" s="262"/>
      <c r="L38" s="239"/>
      <c r="M38" s="262"/>
      <c r="N38" s="239"/>
      <c r="O38" s="212"/>
      <c r="P38" s="239"/>
      <c r="Q38" s="262"/>
      <c r="R38" s="262"/>
      <c r="S38" s="262"/>
      <c r="T38" s="262"/>
      <c r="U38" s="326"/>
    </row>
    <row r="39" spans="1:21" ht="15.75" x14ac:dyDescent="0.25">
      <c r="A39" s="562"/>
      <c r="B39" s="564"/>
      <c r="C39" s="326"/>
      <c r="D39" s="326"/>
      <c r="E39" s="326"/>
      <c r="F39" s="326"/>
      <c r="G39" s="262"/>
      <c r="H39" s="262"/>
      <c r="I39" s="212"/>
      <c r="J39" s="262"/>
      <c r="K39" s="262"/>
      <c r="L39" s="239"/>
      <c r="M39" s="262"/>
      <c r="N39" s="239"/>
      <c r="O39" s="212"/>
      <c r="P39" s="239"/>
      <c r="Q39" s="262"/>
      <c r="R39" s="262"/>
      <c r="S39" s="262"/>
      <c r="T39" s="262"/>
      <c r="U39" s="326"/>
    </row>
    <row r="40" spans="1:21" ht="15.75" x14ac:dyDescent="0.25">
      <c r="A40" s="562"/>
      <c r="B40" s="564"/>
      <c r="C40" s="326"/>
      <c r="D40" s="326"/>
      <c r="E40" s="326"/>
      <c r="F40" s="326"/>
      <c r="G40" s="262"/>
      <c r="H40" s="262"/>
      <c r="I40" s="212"/>
      <c r="J40" s="262"/>
      <c r="K40" s="262"/>
      <c r="L40" s="239"/>
      <c r="M40" s="262"/>
      <c r="N40" s="239"/>
      <c r="O40" s="212"/>
      <c r="P40" s="239"/>
      <c r="Q40" s="262"/>
      <c r="R40" s="262"/>
      <c r="S40" s="262"/>
      <c r="T40" s="262"/>
      <c r="U40" s="326"/>
    </row>
    <row r="41" spans="1:21" ht="15.75" x14ac:dyDescent="0.25">
      <c r="A41" s="562"/>
      <c r="B41" s="564"/>
      <c r="C41" s="326"/>
      <c r="D41" s="326"/>
      <c r="E41" s="326"/>
      <c r="F41" s="326"/>
      <c r="G41" s="262"/>
      <c r="H41" s="262"/>
      <c r="I41" s="212"/>
      <c r="J41" s="262"/>
      <c r="K41" s="262"/>
      <c r="L41" s="239"/>
      <c r="M41" s="262"/>
      <c r="N41" s="239"/>
      <c r="O41" s="212"/>
      <c r="P41" s="239"/>
      <c r="Q41" s="262"/>
      <c r="R41" s="262"/>
      <c r="S41" s="262"/>
      <c r="T41" s="262"/>
      <c r="U41" s="326"/>
    </row>
    <row r="42" spans="1:21" ht="15.75" x14ac:dyDescent="0.25">
      <c r="A42" s="562"/>
      <c r="B42" s="564"/>
      <c r="C42" s="326"/>
      <c r="D42" s="326"/>
      <c r="E42" s="326"/>
      <c r="F42" s="326"/>
      <c r="G42" s="262"/>
      <c r="H42" s="262"/>
      <c r="I42" s="212"/>
      <c r="J42" s="262"/>
      <c r="K42" s="262"/>
      <c r="L42" s="239"/>
      <c r="M42" s="262"/>
      <c r="N42" s="239"/>
      <c r="O42" s="212"/>
      <c r="P42" s="239"/>
      <c r="Q42" s="262"/>
      <c r="R42" s="262"/>
      <c r="S42" s="262"/>
      <c r="T42" s="262"/>
      <c r="U42" s="326"/>
    </row>
    <row r="43" spans="1:21" ht="15.75" x14ac:dyDescent="0.25">
      <c r="A43" s="562"/>
      <c r="B43" s="564"/>
      <c r="C43" s="326"/>
      <c r="D43" s="326"/>
      <c r="E43" s="326"/>
      <c r="F43" s="326"/>
      <c r="G43" s="262"/>
      <c r="H43" s="262"/>
      <c r="I43" s="212"/>
      <c r="J43" s="262"/>
      <c r="K43" s="262"/>
      <c r="L43" s="239"/>
      <c r="M43" s="262"/>
      <c r="N43" s="239"/>
      <c r="O43" s="212"/>
      <c r="P43" s="239"/>
      <c r="Q43" s="262"/>
      <c r="R43" s="262"/>
      <c r="S43" s="262"/>
      <c r="T43" s="262"/>
      <c r="U43" s="326"/>
    </row>
    <row r="44" spans="1:21" ht="15.75" x14ac:dyDescent="0.25">
      <c r="A44" s="304"/>
      <c r="B44" s="305"/>
      <c r="C44" s="304" t="s">
        <v>1391</v>
      </c>
      <c r="D44" s="305"/>
      <c r="E44" s="305"/>
      <c r="F44" s="306"/>
      <c r="G44" s="268">
        <f t="shared" ref="G44:N44" si="0">SUM(G7:G43)</f>
        <v>0</v>
      </c>
      <c r="H44" s="268">
        <f t="shared" si="0"/>
        <v>0</v>
      </c>
      <c r="I44" s="268">
        <f t="shared" si="0"/>
        <v>0</v>
      </c>
      <c r="J44" s="268">
        <f t="shared" si="0"/>
        <v>0</v>
      </c>
      <c r="K44" s="268">
        <f t="shared" si="0"/>
        <v>0</v>
      </c>
      <c r="L44" s="268">
        <f t="shared" si="0"/>
        <v>0</v>
      </c>
      <c r="M44" s="268">
        <f t="shared" si="0"/>
        <v>0</v>
      </c>
      <c r="N44" s="268">
        <f t="shared" si="0"/>
        <v>0</v>
      </c>
      <c r="O44" s="268">
        <f>SUM(O7:O43)</f>
        <v>0</v>
      </c>
      <c r="P44" s="268">
        <f>SUM(P7:P43)</f>
        <v>0</v>
      </c>
      <c r="Q44" s="269"/>
      <c r="R44" s="269"/>
      <c r="S44" s="269"/>
      <c r="T44" s="269"/>
      <c r="U44" s="269"/>
    </row>
    <row r="45" spans="1:21" ht="15.75" x14ac:dyDescent="0.2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x14ac:dyDescent="0.2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x14ac:dyDescent="0.2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x14ac:dyDescent="0.2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x14ac:dyDescent="0.2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x14ac:dyDescent="0.2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x14ac:dyDescent="0.2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x14ac:dyDescent="0.2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x14ac:dyDescent="0.2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x14ac:dyDescent="0.2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x14ac:dyDescent="0.2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x14ac:dyDescent="0.2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x14ac:dyDescent="0.2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x14ac:dyDescent="0.2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x14ac:dyDescent="0.2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x14ac:dyDescent="0.2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x14ac:dyDescent="0.2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x14ac:dyDescent="0.2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x14ac:dyDescent="0.2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x14ac:dyDescent="0.2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x14ac:dyDescent="0.2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x14ac:dyDescent="0.2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x14ac:dyDescent="0.2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x14ac:dyDescent="0.2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x14ac:dyDescent="0.2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x14ac:dyDescent="0.2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x14ac:dyDescent="0.2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x14ac:dyDescent="0.2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x14ac:dyDescent="0.2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x14ac:dyDescent="0.2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x14ac:dyDescent="0.2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x14ac:dyDescent="0.25">
      <c r="A76" s="270"/>
      <c r="B76" s="271"/>
      <c r="C76" s="271"/>
      <c r="D76" s="271"/>
      <c r="E76" s="272"/>
      <c r="F76" s="271"/>
      <c r="G76" s="271"/>
      <c r="H76" s="271"/>
      <c r="I76" s="271"/>
      <c r="J76" s="271"/>
      <c r="K76" s="271"/>
      <c r="L76" s="271"/>
      <c r="M76" s="271"/>
      <c r="N76" s="271"/>
      <c r="O76" s="271"/>
      <c r="P76" s="271"/>
      <c r="Q76" s="271"/>
      <c r="R76" s="271"/>
      <c r="S76" s="271"/>
      <c r="T76" s="271"/>
      <c r="U76" s="271"/>
    </row>
    <row r="92" spans="1:5" x14ac:dyDescent="0.25">
      <c r="A92" s="265"/>
      <c r="E92" s="265"/>
    </row>
    <row r="93" spans="1:5" x14ac:dyDescent="0.25">
      <c r="A93" s="265"/>
      <c r="E93" s="265"/>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1"/>
  <sheetViews>
    <sheetView showGridLines="0" zoomScaleNormal="100" workbookViewId="0">
      <pane ySplit="7" topLeftCell="A8" activePane="bottomLeft" state="frozen"/>
      <selection activeCell="A7" sqref="A7"/>
      <selection pane="bottomLeft" activeCell="B50" sqref="B50:B53"/>
    </sheetView>
  </sheetViews>
  <sheetFormatPr baseColWidth="10" defaultColWidth="11.42578125" defaultRowHeight="12.75" x14ac:dyDescent="0.25"/>
  <cols>
    <col min="1" max="1" width="25.5703125" style="275" customWidth="1"/>
    <col min="2" max="2" width="38.5703125" style="275" customWidth="1"/>
    <col min="3" max="4" width="27.42578125" style="275" customWidth="1"/>
    <col min="5" max="5" width="27.42578125" style="274" customWidth="1"/>
    <col min="6" max="6" width="30"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25.7109375" style="275" customWidth="1"/>
    <col min="19" max="20" width="14.28515625" style="273" customWidth="1"/>
    <col min="21" max="21" width="17" style="275" customWidth="1"/>
    <col min="22" max="22" width="11.42578125" style="275"/>
    <col min="23" max="23" width="13" style="275" bestFit="1" customWidth="1"/>
    <col min="24" max="16384" width="11.42578125" style="275"/>
  </cols>
  <sheetData>
    <row r="1" spans="1:27" ht="18.75" customHeight="1" x14ac:dyDescent="0.25">
      <c r="E1" s="301"/>
      <c r="G1" s="296" t="s">
        <v>94</v>
      </c>
      <c r="I1" s="296"/>
      <c r="J1" s="296"/>
      <c r="K1" s="296"/>
      <c r="L1" s="296"/>
      <c r="M1" s="296"/>
      <c r="N1" s="296"/>
      <c r="O1" s="296"/>
      <c r="P1" s="296"/>
      <c r="Q1" s="296"/>
      <c r="R1" s="296"/>
      <c r="S1" s="296"/>
      <c r="T1" s="296"/>
      <c r="U1" s="296"/>
      <c r="V1" s="296"/>
      <c r="W1" s="296"/>
      <c r="X1" s="296"/>
      <c r="Y1" s="296"/>
      <c r="Z1" s="296"/>
      <c r="AA1" s="296"/>
    </row>
    <row r="2" spans="1:27" ht="18.75" x14ac:dyDescent="0.25">
      <c r="A2" s="280" t="s">
        <v>1360</v>
      </c>
      <c r="E2" s="301"/>
      <c r="G2" s="296"/>
      <c r="I2" s="296"/>
      <c r="J2" s="296"/>
      <c r="K2" s="296"/>
      <c r="L2" s="296"/>
      <c r="M2" s="296"/>
      <c r="N2" s="296"/>
      <c r="O2" s="296"/>
      <c r="P2" s="296"/>
      <c r="Q2" s="296"/>
      <c r="R2" s="296"/>
      <c r="S2" s="296"/>
      <c r="T2" s="296"/>
      <c r="U2" s="296"/>
      <c r="V2" s="296"/>
      <c r="W2" s="296"/>
      <c r="X2" s="296"/>
      <c r="Y2" s="296"/>
      <c r="Z2" s="296"/>
      <c r="AA2" s="296"/>
    </row>
    <row r="3" spans="1:27" ht="18.75" x14ac:dyDescent="0.25">
      <c r="A3" s="337" t="s">
        <v>1489</v>
      </c>
      <c r="E3" s="301"/>
      <c r="G3" s="296"/>
      <c r="I3" s="296"/>
      <c r="J3" s="296"/>
      <c r="K3" s="296"/>
      <c r="L3" s="296"/>
      <c r="M3" s="296"/>
      <c r="N3" s="296"/>
      <c r="O3" s="296"/>
      <c r="P3" s="296"/>
      <c r="Q3" s="296"/>
      <c r="R3" s="296"/>
      <c r="S3" s="296"/>
      <c r="T3" s="296"/>
      <c r="U3" s="296"/>
      <c r="V3" s="296"/>
      <c r="W3" s="296"/>
      <c r="X3" s="296"/>
      <c r="Y3" s="296"/>
      <c r="Z3" s="296"/>
      <c r="AA3" s="296"/>
    </row>
    <row r="4" spans="1:27" ht="15" x14ac:dyDescent="0.25">
      <c r="A4" s="446" t="s">
        <v>1490</v>
      </c>
      <c r="B4" s="280"/>
      <c r="C4" s="280"/>
      <c r="D4" s="280"/>
      <c r="E4" s="260"/>
      <c r="F4" s="280"/>
      <c r="G4" s="280"/>
      <c r="H4" s="280"/>
      <c r="I4" s="280"/>
      <c r="J4" s="280"/>
      <c r="K4" s="280"/>
      <c r="L4" s="280"/>
      <c r="M4" s="280"/>
      <c r="N4" s="280"/>
      <c r="O4" s="280"/>
      <c r="P4" s="280"/>
      <c r="Q4" s="280"/>
      <c r="R4" s="280"/>
      <c r="S4" s="280"/>
      <c r="T4" s="280"/>
      <c r="U4" s="280"/>
    </row>
    <row r="5" spans="1:27" s="66" customFormat="1" ht="23.25" customHeight="1" x14ac:dyDescent="0.25">
      <c r="A5" s="578" t="s">
        <v>100</v>
      </c>
      <c r="B5" s="536" t="s">
        <v>115</v>
      </c>
      <c r="C5" s="548" t="s">
        <v>89</v>
      </c>
      <c r="D5" s="548" t="s">
        <v>90</v>
      </c>
      <c r="E5" s="539" t="s">
        <v>400</v>
      </c>
      <c r="F5" s="548" t="s">
        <v>91</v>
      </c>
      <c r="G5" s="578" t="s">
        <v>103</v>
      </c>
      <c r="H5" s="578"/>
      <c r="I5" s="578"/>
      <c r="J5" s="578"/>
      <c r="K5" s="578"/>
      <c r="L5" s="578"/>
      <c r="M5" s="578"/>
      <c r="N5" s="578"/>
      <c r="O5" s="592" t="s">
        <v>104</v>
      </c>
      <c r="P5" s="592"/>
      <c r="Q5" s="536" t="s">
        <v>105</v>
      </c>
      <c r="R5" s="536" t="s">
        <v>106</v>
      </c>
      <c r="S5" s="536" t="s">
        <v>113</v>
      </c>
      <c r="T5" s="536" t="s">
        <v>112</v>
      </c>
      <c r="U5" s="533" t="s">
        <v>92</v>
      </c>
    </row>
    <row r="6" spans="1:27" s="66" customFormat="1" ht="15" customHeight="1" x14ac:dyDescent="0.25">
      <c r="A6" s="578"/>
      <c r="B6" s="537"/>
      <c r="C6" s="549"/>
      <c r="D6" s="549"/>
      <c r="E6" s="540"/>
      <c r="F6" s="549"/>
      <c r="G6" s="578" t="s">
        <v>107</v>
      </c>
      <c r="H6" s="578"/>
      <c r="I6" s="578" t="s">
        <v>108</v>
      </c>
      <c r="J6" s="578"/>
      <c r="K6" s="578" t="s">
        <v>109</v>
      </c>
      <c r="L6" s="578"/>
      <c r="M6" s="578" t="s">
        <v>110</v>
      </c>
      <c r="N6" s="578"/>
      <c r="O6" s="592"/>
      <c r="P6" s="592"/>
      <c r="Q6" s="537"/>
      <c r="R6" s="537"/>
      <c r="S6" s="537"/>
      <c r="T6" s="537"/>
      <c r="U6" s="534"/>
    </row>
    <row r="7" spans="1:27" s="66" customFormat="1" ht="24" customHeight="1" x14ac:dyDescent="0.25">
      <c r="A7" s="578"/>
      <c r="B7" s="538"/>
      <c r="C7" s="550"/>
      <c r="D7" s="550"/>
      <c r="E7" s="541"/>
      <c r="F7" s="550"/>
      <c r="G7" s="346" t="s">
        <v>111</v>
      </c>
      <c r="H7" s="346" t="s">
        <v>12</v>
      </c>
      <c r="I7" s="346" t="s">
        <v>111</v>
      </c>
      <c r="J7" s="346" t="s">
        <v>12</v>
      </c>
      <c r="K7" s="346" t="s">
        <v>111</v>
      </c>
      <c r="L7" s="346" t="s">
        <v>12</v>
      </c>
      <c r="M7" s="346" t="s">
        <v>111</v>
      </c>
      <c r="N7" s="346" t="s">
        <v>12</v>
      </c>
      <c r="O7" s="346" t="s">
        <v>111</v>
      </c>
      <c r="P7" s="346" t="s">
        <v>12</v>
      </c>
      <c r="Q7" s="538"/>
      <c r="R7" s="538"/>
      <c r="S7" s="538"/>
      <c r="T7" s="538"/>
      <c r="U7" s="535"/>
    </row>
    <row r="8" spans="1:27" ht="15.75" customHeight="1" x14ac:dyDescent="0.25">
      <c r="A8" s="318"/>
      <c r="B8" s="319"/>
      <c r="C8" s="319"/>
      <c r="D8" s="319"/>
      <c r="E8" s="319"/>
      <c r="F8" s="319"/>
      <c r="G8" s="319"/>
      <c r="H8" s="319"/>
      <c r="I8" s="318" t="s">
        <v>114</v>
      </c>
      <c r="J8" s="319"/>
      <c r="K8" s="319"/>
      <c r="L8" s="319"/>
      <c r="M8" s="319"/>
      <c r="N8" s="319"/>
      <c r="O8" s="319"/>
      <c r="P8" s="319"/>
      <c r="Q8" s="319"/>
      <c r="R8" s="319"/>
      <c r="S8" s="319"/>
      <c r="T8" s="319"/>
      <c r="U8" s="320"/>
    </row>
    <row r="9" spans="1:27" ht="173.25" x14ac:dyDescent="0.25">
      <c r="A9" s="580" t="s">
        <v>1484</v>
      </c>
      <c r="B9" s="579" t="s">
        <v>1482</v>
      </c>
      <c r="C9" s="570" t="s">
        <v>1569</v>
      </c>
      <c r="D9" s="570" t="s">
        <v>1574</v>
      </c>
      <c r="E9" s="326" t="s">
        <v>1575</v>
      </c>
      <c r="F9" s="457" t="s">
        <v>1577</v>
      </c>
      <c r="G9" s="263"/>
      <c r="H9" s="405"/>
      <c r="I9" s="454">
        <v>2</v>
      </c>
      <c r="J9" s="406">
        <f>+'1. TALLERES SEMINARIOS'!D126*0.4</f>
        <v>14000</v>
      </c>
      <c r="K9" s="454">
        <v>3</v>
      </c>
      <c r="L9" s="406">
        <f>+'1. TALLERES SEMINARIOS'!D126*0.6</f>
        <v>21000</v>
      </c>
      <c r="M9" s="408"/>
      <c r="N9" s="405"/>
      <c r="O9" s="454">
        <f t="shared" ref="O9:P11" si="0">+G9+I9+K9+M9</f>
        <v>5</v>
      </c>
      <c r="P9" s="406">
        <f t="shared" si="0"/>
        <v>35000</v>
      </c>
      <c r="Q9" s="405"/>
      <c r="R9" s="496" t="s">
        <v>1588</v>
      </c>
      <c r="S9" s="497" t="s">
        <v>1589</v>
      </c>
      <c r="T9" s="497" t="s">
        <v>1583</v>
      </c>
      <c r="U9" s="262" t="s">
        <v>1590</v>
      </c>
    </row>
    <row r="10" spans="1:27" ht="120" x14ac:dyDescent="0.25">
      <c r="A10" s="580"/>
      <c r="B10" s="579"/>
      <c r="C10" s="570"/>
      <c r="D10" s="570"/>
      <c r="E10" s="326" t="s">
        <v>1576</v>
      </c>
      <c r="F10" s="457" t="s">
        <v>1578</v>
      </c>
      <c r="G10" s="455">
        <v>4</v>
      </c>
      <c r="H10" s="406">
        <f>+'1. TALLERES SEMINARIOS'!D145*0.2</f>
        <v>4080</v>
      </c>
      <c r="I10" s="454">
        <v>8</v>
      </c>
      <c r="J10" s="406">
        <f>+'1. TALLERES SEMINARIOS'!D145*0.4</f>
        <v>8160</v>
      </c>
      <c r="K10" s="454">
        <v>8</v>
      </c>
      <c r="L10" s="406">
        <f>+'1. TALLERES SEMINARIOS'!D145*0.4</f>
        <v>8160</v>
      </c>
      <c r="M10" s="408"/>
      <c r="N10" s="405"/>
      <c r="O10" s="454">
        <f t="shared" si="0"/>
        <v>20</v>
      </c>
      <c r="P10" s="406">
        <f t="shared" si="0"/>
        <v>20400</v>
      </c>
      <c r="Q10" s="405"/>
      <c r="R10" s="496" t="s">
        <v>1591</v>
      </c>
      <c r="S10" s="497" t="s">
        <v>1592</v>
      </c>
      <c r="T10" s="497" t="s">
        <v>1593</v>
      </c>
      <c r="U10" s="262" t="s">
        <v>1594</v>
      </c>
    </row>
    <row r="11" spans="1:27" ht="141.75" x14ac:dyDescent="0.25">
      <c r="A11" s="580"/>
      <c r="B11" s="579"/>
      <c r="C11" s="585" t="s">
        <v>1570</v>
      </c>
      <c r="D11" s="570" t="s">
        <v>1579</v>
      </c>
      <c r="E11" s="326" t="s">
        <v>1580</v>
      </c>
      <c r="F11" s="457" t="s">
        <v>1568</v>
      </c>
      <c r="G11" s="571"/>
      <c r="H11" s="574"/>
      <c r="I11" s="572">
        <v>0.7</v>
      </c>
      <c r="J11" s="573">
        <f>+'1. TALLERES SEMINARIOS'!D164*0.7</f>
        <v>31965.499999999996</v>
      </c>
      <c r="K11" s="572">
        <v>0.3</v>
      </c>
      <c r="L11" s="573">
        <f>+'1. TALLERES SEMINARIOS'!D164*0.3</f>
        <v>13699.5</v>
      </c>
      <c r="M11" s="572"/>
      <c r="N11" s="496"/>
      <c r="O11" s="572">
        <f t="shared" si="0"/>
        <v>1</v>
      </c>
      <c r="P11" s="573">
        <f t="shared" si="0"/>
        <v>45665</v>
      </c>
      <c r="Q11" s="405"/>
      <c r="R11" s="575" t="s">
        <v>1595</v>
      </c>
      <c r="S11" s="570" t="s">
        <v>1596</v>
      </c>
      <c r="T11" s="570" t="s">
        <v>1593</v>
      </c>
      <c r="U11" s="570" t="s">
        <v>1594</v>
      </c>
    </row>
    <row r="12" spans="1:27" ht="141.75" x14ac:dyDescent="0.25">
      <c r="A12" s="580"/>
      <c r="B12" s="579"/>
      <c r="C12" s="585"/>
      <c r="D12" s="570"/>
      <c r="E12" s="326" t="s">
        <v>1601</v>
      </c>
      <c r="F12" s="457" t="s">
        <v>1615</v>
      </c>
      <c r="G12" s="571"/>
      <c r="H12" s="574"/>
      <c r="I12" s="572"/>
      <c r="J12" s="573"/>
      <c r="K12" s="572"/>
      <c r="L12" s="573"/>
      <c r="M12" s="572"/>
      <c r="N12" s="496"/>
      <c r="O12" s="574"/>
      <c r="P12" s="573"/>
      <c r="Q12" s="405"/>
      <c r="R12" s="575"/>
      <c r="S12" s="570"/>
      <c r="T12" s="570"/>
      <c r="U12" s="570"/>
    </row>
    <row r="13" spans="1:27" ht="110.25" x14ac:dyDescent="0.25">
      <c r="A13" s="580"/>
      <c r="B13" s="579"/>
      <c r="C13" s="585" t="s">
        <v>1571</v>
      </c>
      <c r="D13" s="570" t="s">
        <v>1565</v>
      </c>
      <c r="E13" s="326" t="s">
        <v>1602</v>
      </c>
      <c r="F13" s="457" t="s">
        <v>1614</v>
      </c>
      <c r="G13" s="571"/>
      <c r="H13" s="574"/>
      <c r="I13" s="572"/>
      <c r="J13" s="574"/>
      <c r="K13" s="572">
        <v>1</v>
      </c>
      <c r="L13" s="576">
        <f>+'1. TALLERES SEMINARIOS'!D183</f>
        <v>13050</v>
      </c>
      <c r="M13" s="572"/>
      <c r="N13" s="574"/>
      <c r="O13" s="572">
        <f>+K13</f>
        <v>1</v>
      </c>
      <c r="P13" s="573">
        <f>+L13</f>
        <v>13050</v>
      </c>
      <c r="Q13" s="405"/>
      <c r="R13" s="497" t="s">
        <v>1597</v>
      </c>
      <c r="S13" s="497" t="s">
        <v>1598</v>
      </c>
      <c r="T13" s="262" t="s">
        <v>1593</v>
      </c>
      <c r="U13" s="262" t="s">
        <v>1594</v>
      </c>
    </row>
    <row r="14" spans="1:27" ht="173.25" x14ac:dyDescent="0.25">
      <c r="A14" s="580"/>
      <c r="B14" s="579"/>
      <c r="C14" s="585"/>
      <c r="D14" s="570"/>
      <c r="E14" s="326" t="s">
        <v>1603</v>
      </c>
      <c r="F14" s="457" t="s">
        <v>1613</v>
      </c>
      <c r="G14" s="571"/>
      <c r="H14" s="574"/>
      <c r="I14" s="572"/>
      <c r="J14" s="574"/>
      <c r="K14" s="572"/>
      <c r="L14" s="574"/>
      <c r="M14" s="572"/>
      <c r="N14" s="574"/>
      <c r="O14" s="574"/>
      <c r="P14" s="573"/>
      <c r="Q14" s="405"/>
      <c r="R14" s="497" t="s">
        <v>1599</v>
      </c>
      <c r="S14" s="497" t="s">
        <v>1600</v>
      </c>
      <c r="T14" s="262" t="s">
        <v>1593</v>
      </c>
      <c r="U14" s="262" t="s">
        <v>1594</v>
      </c>
    </row>
    <row r="15" spans="1:27" ht="255" x14ac:dyDescent="0.25">
      <c r="A15" s="580"/>
      <c r="B15" s="579"/>
      <c r="C15" s="585"/>
      <c r="D15" s="570"/>
      <c r="E15" s="326" t="s">
        <v>1604</v>
      </c>
      <c r="F15" s="457" t="s">
        <v>1612</v>
      </c>
      <c r="G15" s="571"/>
      <c r="H15" s="574"/>
      <c r="I15" s="572"/>
      <c r="J15" s="574"/>
      <c r="K15" s="572"/>
      <c r="L15" s="574"/>
      <c r="M15" s="572"/>
      <c r="N15" s="574"/>
      <c r="O15" s="574"/>
      <c r="P15" s="573"/>
      <c r="Q15" s="405"/>
      <c r="R15" s="509" t="s">
        <v>1587</v>
      </c>
      <c r="S15" s="262"/>
      <c r="T15" s="262"/>
      <c r="U15" s="262"/>
    </row>
    <row r="16" spans="1:27" ht="141.75" x14ac:dyDescent="0.25">
      <c r="A16" s="580"/>
      <c r="B16" s="579"/>
      <c r="C16" s="586" t="s">
        <v>1572</v>
      </c>
      <c r="D16" s="587" t="s">
        <v>1566</v>
      </c>
      <c r="E16" s="326" t="s">
        <v>1605</v>
      </c>
      <c r="F16" s="457" t="s">
        <v>1609</v>
      </c>
      <c r="G16" s="571"/>
      <c r="H16" s="574"/>
      <c r="I16" s="577">
        <v>8</v>
      </c>
      <c r="J16" s="573">
        <f>+'1. TALLERES SEMINARIOS'!D222*0.5</f>
        <v>43500</v>
      </c>
      <c r="K16" s="577">
        <v>4</v>
      </c>
      <c r="L16" s="573">
        <f>+'1. TALLERES SEMINARIOS'!D222*0.25</f>
        <v>21750</v>
      </c>
      <c r="M16" s="577">
        <v>4</v>
      </c>
      <c r="N16" s="573">
        <f>+'1. TALLERES SEMINARIOS'!D222*0.25</f>
        <v>21750</v>
      </c>
      <c r="O16" s="577">
        <f>+G16+I16+K16+M16</f>
        <v>16</v>
      </c>
      <c r="P16" s="573">
        <f>+J16+L16+N16</f>
        <v>87000</v>
      </c>
      <c r="Q16" s="405"/>
      <c r="R16" s="570" t="s">
        <v>1586</v>
      </c>
      <c r="S16" s="570"/>
      <c r="T16" s="570"/>
      <c r="U16" s="570" t="s">
        <v>1584</v>
      </c>
    </row>
    <row r="17" spans="1:21" ht="94.5" x14ac:dyDescent="0.25">
      <c r="A17" s="580"/>
      <c r="B17" s="579"/>
      <c r="C17" s="586"/>
      <c r="D17" s="587"/>
      <c r="E17" s="326" t="s">
        <v>1606</v>
      </c>
      <c r="F17" s="457" t="s">
        <v>1610</v>
      </c>
      <c r="G17" s="571"/>
      <c r="H17" s="574"/>
      <c r="I17" s="577"/>
      <c r="J17" s="573"/>
      <c r="K17" s="577"/>
      <c r="L17" s="573"/>
      <c r="M17" s="577"/>
      <c r="N17" s="573"/>
      <c r="O17" s="574"/>
      <c r="P17" s="573"/>
      <c r="Q17" s="405"/>
      <c r="R17" s="570"/>
      <c r="S17" s="570"/>
      <c r="T17" s="570"/>
      <c r="U17" s="570"/>
    </row>
    <row r="18" spans="1:21" ht="141.75" x14ac:dyDescent="0.25">
      <c r="A18" s="580"/>
      <c r="B18" s="579"/>
      <c r="C18" s="326" t="s">
        <v>1573</v>
      </c>
      <c r="D18" s="262" t="s">
        <v>1567</v>
      </c>
      <c r="E18" s="326" t="s">
        <v>1607</v>
      </c>
      <c r="F18" s="486" t="s">
        <v>1611</v>
      </c>
      <c r="G18" s="263"/>
      <c r="H18" s="405"/>
      <c r="I18" s="454">
        <v>1</v>
      </c>
      <c r="J18" s="406">
        <f>+'1. TALLERES SEMINARIOS'!D202*0.5</f>
        <v>27500</v>
      </c>
      <c r="K18" s="408"/>
      <c r="L18" s="405"/>
      <c r="M18" s="454">
        <v>1</v>
      </c>
      <c r="N18" s="406">
        <f>+'1. TALLERES SEMINARIOS'!D202*0.5</f>
        <v>27500</v>
      </c>
      <c r="O18" s="454">
        <f>+I18+M18</f>
        <v>2</v>
      </c>
      <c r="P18" s="406">
        <f>+H18+J18+L18+N18</f>
        <v>55000</v>
      </c>
      <c r="Q18" s="405"/>
      <c r="R18" s="262" t="s">
        <v>1585</v>
      </c>
      <c r="S18" s="262" t="s">
        <v>1582</v>
      </c>
      <c r="T18" s="262" t="s">
        <v>1583</v>
      </c>
      <c r="U18" s="262" t="s">
        <v>1581</v>
      </c>
    </row>
    <row r="19" spans="1:21" ht="141.75" x14ac:dyDescent="0.25">
      <c r="A19" s="565" t="s">
        <v>1483</v>
      </c>
      <c r="B19" s="565" t="s">
        <v>1485</v>
      </c>
      <c r="C19" s="474" t="s">
        <v>1642</v>
      </c>
      <c r="D19" s="262" t="s">
        <v>1636</v>
      </c>
      <c r="E19" s="326" t="s">
        <v>1647</v>
      </c>
      <c r="F19" s="499" t="s">
        <v>1657</v>
      </c>
      <c r="G19" s="262">
        <v>5</v>
      </c>
      <c r="H19" s="406">
        <f>+'5. ACTIVIDADES ESPECIALES'!D93</f>
        <v>11500</v>
      </c>
      <c r="I19" s="405"/>
      <c r="J19" s="405"/>
      <c r="K19" s="405"/>
      <c r="L19" s="405"/>
      <c r="M19" s="405"/>
      <c r="N19" s="405"/>
      <c r="O19" s="405">
        <f t="shared" ref="O19:P25" si="1">+G19+I19+K19+M19</f>
        <v>5</v>
      </c>
      <c r="P19" s="406">
        <f t="shared" si="1"/>
        <v>11500</v>
      </c>
      <c r="Q19" s="405"/>
      <c r="R19" s="497" t="s">
        <v>1659</v>
      </c>
      <c r="S19" s="497" t="s">
        <v>1660</v>
      </c>
      <c r="T19" s="497" t="s">
        <v>1661</v>
      </c>
      <c r="U19" s="262" t="s">
        <v>1662</v>
      </c>
    </row>
    <row r="20" spans="1:21" ht="165" x14ac:dyDescent="0.25">
      <c r="A20" s="566"/>
      <c r="B20" s="566"/>
      <c r="C20" s="262" t="s">
        <v>1643</v>
      </c>
      <c r="D20" s="262" t="s">
        <v>1639</v>
      </c>
      <c r="E20" s="262" t="s">
        <v>1648</v>
      </c>
      <c r="F20" s="262" t="s">
        <v>1658</v>
      </c>
      <c r="G20" s="262">
        <v>3</v>
      </c>
      <c r="H20" s="406">
        <f>+'2. CONTRATACION DE PERSONAL'!F120*3</f>
        <v>57375</v>
      </c>
      <c r="I20" s="405">
        <v>3</v>
      </c>
      <c r="J20" s="476">
        <f>+'2. CONTRATACION DE PERSONAL'!F120*3+'2. CONTRATACION DE PERSONAL'!F122</f>
        <v>66937.5</v>
      </c>
      <c r="K20" s="405">
        <v>3</v>
      </c>
      <c r="L20" s="406">
        <f>+'2. CONTRATACION DE PERSONAL'!F120*3</f>
        <v>57375</v>
      </c>
      <c r="M20" s="405">
        <v>3</v>
      </c>
      <c r="N20" s="456">
        <f>+'2. CONTRATACION DE PERSONAL'!F120*3+'2. CONTRATACION DE PERSONAL'!F121</f>
        <v>76500</v>
      </c>
      <c r="O20" s="405">
        <f t="shared" si="1"/>
        <v>12</v>
      </c>
      <c r="P20" s="406">
        <f t="shared" si="1"/>
        <v>258187.5</v>
      </c>
      <c r="Q20" s="405"/>
      <c r="R20" s="496" t="s">
        <v>1659</v>
      </c>
      <c r="S20" s="497" t="s">
        <v>1664</v>
      </c>
      <c r="T20" s="497" t="s">
        <v>1661</v>
      </c>
      <c r="U20" s="262" t="s">
        <v>1662</v>
      </c>
    </row>
    <row r="21" spans="1:21" ht="141.75" x14ac:dyDescent="0.25">
      <c r="A21" s="566"/>
      <c r="B21" s="566"/>
      <c r="C21" s="474" t="s">
        <v>1644</v>
      </c>
      <c r="D21" s="262" t="s">
        <v>1637</v>
      </c>
      <c r="E21" s="475" t="s">
        <v>1649</v>
      </c>
      <c r="F21" s="474" t="s">
        <v>1634</v>
      </c>
      <c r="G21" s="262"/>
      <c r="H21" s="405"/>
      <c r="I21" s="405"/>
      <c r="J21" s="405"/>
      <c r="K21" s="405">
        <v>5</v>
      </c>
      <c r="L21" s="456">
        <f>+'1. TALLERES SEMINARIOS'!D242</f>
        <v>130489.58333333334</v>
      </c>
      <c r="M21" s="405"/>
      <c r="N21" s="405"/>
      <c r="O21" s="405">
        <f t="shared" si="1"/>
        <v>5</v>
      </c>
      <c r="P21" s="406">
        <f t="shared" si="1"/>
        <v>130489.58333333334</v>
      </c>
      <c r="Q21" s="405"/>
      <c r="R21" s="497" t="s">
        <v>1659</v>
      </c>
      <c r="S21" s="497" t="s">
        <v>1663</v>
      </c>
      <c r="T21" s="497" t="s">
        <v>1661</v>
      </c>
      <c r="U21" s="262" t="s">
        <v>1662</v>
      </c>
    </row>
    <row r="22" spans="1:21" ht="141.75" x14ac:dyDescent="0.25">
      <c r="A22" s="566"/>
      <c r="B22" s="566"/>
      <c r="C22" s="588" t="s">
        <v>1645</v>
      </c>
      <c r="D22" s="590" t="s">
        <v>1638</v>
      </c>
      <c r="E22" s="475" t="s">
        <v>1650</v>
      </c>
      <c r="F22" s="474" t="s">
        <v>1635</v>
      </c>
      <c r="G22" s="262"/>
      <c r="H22" s="405"/>
      <c r="I22" s="405"/>
      <c r="J22" s="405"/>
      <c r="K22" s="405"/>
      <c r="L22" s="405"/>
      <c r="M22" s="405">
        <v>5</v>
      </c>
      <c r="N22" s="406">
        <f>+'5. ACTIVIDADES ESPECIALES'!D105</f>
        <v>18000</v>
      </c>
      <c r="O22" s="405">
        <f t="shared" si="1"/>
        <v>5</v>
      </c>
      <c r="P22" s="406">
        <f t="shared" si="1"/>
        <v>18000</v>
      </c>
      <c r="Q22" s="405"/>
      <c r="R22" s="497" t="s">
        <v>1659</v>
      </c>
      <c r="S22" s="497" t="s">
        <v>1663</v>
      </c>
      <c r="T22" s="497" t="s">
        <v>1661</v>
      </c>
      <c r="U22" s="262" t="s">
        <v>1662</v>
      </c>
    </row>
    <row r="23" spans="1:21" ht="189" x14ac:dyDescent="0.25">
      <c r="A23" s="566"/>
      <c r="B23" s="566"/>
      <c r="C23" s="589"/>
      <c r="D23" s="591"/>
      <c r="E23" s="475" t="s">
        <v>1651</v>
      </c>
      <c r="F23" s="474" t="s">
        <v>1743</v>
      </c>
      <c r="G23" s="262"/>
      <c r="H23" s="406"/>
      <c r="I23" s="405"/>
      <c r="J23" s="406"/>
      <c r="K23" s="405"/>
      <c r="L23" s="406"/>
      <c r="M23" s="405"/>
      <c r="N23" s="406"/>
      <c r="O23" s="405">
        <f t="shared" si="1"/>
        <v>0</v>
      </c>
      <c r="P23" s="406">
        <f t="shared" si="1"/>
        <v>0</v>
      </c>
      <c r="Q23" s="405"/>
      <c r="R23" s="497" t="s">
        <v>1659</v>
      </c>
      <c r="S23" s="497" t="s">
        <v>1663</v>
      </c>
      <c r="T23" s="497" t="s">
        <v>1661</v>
      </c>
      <c r="U23" s="262" t="s">
        <v>1662</v>
      </c>
    </row>
    <row r="24" spans="1:21" ht="141.75" x14ac:dyDescent="0.25">
      <c r="A24" s="566"/>
      <c r="B24" s="566"/>
      <c r="C24" s="474" t="s">
        <v>1646</v>
      </c>
      <c r="D24" s="474" t="s">
        <v>1640</v>
      </c>
      <c r="E24" s="475" t="s">
        <v>1652</v>
      </c>
      <c r="F24" s="474" t="s">
        <v>1641</v>
      </c>
      <c r="G24" s="262">
        <v>3</v>
      </c>
      <c r="H24" s="406">
        <f>+'2. CONTRATACION DE PERSONAL'!F184*3</f>
        <v>90000</v>
      </c>
      <c r="I24" s="405">
        <v>3</v>
      </c>
      <c r="J24" s="456">
        <f>+'2. CONTRATACION DE PERSONAL'!F184*3+'2. CONTRATACION DE PERSONAL'!F186</f>
        <v>105000</v>
      </c>
      <c r="K24" s="405">
        <v>3</v>
      </c>
      <c r="L24" s="406">
        <f>+'2. CONTRATACION DE PERSONAL'!F184*3</f>
        <v>90000</v>
      </c>
      <c r="M24" s="405">
        <v>3</v>
      </c>
      <c r="N24" s="406">
        <f>+'2. CONTRATACION DE PERSONAL'!F184*4</f>
        <v>120000</v>
      </c>
      <c r="O24" s="405">
        <f t="shared" si="1"/>
        <v>12</v>
      </c>
      <c r="P24" s="406">
        <f t="shared" si="1"/>
        <v>405000</v>
      </c>
      <c r="Q24" s="405"/>
      <c r="R24" s="497" t="s">
        <v>1659</v>
      </c>
      <c r="S24" s="497" t="s">
        <v>1663</v>
      </c>
      <c r="T24" s="497" t="s">
        <v>1661</v>
      </c>
      <c r="U24" s="262" t="s">
        <v>1662</v>
      </c>
    </row>
    <row r="25" spans="1:21" ht="165" x14ac:dyDescent="0.25">
      <c r="A25" s="566"/>
      <c r="B25" s="566"/>
      <c r="C25" s="474" t="s">
        <v>1653</v>
      </c>
      <c r="D25" s="474" t="s">
        <v>1654</v>
      </c>
      <c r="E25" s="475" t="s">
        <v>1655</v>
      </c>
      <c r="F25" s="474" t="s">
        <v>1656</v>
      </c>
      <c r="G25" s="262"/>
      <c r="H25" s="405"/>
      <c r="I25" s="405"/>
      <c r="J25" s="405"/>
      <c r="K25" s="408">
        <v>1</v>
      </c>
      <c r="L25" s="456">
        <f>+'1. TALLERES SEMINARIOS'!D263</f>
        <v>65837.5</v>
      </c>
      <c r="M25" s="405"/>
      <c r="N25" s="405"/>
      <c r="O25" s="408">
        <f t="shared" si="1"/>
        <v>1</v>
      </c>
      <c r="P25" s="406">
        <f t="shared" si="1"/>
        <v>65837.5</v>
      </c>
      <c r="Q25" s="405"/>
      <c r="R25" s="496" t="s">
        <v>1659</v>
      </c>
      <c r="S25" s="497" t="s">
        <v>1663</v>
      </c>
      <c r="T25" s="497" t="s">
        <v>1661</v>
      </c>
      <c r="U25" s="262" t="s">
        <v>1662</v>
      </c>
    </row>
    <row r="26" spans="1:21" ht="110.25" x14ac:dyDescent="0.25">
      <c r="A26" s="566"/>
      <c r="B26" s="566"/>
      <c r="C26" s="582" t="s">
        <v>1542</v>
      </c>
      <c r="D26" s="458" t="s">
        <v>1543</v>
      </c>
      <c r="E26" s="474" t="s">
        <v>1537</v>
      </c>
      <c r="F26" s="474" t="s">
        <v>1540</v>
      </c>
      <c r="G26" s="262">
        <v>4</v>
      </c>
      <c r="H26" s="406">
        <f>+'5. ACTIVIDADES ESPECIALES'!D33</f>
        <v>7200</v>
      </c>
      <c r="I26" s="405"/>
      <c r="J26" s="405"/>
      <c r="K26" s="405"/>
      <c r="L26" s="405"/>
      <c r="M26" s="405"/>
      <c r="N26" s="405"/>
      <c r="O26" s="405">
        <f t="shared" ref="O26:O28" si="2">+G26+I26+K26+M26</f>
        <v>4</v>
      </c>
      <c r="P26" s="406">
        <f t="shared" ref="P26:P34" si="3">+H26+J26+L26+N26</f>
        <v>7200</v>
      </c>
      <c r="Q26" s="405"/>
      <c r="R26" s="459" t="s">
        <v>1547</v>
      </c>
      <c r="S26" s="458" t="s">
        <v>1548</v>
      </c>
      <c r="T26" s="458" t="s">
        <v>1549</v>
      </c>
      <c r="U26" s="458" t="s">
        <v>1550</v>
      </c>
    </row>
    <row r="27" spans="1:21" ht="99.75" x14ac:dyDescent="0.25">
      <c r="A27" s="566"/>
      <c r="B27" s="566"/>
      <c r="C27" s="583"/>
      <c r="D27" s="458" t="s">
        <v>1544</v>
      </c>
      <c r="E27" s="326" t="s">
        <v>1538</v>
      </c>
      <c r="F27" s="457" t="s">
        <v>1546</v>
      </c>
      <c r="G27" s="262"/>
      <c r="H27" s="456"/>
      <c r="I27" s="405">
        <v>2</v>
      </c>
      <c r="J27" s="470">
        <f>+'1. TALLERES SEMINARIOS'!D47</f>
        <v>17592.5</v>
      </c>
      <c r="K27" s="405"/>
      <c r="L27" s="405"/>
      <c r="M27" s="408"/>
      <c r="N27" s="405"/>
      <c r="O27" s="405">
        <f t="shared" si="2"/>
        <v>2</v>
      </c>
      <c r="P27" s="406">
        <f t="shared" si="3"/>
        <v>17592.5</v>
      </c>
      <c r="Q27" s="405"/>
      <c r="R27" s="459" t="s">
        <v>1551</v>
      </c>
      <c r="S27" s="458" t="s">
        <v>1552</v>
      </c>
      <c r="T27" s="458" t="s">
        <v>1553</v>
      </c>
      <c r="U27" s="458" t="s">
        <v>1550</v>
      </c>
    </row>
    <row r="28" spans="1:21" ht="94.5" x14ac:dyDescent="0.25">
      <c r="A28" s="566"/>
      <c r="B28" s="581"/>
      <c r="C28" s="584"/>
      <c r="D28" s="458" t="s">
        <v>1545</v>
      </c>
      <c r="E28" s="326" t="s">
        <v>1539</v>
      </c>
      <c r="F28" s="457" t="s">
        <v>1541</v>
      </c>
      <c r="G28" s="262"/>
      <c r="H28" s="405"/>
      <c r="I28" s="405"/>
      <c r="J28" s="405"/>
      <c r="K28" s="405">
        <v>12</v>
      </c>
      <c r="L28" s="456">
        <f>+'1. TALLERES SEMINARIOS'!D66</f>
        <v>17420</v>
      </c>
      <c r="M28" s="405"/>
      <c r="N28" s="405"/>
      <c r="O28" s="405">
        <f t="shared" si="2"/>
        <v>12</v>
      </c>
      <c r="P28" s="406">
        <f t="shared" si="3"/>
        <v>17420</v>
      </c>
      <c r="Q28" s="405"/>
      <c r="R28" s="459" t="s">
        <v>1554</v>
      </c>
      <c r="S28" s="458" t="s">
        <v>1552</v>
      </c>
      <c r="T28" s="458" t="s">
        <v>1555</v>
      </c>
      <c r="U28" s="458" t="s">
        <v>1550</v>
      </c>
    </row>
    <row r="29" spans="1:21" ht="95.25" thickBot="1" x14ac:dyDescent="0.3">
      <c r="A29" s="566"/>
      <c r="B29" s="514"/>
      <c r="C29" s="487"/>
      <c r="D29" s="458" t="s">
        <v>1744</v>
      </c>
      <c r="E29" s="326" t="s">
        <v>1745</v>
      </c>
      <c r="F29" s="491" t="s">
        <v>1746</v>
      </c>
      <c r="G29" s="262"/>
      <c r="H29" s="490"/>
      <c r="I29" s="405"/>
      <c r="J29" s="405"/>
      <c r="K29" s="405"/>
      <c r="L29" s="456"/>
      <c r="M29" s="405"/>
      <c r="N29" s="405"/>
      <c r="O29" s="405"/>
      <c r="P29" s="406" t="s">
        <v>1732</v>
      </c>
      <c r="Q29" s="405"/>
      <c r="R29" s="459"/>
      <c r="S29" s="458"/>
      <c r="T29" s="458"/>
      <c r="U29" s="458"/>
    </row>
    <row r="30" spans="1:21" ht="252.75" thickBot="1" x14ac:dyDescent="0.3">
      <c r="A30" s="566"/>
      <c r="B30" s="565" t="s">
        <v>1491</v>
      </c>
      <c r="C30" s="326" t="s">
        <v>1522</v>
      </c>
      <c r="D30" s="262" t="s">
        <v>1616</v>
      </c>
      <c r="E30" s="451" t="s">
        <v>1515</v>
      </c>
      <c r="F30" s="326" t="s">
        <v>1516</v>
      </c>
      <c r="G30" s="263">
        <v>1</v>
      </c>
      <c r="H30" s="450">
        <f>+'4. EQUIPO TECNOLÓGICOS'!D10</f>
        <v>96000</v>
      </c>
      <c r="I30" s="408"/>
      <c r="J30" s="407"/>
      <c r="K30" s="408"/>
      <c r="L30" s="407"/>
      <c r="M30" s="408"/>
      <c r="N30" s="407"/>
      <c r="O30" s="408">
        <v>1</v>
      </c>
      <c r="P30" s="409">
        <f t="shared" si="3"/>
        <v>96000</v>
      </c>
      <c r="Q30" s="404"/>
      <c r="R30" s="404" t="s">
        <v>1492</v>
      </c>
      <c r="S30" s="262" t="s">
        <v>1514</v>
      </c>
      <c r="T30" s="262" t="s">
        <v>1493</v>
      </c>
      <c r="U30" s="262" t="s">
        <v>1494</v>
      </c>
    </row>
    <row r="31" spans="1:21" ht="158.25" thickBot="1" x14ac:dyDescent="0.3">
      <c r="A31" s="566"/>
      <c r="B31" s="566"/>
      <c r="C31" s="326"/>
      <c r="D31" s="262"/>
      <c r="E31" s="326" t="s">
        <v>1517</v>
      </c>
      <c r="F31" s="326" t="s">
        <v>1518</v>
      </c>
      <c r="G31" s="263"/>
      <c r="H31" s="407"/>
      <c r="I31" s="454">
        <v>2</v>
      </c>
      <c r="J31" s="453">
        <f>+'5. ACTIVIDADES ESPECIALES'!D10</f>
        <v>325569.98</v>
      </c>
      <c r="K31" s="408"/>
      <c r="L31" s="407"/>
      <c r="M31" s="408"/>
      <c r="N31" s="407"/>
      <c r="O31" s="408"/>
      <c r="P31" s="409">
        <f t="shared" si="3"/>
        <v>325569.98</v>
      </c>
      <c r="Q31" s="404"/>
      <c r="R31" s="404" t="s">
        <v>1495</v>
      </c>
      <c r="S31" s="262" t="s">
        <v>1496</v>
      </c>
      <c r="T31" s="262" t="s">
        <v>1497</v>
      </c>
      <c r="U31" s="262" t="s">
        <v>1498</v>
      </c>
    </row>
    <row r="32" spans="1:21" ht="225" x14ac:dyDescent="0.25">
      <c r="A32" s="566"/>
      <c r="B32" s="566"/>
      <c r="C32" s="326" t="s">
        <v>1523</v>
      </c>
      <c r="D32" s="262" t="s">
        <v>1524</v>
      </c>
      <c r="E32" s="326" t="s">
        <v>1526</v>
      </c>
      <c r="F32" s="326" t="s">
        <v>1527</v>
      </c>
      <c r="G32" s="455">
        <v>1</v>
      </c>
      <c r="H32" s="406">
        <f>+'1. TALLERES SEMINARIOS'!D10</f>
        <v>3435</v>
      </c>
      <c r="I32" s="408"/>
      <c r="J32" s="407"/>
      <c r="K32" s="408"/>
      <c r="L32" s="407"/>
      <c r="M32" s="408"/>
      <c r="N32" s="407"/>
      <c r="O32" s="454">
        <f>+G32+I32+K32+M32</f>
        <v>1</v>
      </c>
      <c r="P32" s="409">
        <f t="shared" si="3"/>
        <v>3435</v>
      </c>
      <c r="Q32" s="404"/>
      <c r="R32" s="404" t="s">
        <v>1499</v>
      </c>
      <c r="S32" s="262" t="s">
        <v>1500</v>
      </c>
      <c r="T32" s="262" t="s">
        <v>1501</v>
      </c>
      <c r="U32" s="262" t="s">
        <v>1502</v>
      </c>
    </row>
    <row r="33" spans="1:21" ht="157.5" x14ac:dyDescent="0.25">
      <c r="A33" s="566"/>
      <c r="B33" s="566"/>
      <c r="C33" s="326"/>
      <c r="D33" s="262"/>
      <c r="E33" s="326" t="s">
        <v>1529</v>
      </c>
      <c r="F33" s="326" t="s">
        <v>1528</v>
      </c>
      <c r="G33" s="262"/>
      <c r="H33" s="407"/>
      <c r="I33" s="405"/>
      <c r="J33" s="407"/>
      <c r="K33" s="405">
        <v>1</v>
      </c>
      <c r="L33" s="456">
        <f>+'1. TALLERES SEMINARIOS'!D29</f>
        <v>5725</v>
      </c>
      <c r="M33" s="405"/>
      <c r="N33" s="405"/>
      <c r="O33" s="405">
        <f>+G33+I33+K33+M33</f>
        <v>1</v>
      </c>
      <c r="P33" s="406">
        <f t="shared" si="3"/>
        <v>5725</v>
      </c>
      <c r="Q33" s="262"/>
      <c r="R33" s="262" t="s">
        <v>1503</v>
      </c>
      <c r="S33" s="262" t="s">
        <v>1504</v>
      </c>
      <c r="T33" s="262" t="s">
        <v>1501</v>
      </c>
      <c r="U33" s="262" t="s">
        <v>1505</v>
      </c>
    </row>
    <row r="34" spans="1:21" ht="204.75" x14ac:dyDescent="0.25">
      <c r="A34" s="566"/>
      <c r="B34" s="566"/>
      <c r="C34" s="326"/>
      <c r="D34" s="262"/>
      <c r="E34" s="326" t="s">
        <v>1525</v>
      </c>
      <c r="F34" s="326" t="s">
        <v>1530</v>
      </c>
      <c r="G34" s="262"/>
      <c r="H34" s="407"/>
      <c r="I34" s="405"/>
      <c r="J34" s="405"/>
      <c r="K34" s="408">
        <v>1</v>
      </c>
      <c r="L34" s="407">
        <f>+'2. CONTRATACION DE PERSONAL'!D10</f>
        <v>120000</v>
      </c>
      <c r="M34" s="405"/>
      <c r="N34" s="405"/>
      <c r="O34" s="408">
        <v>1</v>
      </c>
      <c r="P34" s="406">
        <f t="shared" si="3"/>
        <v>120000</v>
      </c>
      <c r="Q34" s="262"/>
      <c r="R34" s="262" t="s">
        <v>1499</v>
      </c>
      <c r="S34" s="262" t="s">
        <v>1506</v>
      </c>
      <c r="T34" s="262" t="s">
        <v>1507</v>
      </c>
      <c r="U34" s="262" t="s">
        <v>1508</v>
      </c>
    </row>
    <row r="35" spans="1:21" ht="204.75" x14ac:dyDescent="0.25">
      <c r="A35" s="566"/>
      <c r="B35" s="566"/>
      <c r="C35" s="326" t="s">
        <v>1531</v>
      </c>
      <c r="D35" s="262" t="s">
        <v>1532</v>
      </c>
      <c r="E35" s="326" t="s">
        <v>1535</v>
      </c>
      <c r="F35" s="326" t="s">
        <v>1534</v>
      </c>
      <c r="G35" s="262"/>
      <c r="H35" s="407"/>
      <c r="I35" s="405"/>
      <c r="J35" s="405"/>
      <c r="K35" s="405"/>
      <c r="L35" s="405"/>
      <c r="M35" s="405"/>
      <c r="N35" s="405"/>
      <c r="O35" s="405"/>
      <c r="P35" s="406"/>
      <c r="Q35" s="262"/>
      <c r="R35" s="262" t="s">
        <v>1499</v>
      </c>
      <c r="S35" s="262" t="s">
        <v>1513</v>
      </c>
      <c r="T35" s="262" t="s">
        <v>1512</v>
      </c>
      <c r="U35" s="262" t="s">
        <v>1511</v>
      </c>
    </row>
    <row r="36" spans="1:21" ht="204.75" x14ac:dyDescent="0.25">
      <c r="A36" s="566"/>
      <c r="B36" s="514"/>
      <c r="C36" s="326"/>
      <c r="D36" s="262"/>
      <c r="E36" s="326" t="s">
        <v>1536</v>
      </c>
      <c r="F36" s="326" t="s">
        <v>1533</v>
      </c>
      <c r="G36" s="262"/>
      <c r="H36" s="407"/>
      <c r="I36" s="405"/>
      <c r="J36" s="405"/>
      <c r="K36" s="405"/>
      <c r="L36" s="407"/>
      <c r="M36" s="405"/>
      <c r="N36" s="405"/>
      <c r="O36" s="405"/>
      <c r="P36" s="406"/>
      <c r="Q36" s="262"/>
      <c r="R36" s="262" t="s">
        <v>1499</v>
      </c>
      <c r="S36" s="262" t="s">
        <v>1509</v>
      </c>
      <c r="T36" s="262" t="s">
        <v>1510</v>
      </c>
      <c r="U36" s="262" t="s">
        <v>1498</v>
      </c>
    </row>
    <row r="37" spans="1:21" ht="141.75" x14ac:dyDescent="0.25">
      <c r="A37" s="566"/>
      <c r="B37" s="579" t="s">
        <v>1486</v>
      </c>
      <c r="C37" s="567" t="s">
        <v>1670</v>
      </c>
      <c r="D37" s="262" t="s">
        <v>1678</v>
      </c>
      <c r="E37" s="326" t="s">
        <v>1671</v>
      </c>
      <c r="F37" s="457" t="s">
        <v>1666</v>
      </c>
      <c r="G37" s="262"/>
      <c r="H37" s="407"/>
      <c r="I37" s="405"/>
      <c r="J37" s="405"/>
      <c r="K37" s="405"/>
      <c r="L37" s="405"/>
      <c r="M37" s="405"/>
      <c r="N37" s="405"/>
      <c r="O37" s="405"/>
      <c r="P37" s="406"/>
      <c r="Q37" s="262"/>
      <c r="R37" s="498" t="s">
        <v>1705</v>
      </c>
      <c r="S37" s="498" t="s">
        <v>1706</v>
      </c>
      <c r="T37" s="498" t="s">
        <v>1707</v>
      </c>
      <c r="U37" s="262" t="s">
        <v>1719</v>
      </c>
    </row>
    <row r="38" spans="1:21" ht="126" x14ac:dyDescent="0.25">
      <c r="A38" s="566"/>
      <c r="B38" s="579"/>
      <c r="C38" s="568"/>
      <c r="D38" s="262" t="s">
        <v>1679</v>
      </c>
      <c r="E38" s="326" t="s">
        <v>1672</v>
      </c>
      <c r="F38" s="326" t="s">
        <v>1667</v>
      </c>
      <c r="G38" s="262"/>
      <c r="H38" s="407"/>
      <c r="I38" s="405"/>
      <c r="J38" s="405"/>
      <c r="K38" s="405"/>
      <c r="L38" s="405"/>
      <c r="M38" s="405"/>
      <c r="N38" s="405"/>
      <c r="O38" s="405"/>
      <c r="P38" s="406"/>
      <c r="Q38" s="262"/>
      <c r="R38" s="496" t="s">
        <v>1708</v>
      </c>
      <c r="S38" s="497" t="s">
        <v>1709</v>
      </c>
      <c r="T38" s="497" t="s">
        <v>1710</v>
      </c>
      <c r="U38" s="262" t="s">
        <v>1719</v>
      </c>
    </row>
    <row r="39" spans="1:21" ht="110.25" x14ac:dyDescent="0.25">
      <c r="A39" s="566"/>
      <c r="B39" s="579"/>
      <c r="C39" s="569"/>
      <c r="D39" s="262" t="s">
        <v>1680</v>
      </c>
      <c r="E39" s="326" t="s">
        <v>1673</v>
      </c>
      <c r="F39" s="326" t="s">
        <v>1668</v>
      </c>
      <c r="G39" s="262"/>
      <c r="H39" s="407"/>
      <c r="I39" s="405">
        <v>250</v>
      </c>
      <c r="J39" s="406">
        <f>+'5. ACTIVIDADES ESPECIALES'!D117*0.5</f>
        <v>75000</v>
      </c>
      <c r="K39" s="405"/>
      <c r="L39" s="405"/>
      <c r="M39" s="405">
        <v>250</v>
      </c>
      <c r="N39" s="406">
        <f>+'5. ACTIVIDADES ESPECIALES'!D117*0.5</f>
        <v>75000</v>
      </c>
      <c r="O39" s="405">
        <f t="shared" ref="O39:P41" si="4">+G39+I39+K39+M39</f>
        <v>500</v>
      </c>
      <c r="P39" s="406">
        <f t="shared" si="4"/>
        <v>150000</v>
      </c>
      <c r="Q39" s="262"/>
      <c r="R39" s="499" t="s">
        <v>1720</v>
      </c>
      <c r="S39" s="497" t="s">
        <v>1714</v>
      </c>
      <c r="T39" s="497" t="s">
        <v>1715</v>
      </c>
      <c r="U39" s="262" t="s">
        <v>1719</v>
      </c>
    </row>
    <row r="40" spans="1:21" ht="105" x14ac:dyDescent="0.25">
      <c r="A40" s="566"/>
      <c r="B40" s="579"/>
      <c r="C40" s="458" t="s">
        <v>1674</v>
      </c>
      <c r="D40" s="262" t="s">
        <v>1675</v>
      </c>
      <c r="E40" s="326" t="s">
        <v>1676</v>
      </c>
      <c r="F40" s="262" t="s">
        <v>1669</v>
      </c>
      <c r="G40" s="262"/>
      <c r="H40" s="407"/>
      <c r="I40" s="405"/>
      <c r="J40" s="405"/>
      <c r="K40" s="408">
        <v>1</v>
      </c>
      <c r="L40" s="406">
        <f>+'5. ACTIVIDADES ESPECIALES'!D128</f>
        <v>118000</v>
      </c>
      <c r="M40" s="405"/>
      <c r="N40" s="405"/>
      <c r="O40" s="408">
        <f t="shared" si="4"/>
        <v>1</v>
      </c>
      <c r="P40" s="406">
        <f t="shared" si="4"/>
        <v>118000</v>
      </c>
      <c r="Q40" s="262"/>
      <c r="R40" s="496" t="s">
        <v>1711</v>
      </c>
      <c r="S40" s="497" t="s">
        <v>1712</v>
      </c>
      <c r="T40" s="497" t="s">
        <v>1713</v>
      </c>
      <c r="U40" s="262" t="s">
        <v>1719</v>
      </c>
    </row>
    <row r="41" spans="1:21" ht="120" x14ac:dyDescent="0.25">
      <c r="A41" s="566"/>
      <c r="B41" s="579"/>
      <c r="C41" s="486" t="s">
        <v>1677</v>
      </c>
      <c r="D41" s="483" t="s">
        <v>1683</v>
      </c>
      <c r="E41" s="481" t="s">
        <v>1682</v>
      </c>
      <c r="F41" s="481" t="s">
        <v>1665</v>
      </c>
      <c r="G41" s="489">
        <v>3</v>
      </c>
      <c r="H41" s="488">
        <f>+'1. TALLERES SEMINARIOS'!D282</f>
        <v>1313.75</v>
      </c>
      <c r="I41" s="480"/>
      <c r="J41" s="480"/>
      <c r="K41" s="480"/>
      <c r="L41" s="480"/>
      <c r="M41" s="480"/>
      <c r="N41" s="480"/>
      <c r="O41" s="478">
        <f t="shared" si="4"/>
        <v>3</v>
      </c>
      <c r="P41" s="479">
        <f t="shared" si="4"/>
        <v>1313.75</v>
      </c>
      <c r="Q41" s="262"/>
      <c r="R41" s="480" t="s">
        <v>1721</v>
      </c>
      <c r="S41" s="483" t="s">
        <v>1714</v>
      </c>
      <c r="T41" s="483" t="s">
        <v>1715</v>
      </c>
      <c r="U41" s="483" t="s">
        <v>1719</v>
      </c>
    </row>
    <row r="42" spans="1:21" ht="165" x14ac:dyDescent="0.25">
      <c r="A42" s="566"/>
      <c r="B42" s="565" t="s">
        <v>1487</v>
      </c>
      <c r="C42" s="567" t="s">
        <v>1733</v>
      </c>
      <c r="D42" s="593" t="s">
        <v>1736</v>
      </c>
      <c r="E42" s="326" t="s">
        <v>1617</v>
      </c>
      <c r="F42" s="457" t="s">
        <v>1734</v>
      </c>
      <c r="G42" s="262">
        <v>4</v>
      </c>
      <c r="H42" s="407">
        <f>+'5. ACTIVIDADES ESPECIALES'!D44</f>
        <v>21000</v>
      </c>
      <c r="I42" s="405"/>
      <c r="J42" s="405"/>
      <c r="K42" s="405"/>
      <c r="L42" s="405"/>
      <c r="M42" s="405"/>
      <c r="N42" s="405"/>
      <c r="O42" s="405">
        <f t="shared" ref="O42:P47" si="5">+G42+I42+K42+M42</f>
        <v>4</v>
      </c>
      <c r="P42" s="406">
        <f t="shared" si="5"/>
        <v>21000</v>
      </c>
      <c r="Q42" s="262"/>
      <c r="R42" s="496" t="s">
        <v>1659</v>
      </c>
      <c r="S42" s="497" t="s">
        <v>1663</v>
      </c>
      <c r="T42" s="497" t="s">
        <v>1661</v>
      </c>
      <c r="U42" s="262" t="s">
        <v>1722</v>
      </c>
    </row>
    <row r="43" spans="1:21" ht="165" x14ac:dyDescent="0.25">
      <c r="A43" s="566"/>
      <c r="B43" s="566"/>
      <c r="C43" s="568"/>
      <c r="D43" s="603"/>
      <c r="E43" s="500" t="s">
        <v>1621</v>
      </c>
      <c r="F43" s="499" t="s">
        <v>1735</v>
      </c>
      <c r="G43" s="262"/>
      <c r="H43" s="407"/>
      <c r="I43" s="405">
        <v>2</v>
      </c>
      <c r="J43" s="406">
        <f>+'5. ACTIVIDADES ESPECIALES'!D56*0.5</f>
        <v>5900</v>
      </c>
      <c r="K43" s="405">
        <v>2</v>
      </c>
      <c r="L43" s="406">
        <f>+'5. ACTIVIDADES ESPECIALES'!D56*0.5</f>
        <v>5900</v>
      </c>
      <c r="M43" s="405"/>
      <c r="N43" s="405"/>
      <c r="O43" s="405">
        <f t="shared" si="5"/>
        <v>4</v>
      </c>
      <c r="P43" s="406">
        <f t="shared" si="5"/>
        <v>11800</v>
      </c>
      <c r="Q43" s="262"/>
      <c r="R43" s="496" t="s">
        <v>1659</v>
      </c>
      <c r="S43" s="497" t="s">
        <v>1663</v>
      </c>
      <c r="T43" s="497" t="s">
        <v>1661</v>
      </c>
      <c r="U43" s="262" t="s">
        <v>1722</v>
      </c>
    </row>
    <row r="44" spans="1:21" ht="57" x14ac:dyDescent="0.25">
      <c r="A44" s="566"/>
      <c r="B44" s="566"/>
      <c r="C44" s="569"/>
      <c r="D44" s="594"/>
      <c r="E44" s="500" t="s">
        <v>1737</v>
      </c>
      <c r="F44" s="510" t="s">
        <v>1738</v>
      </c>
      <c r="G44" s="262"/>
      <c r="H44" s="407"/>
      <c r="I44" s="405"/>
      <c r="J44" s="406"/>
      <c r="K44" s="405"/>
      <c r="L44" s="406"/>
      <c r="M44" s="405"/>
      <c r="N44" s="405"/>
      <c r="O44" s="405"/>
      <c r="P44" s="406"/>
      <c r="Q44" s="262"/>
      <c r="R44" s="511"/>
      <c r="S44" s="512"/>
      <c r="T44" s="512"/>
      <c r="U44" s="513"/>
    </row>
    <row r="45" spans="1:21" ht="165" x14ac:dyDescent="0.25">
      <c r="A45" s="566"/>
      <c r="B45" s="566"/>
      <c r="C45" s="326" t="s">
        <v>1740</v>
      </c>
      <c r="D45" s="262" t="s">
        <v>1739</v>
      </c>
      <c r="E45" s="326" t="s">
        <v>1620</v>
      </c>
      <c r="F45" s="457" t="s">
        <v>1741</v>
      </c>
      <c r="G45" s="262"/>
      <c r="H45" s="407"/>
      <c r="I45" s="405">
        <v>4</v>
      </c>
      <c r="J45" s="406">
        <f>+'5. ACTIVIDADES ESPECIALES'!D67</f>
        <v>85050</v>
      </c>
      <c r="K45" s="405"/>
      <c r="L45" s="405"/>
      <c r="M45" s="405"/>
      <c r="N45" s="405"/>
      <c r="O45" s="405">
        <f t="shared" si="5"/>
        <v>4</v>
      </c>
      <c r="P45" s="406">
        <f t="shared" si="5"/>
        <v>85050</v>
      </c>
      <c r="Q45" s="262"/>
      <c r="R45" s="496" t="s">
        <v>1659</v>
      </c>
      <c r="S45" s="497" t="s">
        <v>1663</v>
      </c>
      <c r="T45" s="497" t="s">
        <v>1661</v>
      </c>
      <c r="U45" s="262" t="s">
        <v>1722</v>
      </c>
    </row>
    <row r="46" spans="1:21" ht="165" x14ac:dyDescent="0.25">
      <c r="A46" s="566"/>
      <c r="B46" s="566"/>
      <c r="C46" s="326" t="s">
        <v>1618</v>
      </c>
      <c r="D46" s="262" t="s">
        <v>1742</v>
      </c>
      <c r="E46" s="326" t="s">
        <v>1619</v>
      </c>
      <c r="F46" s="457" t="s">
        <v>1622</v>
      </c>
      <c r="G46" s="262"/>
      <c r="H46" s="407"/>
      <c r="I46" s="405"/>
      <c r="J46" s="405"/>
      <c r="K46" s="454">
        <v>4</v>
      </c>
      <c r="L46" s="406">
        <f>+'5. ACTIVIDADES ESPECIALES'!D80</f>
        <v>11800</v>
      </c>
      <c r="M46" s="405"/>
      <c r="N46" s="405"/>
      <c r="O46" s="405">
        <f t="shared" si="5"/>
        <v>4</v>
      </c>
      <c r="P46" s="406">
        <f t="shared" si="5"/>
        <v>11800</v>
      </c>
      <c r="Q46" s="262"/>
      <c r="R46" s="496" t="s">
        <v>1659</v>
      </c>
      <c r="S46" s="497" t="s">
        <v>1663</v>
      </c>
      <c r="T46" s="497" t="s">
        <v>1661</v>
      </c>
      <c r="U46" s="262" t="s">
        <v>1722</v>
      </c>
    </row>
    <row r="47" spans="1:21" ht="173.25" x14ac:dyDescent="0.25">
      <c r="A47" s="566"/>
      <c r="B47" s="566"/>
      <c r="C47" s="582" t="s">
        <v>1623</v>
      </c>
      <c r="D47" s="293" t="s">
        <v>1624</v>
      </c>
      <c r="E47" s="326" t="s">
        <v>1625</v>
      </c>
      <c r="F47" s="460" t="s">
        <v>1626</v>
      </c>
      <c r="G47" s="262"/>
      <c r="H47" s="407"/>
      <c r="I47" s="405">
        <v>2</v>
      </c>
      <c r="J47" s="470">
        <f>+'1. TALLERES SEMINARIOS'!D85</f>
        <v>28762.5</v>
      </c>
      <c r="K47" s="405"/>
      <c r="L47" s="405"/>
      <c r="M47" s="405"/>
      <c r="N47" s="405"/>
      <c r="O47" s="405">
        <f t="shared" si="5"/>
        <v>2</v>
      </c>
      <c r="P47" s="406">
        <f t="shared" si="5"/>
        <v>28762.5</v>
      </c>
      <c r="Q47" s="262"/>
      <c r="R47" s="262" t="s">
        <v>1556</v>
      </c>
      <c r="S47" s="262" t="s">
        <v>1561</v>
      </c>
      <c r="T47" s="262" t="s">
        <v>1562</v>
      </c>
      <c r="U47" s="262" t="s">
        <v>1557</v>
      </c>
    </row>
    <row r="48" spans="1:21" ht="157.5" x14ac:dyDescent="0.25">
      <c r="A48" s="566"/>
      <c r="B48" s="566"/>
      <c r="C48" s="584"/>
      <c r="D48" s="484" t="s">
        <v>1627</v>
      </c>
      <c r="E48" s="482" t="s">
        <v>1628</v>
      </c>
      <c r="F48" s="487" t="s">
        <v>1629</v>
      </c>
      <c r="G48" s="262"/>
      <c r="H48" s="407" t="s">
        <v>1564</v>
      </c>
      <c r="I48" s="405"/>
      <c r="J48" s="405"/>
      <c r="K48" s="405"/>
      <c r="L48" s="405"/>
      <c r="M48" s="405"/>
      <c r="N48" s="405"/>
      <c r="O48" s="405"/>
      <c r="P48" s="406"/>
      <c r="Q48" s="262"/>
      <c r="R48" s="262" t="s">
        <v>1560</v>
      </c>
      <c r="S48" s="262" t="s">
        <v>1561</v>
      </c>
      <c r="T48" s="262" t="s">
        <v>1563</v>
      </c>
      <c r="U48" s="262" t="s">
        <v>1557</v>
      </c>
    </row>
    <row r="49" spans="1:23" ht="204.75" x14ac:dyDescent="0.25">
      <c r="A49" s="566"/>
      <c r="B49" s="566"/>
      <c r="C49" s="326" t="s">
        <v>1630</v>
      </c>
      <c r="D49" s="262" t="s">
        <v>1631</v>
      </c>
      <c r="E49" s="326" t="s">
        <v>1632</v>
      </c>
      <c r="F49" s="326" t="s">
        <v>1633</v>
      </c>
      <c r="G49" s="262"/>
      <c r="H49" s="407"/>
      <c r="I49" s="405"/>
      <c r="J49" s="405"/>
      <c r="K49" s="405"/>
      <c r="L49" s="405"/>
      <c r="M49" s="405">
        <v>2</v>
      </c>
      <c r="N49" s="456">
        <f>+'1. TALLERES SEMINARIOS'!D106</f>
        <v>24435</v>
      </c>
      <c r="O49" s="405">
        <f>+G49+I49+K49+M49</f>
        <v>2</v>
      </c>
      <c r="P49" s="406">
        <f>+H49+J49+L49+N49</f>
        <v>24435</v>
      </c>
      <c r="Q49" s="262"/>
      <c r="R49" s="262" t="s">
        <v>1558</v>
      </c>
      <c r="S49" s="262" t="s">
        <v>1559</v>
      </c>
      <c r="T49" s="262" t="s">
        <v>1563</v>
      </c>
      <c r="U49" s="262" t="s">
        <v>1557</v>
      </c>
    </row>
    <row r="50" spans="1:23" ht="78.75" x14ac:dyDescent="0.25">
      <c r="A50" s="566"/>
      <c r="B50" s="579" t="s">
        <v>1488</v>
      </c>
      <c r="C50" s="567" t="s">
        <v>1684</v>
      </c>
      <c r="D50" s="262" t="s">
        <v>1697</v>
      </c>
      <c r="E50" s="326" t="s">
        <v>1688</v>
      </c>
      <c r="F50" s="326" t="s">
        <v>1696</v>
      </c>
      <c r="G50" s="263"/>
      <c r="H50" s="407"/>
      <c r="I50" s="454">
        <v>1</v>
      </c>
      <c r="J50" s="406">
        <f>+'2. CONTRATACION DE PERSONAL'!G239*0.6+'2. CONTRATACION DE PERSONAL'!G242</f>
        <v>40000</v>
      </c>
      <c r="K50" s="405"/>
      <c r="L50" s="405"/>
      <c r="M50" s="405"/>
      <c r="N50" s="405"/>
      <c r="O50" s="454">
        <v>1</v>
      </c>
      <c r="P50" s="406">
        <f>+H50+J50+L50+N50</f>
        <v>40000</v>
      </c>
      <c r="Q50" s="262"/>
      <c r="R50" s="262" t="s">
        <v>1723</v>
      </c>
      <c r="S50" s="262" t="s">
        <v>1695</v>
      </c>
      <c r="T50" s="262" t="s">
        <v>1724</v>
      </c>
      <c r="U50" s="262" t="s">
        <v>1725</v>
      </c>
    </row>
    <row r="51" spans="1:23" ht="78.75" x14ac:dyDescent="0.25">
      <c r="A51" s="566"/>
      <c r="B51" s="579"/>
      <c r="C51" s="568"/>
      <c r="D51" s="262" t="s">
        <v>1685</v>
      </c>
      <c r="E51" s="326" t="s">
        <v>1689</v>
      </c>
      <c r="F51" s="326" t="s">
        <v>1692</v>
      </c>
      <c r="G51" s="593"/>
      <c r="H51" s="595"/>
      <c r="I51" s="597">
        <v>1</v>
      </c>
      <c r="J51" s="599">
        <f>+'1. TALLERES SEMINARIOS'!D301</f>
        <v>292150</v>
      </c>
      <c r="K51" s="600"/>
      <c r="L51" s="600"/>
      <c r="M51" s="466"/>
      <c r="N51" s="600"/>
      <c r="O51" s="466"/>
      <c r="P51" s="601">
        <f>+H51+J51+L51+N51</f>
        <v>292150</v>
      </c>
      <c r="Q51" s="262"/>
      <c r="R51" s="262" t="s">
        <v>1723</v>
      </c>
      <c r="S51" s="262" t="s">
        <v>1695</v>
      </c>
      <c r="T51" s="262" t="s">
        <v>1724</v>
      </c>
      <c r="U51" s="262" t="s">
        <v>1725</v>
      </c>
    </row>
    <row r="52" spans="1:23" ht="78.75" x14ac:dyDescent="0.25">
      <c r="A52" s="566"/>
      <c r="B52" s="579"/>
      <c r="C52" s="568"/>
      <c r="D52" s="262" t="s">
        <v>1686</v>
      </c>
      <c r="E52" s="326" t="s">
        <v>1690</v>
      </c>
      <c r="F52" s="326" t="s">
        <v>1693</v>
      </c>
      <c r="G52" s="594"/>
      <c r="H52" s="596"/>
      <c r="I52" s="598"/>
      <c r="J52" s="598"/>
      <c r="K52" s="598"/>
      <c r="L52" s="598"/>
      <c r="M52" s="467"/>
      <c r="N52" s="598"/>
      <c r="O52" s="467"/>
      <c r="P52" s="602"/>
      <c r="Q52" s="262"/>
      <c r="R52" s="262" t="s">
        <v>1723</v>
      </c>
      <c r="S52" s="262" t="s">
        <v>1695</v>
      </c>
      <c r="T52" s="262" t="s">
        <v>1724</v>
      </c>
      <c r="U52" s="262" t="s">
        <v>1725</v>
      </c>
    </row>
    <row r="53" spans="1:23" ht="78.75" x14ac:dyDescent="0.25">
      <c r="A53" s="566"/>
      <c r="B53" s="579"/>
      <c r="C53" s="568"/>
      <c r="D53" s="501" t="s">
        <v>1687</v>
      </c>
      <c r="E53" s="326" t="s">
        <v>1691</v>
      </c>
      <c r="F53" s="326" t="s">
        <v>1694</v>
      </c>
      <c r="G53" s="263"/>
      <c r="H53" s="405"/>
      <c r="I53" s="454">
        <v>200</v>
      </c>
      <c r="J53" s="406">
        <f>+'5. ACTIVIDADES ESPECIALES'!D141</f>
        <v>100000</v>
      </c>
      <c r="K53" s="408"/>
      <c r="L53" s="405"/>
      <c r="M53" s="408"/>
      <c r="N53" s="405"/>
      <c r="O53" s="454">
        <f>+G53+I53+K53+M53</f>
        <v>200</v>
      </c>
      <c r="P53" s="406">
        <f>+H53+J53+L53+N53</f>
        <v>100000</v>
      </c>
      <c r="Q53" s="405"/>
      <c r="R53" s="262" t="s">
        <v>1723</v>
      </c>
      <c r="S53" s="262" t="s">
        <v>1695</v>
      </c>
      <c r="T53" s="262" t="s">
        <v>1724</v>
      </c>
      <c r="U53" s="262" t="s">
        <v>1725</v>
      </c>
    </row>
    <row r="54" spans="1:23" ht="110.25" x14ac:dyDescent="0.25">
      <c r="A54" s="514"/>
      <c r="B54" s="515"/>
      <c r="C54" s="485"/>
      <c r="D54" s="501"/>
      <c r="E54" s="326" t="s">
        <v>1690</v>
      </c>
      <c r="F54" s="491" t="s">
        <v>1754</v>
      </c>
      <c r="G54" s="263"/>
      <c r="H54" s="405"/>
      <c r="I54" s="454"/>
      <c r="J54" s="406"/>
      <c r="K54" s="408"/>
      <c r="L54" s="405"/>
      <c r="M54" s="408"/>
      <c r="N54" s="405"/>
      <c r="O54" s="454"/>
      <c r="P54" s="406"/>
      <c r="Q54" s="405"/>
      <c r="R54" s="513"/>
      <c r="S54" s="513"/>
      <c r="T54" s="513"/>
      <c r="U54" s="513"/>
    </row>
    <row r="55" spans="1:23" ht="126" x14ac:dyDescent="0.25">
      <c r="A55" s="514"/>
      <c r="B55" s="565" t="s">
        <v>1698</v>
      </c>
      <c r="C55" s="326" t="s">
        <v>1703</v>
      </c>
      <c r="D55" s="502" t="s">
        <v>1700</v>
      </c>
      <c r="E55" s="326" t="s">
        <v>1701</v>
      </c>
      <c r="F55" s="326" t="s">
        <v>1704</v>
      </c>
      <c r="G55" s="263"/>
      <c r="H55" s="405">
        <f>+'2. CONTRATACION DE PERSONAL'!F302*3</f>
        <v>57375</v>
      </c>
      <c r="I55" s="454"/>
      <c r="J55" s="406">
        <f>+'2. CONTRATACION DE PERSONAL'!F302*3+'2. CONTRATACION DE PERSONAL'!F304</f>
        <v>66937.5</v>
      </c>
      <c r="K55" s="408"/>
      <c r="L55" s="406">
        <f>+'2. CONTRATACION DE PERSONAL'!F302*3</f>
        <v>57375</v>
      </c>
      <c r="M55" s="408"/>
      <c r="N55" s="406">
        <f>+'2. CONTRATACION DE PERSONAL'!F302*4</f>
        <v>76500</v>
      </c>
      <c r="O55" s="454"/>
      <c r="P55" s="406">
        <f>+H55+J55+L55+N55</f>
        <v>258187.5</v>
      </c>
      <c r="Q55" s="405"/>
      <c r="R55" s="496" t="s">
        <v>1717</v>
      </c>
      <c r="S55" s="497" t="s">
        <v>1718</v>
      </c>
      <c r="T55" s="497" t="s">
        <v>1716</v>
      </c>
      <c r="U55" s="262"/>
    </row>
    <row r="56" spans="1:23" ht="157.5" x14ac:dyDescent="0.25">
      <c r="A56" s="514"/>
      <c r="B56" s="566"/>
      <c r="C56" s="567" t="s">
        <v>1751</v>
      </c>
      <c r="D56" s="502" t="s">
        <v>1699</v>
      </c>
      <c r="E56" s="326" t="s">
        <v>1702</v>
      </c>
      <c r="F56" s="326" t="s">
        <v>1747</v>
      </c>
      <c r="G56" s="477">
        <v>5</v>
      </c>
      <c r="H56" s="456">
        <f>+'1. TALLERES SEMINARIOS'!D322</f>
        <v>7236.25</v>
      </c>
      <c r="I56" s="454"/>
      <c r="J56" s="406"/>
      <c r="K56" s="408"/>
      <c r="L56" s="405"/>
      <c r="M56" s="408"/>
      <c r="N56" s="405"/>
      <c r="O56" s="454">
        <f>+G56+I56+K56+M56</f>
        <v>5</v>
      </c>
      <c r="P56" s="406">
        <f>+H56+J56+L56+N56</f>
        <v>7236.25</v>
      </c>
      <c r="Q56" s="405"/>
      <c r="R56" s="496" t="s">
        <v>1726</v>
      </c>
      <c r="S56" s="497" t="s">
        <v>1727</v>
      </c>
      <c r="T56" s="497" t="s">
        <v>1728</v>
      </c>
      <c r="U56" s="262" t="s">
        <v>1729</v>
      </c>
    </row>
    <row r="57" spans="1:23" ht="126" x14ac:dyDescent="0.25">
      <c r="A57" s="514"/>
      <c r="B57" s="566"/>
      <c r="C57" s="568"/>
      <c r="D57" s="502"/>
      <c r="E57" s="326" t="s">
        <v>1755</v>
      </c>
      <c r="F57" s="508" t="s">
        <v>1748</v>
      </c>
      <c r="G57" s="477"/>
      <c r="H57" s="456"/>
      <c r="I57" s="454"/>
      <c r="J57" s="406"/>
      <c r="K57" s="408"/>
      <c r="L57" s="405"/>
      <c r="M57" s="408"/>
      <c r="N57" s="405"/>
      <c r="O57" s="454"/>
      <c r="P57" s="406"/>
      <c r="Q57" s="405"/>
      <c r="R57" s="511"/>
      <c r="S57" s="512"/>
      <c r="T57" s="512"/>
      <c r="U57" s="513"/>
    </row>
    <row r="58" spans="1:23" ht="110.25" x14ac:dyDescent="0.25">
      <c r="A58" s="514"/>
      <c r="B58" s="566"/>
      <c r="C58" s="568"/>
      <c r="D58" s="502"/>
      <c r="E58" s="326" t="s">
        <v>1756</v>
      </c>
      <c r="F58" s="508" t="s">
        <v>1749</v>
      </c>
      <c r="G58" s="477"/>
      <c r="H58" s="456"/>
      <c r="I58" s="454"/>
      <c r="J58" s="406"/>
      <c r="K58" s="408"/>
      <c r="L58" s="405"/>
      <c r="M58" s="408"/>
      <c r="N58" s="405"/>
      <c r="O58" s="454"/>
      <c r="P58" s="406"/>
      <c r="Q58" s="405"/>
      <c r="R58" s="511"/>
      <c r="S58" s="512"/>
      <c r="T58" s="512"/>
      <c r="U58" s="513"/>
    </row>
    <row r="59" spans="1:23" ht="173.25" x14ac:dyDescent="0.25">
      <c r="A59" s="514"/>
      <c r="B59" s="566"/>
      <c r="C59" s="568"/>
      <c r="D59" s="502"/>
      <c r="E59" s="326" t="s">
        <v>1757</v>
      </c>
      <c r="F59" s="508" t="s">
        <v>1750</v>
      </c>
      <c r="G59" s="477"/>
      <c r="H59" s="456"/>
      <c r="I59" s="454"/>
      <c r="J59" s="406"/>
      <c r="K59" s="408"/>
      <c r="L59" s="405"/>
      <c r="M59" s="408"/>
      <c r="N59" s="405"/>
      <c r="O59" s="454"/>
      <c r="P59" s="406"/>
      <c r="Q59" s="405"/>
      <c r="R59" s="511"/>
      <c r="S59" s="512"/>
      <c r="T59" s="512"/>
      <c r="U59" s="513"/>
    </row>
    <row r="60" spans="1:23" ht="157.5" x14ac:dyDescent="0.25">
      <c r="A60" s="514"/>
      <c r="B60" s="566"/>
      <c r="C60" s="568"/>
      <c r="D60" s="502"/>
      <c r="E60" s="326" t="s">
        <v>1758</v>
      </c>
      <c r="F60" s="508" t="s">
        <v>1752</v>
      </c>
      <c r="G60" s="477"/>
      <c r="H60" s="456"/>
      <c r="I60" s="454"/>
      <c r="J60" s="406"/>
      <c r="K60" s="408"/>
      <c r="L60" s="405"/>
      <c r="M60" s="408"/>
      <c r="N60" s="405"/>
      <c r="O60" s="454"/>
      <c r="P60" s="406"/>
      <c r="Q60" s="405"/>
      <c r="R60" s="511"/>
      <c r="S60" s="512"/>
      <c r="T60" s="512"/>
      <c r="U60" s="513"/>
    </row>
    <row r="61" spans="1:23" ht="157.5" x14ac:dyDescent="0.25">
      <c r="A61" s="514"/>
      <c r="B61" s="581"/>
      <c r="C61" s="569"/>
      <c r="D61" s="502"/>
      <c r="E61" s="326" t="s">
        <v>1759</v>
      </c>
      <c r="F61" s="508" t="s">
        <v>1753</v>
      </c>
      <c r="G61" s="477"/>
      <c r="H61" s="456"/>
      <c r="I61" s="454"/>
      <c r="J61" s="406"/>
      <c r="K61" s="408"/>
      <c r="L61" s="405"/>
      <c r="M61" s="408"/>
      <c r="N61" s="405"/>
      <c r="O61" s="454"/>
      <c r="P61" s="406"/>
      <c r="Q61" s="405"/>
      <c r="R61" s="511"/>
      <c r="S61" s="512"/>
      <c r="T61" s="512"/>
      <c r="U61" s="513"/>
    </row>
    <row r="62" spans="1:23" ht="15.75" x14ac:dyDescent="0.25">
      <c r="A62" s="304"/>
      <c r="B62" s="305"/>
      <c r="C62" s="304" t="s">
        <v>101</v>
      </c>
      <c r="D62" s="305"/>
      <c r="E62" s="305"/>
      <c r="F62" s="306"/>
      <c r="G62" s="268">
        <f t="shared" ref="G62:O62" si="6">SUM(G8:G61)</f>
        <v>33</v>
      </c>
      <c r="H62" s="268">
        <f t="shared" si="6"/>
        <v>356515</v>
      </c>
      <c r="I62" s="268">
        <f t="shared" si="6"/>
        <v>489.7</v>
      </c>
      <c r="J62" s="268">
        <f t="shared" si="6"/>
        <v>1334025.48</v>
      </c>
      <c r="K62" s="268">
        <f t="shared" si="6"/>
        <v>49.3</v>
      </c>
      <c r="L62" s="268">
        <f t="shared" si="6"/>
        <v>757581.58333333337</v>
      </c>
      <c r="M62" s="268">
        <f t="shared" si="6"/>
        <v>268</v>
      </c>
      <c r="N62" s="268">
        <f t="shared" si="6"/>
        <v>439685</v>
      </c>
      <c r="O62" s="268">
        <f t="shared" si="6"/>
        <v>837</v>
      </c>
      <c r="P62" s="268">
        <f>SUM(P9:P61)</f>
        <v>2887807.0633333335</v>
      </c>
      <c r="Q62" s="269"/>
      <c r="R62" s="269"/>
      <c r="S62" s="269"/>
      <c r="T62" s="269"/>
      <c r="U62" s="269"/>
      <c r="W62" s="468"/>
    </row>
    <row r="63" spans="1:23" ht="18" x14ac:dyDescent="0.25">
      <c r="A63" s="506"/>
      <c r="B63" s="507"/>
      <c r="C63" s="265"/>
      <c r="D63" s="265"/>
      <c r="E63" s="272"/>
      <c r="F63" s="265"/>
      <c r="G63" s="265"/>
      <c r="H63" s="503"/>
      <c r="I63" s="503"/>
      <c r="J63" s="503"/>
      <c r="K63" s="503"/>
      <c r="L63" s="503"/>
      <c r="M63" s="503"/>
      <c r="N63" s="503"/>
      <c r="O63" s="503"/>
      <c r="P63" s="503"/>
      <c r="Q63" s="503"/>
      <c r="R63" s="503"/>
      <c r="S63" s="504"/>
      <c r="T63" s="504"/>
      <c r="U63" s="505"/>
      <c r="W63" s="469"/>
    </row>
    <row r="64" spans="1:23" s="273" customFormat="1" ht="15.75" x14ac:dyDescent="0.25">
      <c r="C64" s="275"/>
      <c r="D64" s="275"/>
      <c r="E64" s="272"/>
      <c r="F64" s="275"/>
      <c r="G64" s="275"/>
      <c r="H64" s="275"/>
      <c r="I64" s="275"/>
      <c r="J64" s="275"/>
      <c r="K64" s="275"/>
      <c r="L64" s="275"/>
      <c r="M64" s="275"/>
      <c r="N64" s="275"/>
      <c r="O64" s="275"/>
      <c r="P64" s="275"/>
      <c r="Q64" s="275"/>
      <c r="R64" s="275"/>
      <c r="S64" s="278"/>
      <c r="T64" s="278"/>
      <c r="U64" s="275"/>
      <c r="W64" s="468"/>
    </row>
    <row r="65" spans="1:23" ht="15.75" x14ac:dyDescent="0.25">
      <c r="A65" s="273"/>
      <c r="B65" s="273"/>
      <c r="E65" s="272"/>
      <c r="S65" s="278"/>
      <c r="T65" s="278"/>
      <c r="W65" s="469"/>
    </row>
    <row r="66" spans="1:23" ht="15.75" x14ac:dyDescent="0.25">
      <c r="E66" s="272"/>
      <c r="S66" s="278"/>
      <c r="T66" s="278"/>
    </row>
    <row r="67" spans="1:23" ht="15.75" x14ac:dyDescent="0.25">
      <c r="E67" s="272"/>
      <c r="S67" s="278"/>
      <c r="T67" s="278"/>
    </row>
    <row r="68" spans="1:23" ht="15.75" x14ac:dyDescent="0.25">
      <c r="E68" s="272"/>
      <c r="S68" s="278"/>
      <c r="T68" s="278"/>
    </row>
    <row r="69" spans="1:23" ht="15.75" x14ac:dyDescent="0.25">
      <c r="E69" s="272"/>
      <c r="S69" s="278"/>
      <c r="T69" s="278"/>
    </row>
    <row r="70" spans="1:23" ht="15.75" x14ac:dyDescent="0.25">
      <c r="E70" s="272"/>
      <c r="S70" s="278"/>
      <c r="T70" s="278"/>
    </row>
    <row r="71" spans="1:23" ht="15.75" x14ac:dyDescent="0.25">
      <c r="E71" s="272"/>
      <c r="S71" s="278"/>
      <c r="T71" s="278"/>
    </row>
    <row r="72" spans="1:23" ht="15.75" x14ac:dyDescent="0.25">
      <c r="E72" s="272"/>
      <c r="S72" s="278"/>
      <c r="T72" s="278"/>
    </row>
    <row r="73" spans="1:23" ht="15.75" x14ac:dyDescent="0.25">
      <c r="E73" s="272"/>
      <c r="S73" s="278"/>
      <c r="T73" s="278"/>
    </row>
    <row r="74" spans="1:23" ht="15.75" x14ac:dyDescent="0.25">
      <c r="E74" s="272"/>
      <c r="S74" s="279"/>
      <c r="T74" s="279"/>
    </row>
    <row r="75" spans="1:23" ht="15.75" x14ac:dyDescent="0.25">
      <c r="E75" s="272"/>
      <c r="S75" s="278"/>
      <c r="T75" s="278"/>
    </row>
    <row r="76" spans="1:23" ht="15.75" x14ac:dyDescent="0.25">
      <c r="E76" s="272"/>
      <c r="S76" s="278"/>
      <c r="T76" s="278"/>
    </row>
    <row r="77" spans="1:23" ht="15.75" x14ac:dyDescent="0.25">
      <c r="E77" s="272"/>
      <c r="S77" s="278"/>
      <c r="T77" s="278"/>
    </row>
    <row r="78" spans="1:23" ht="15.75" x14ac:dyDescent="0.25">
      <c r="E78" s="272"/>
      <c r="S78" s="278"/>
      <c r="T78" s="278"/>
    </row>
    <row r="79" spans="1:23" ht="15.75" x14ac:dyDescent="0.25">
      <c r="E79" s="272"/>
      <c r="S79" s="278"/>
      <c r="T79" s="278"/>
    </row>
    <row r="80" spans="1:23" ht="15.75" x14ac:dyDescent="0.25">
      <c r="E80" s="272"/>
      <c r="S80" s="278"/>
      <c r="T80" s="278"/>
    </row>
    <row r="81" spans="5:20" ht="15.75" x14ac:dyDescent="0.25">
      <c r="E81" s="272"/>
      <c r="S81" s="278"/>
      <c r="T81" s="278"/>
    </row>
    <row r="82" spans="5:20" ht="15.75" x14ac:dyDescent="0.25">
      <c r="E82" s="272"/>
      <c r="S82" s="278"/>
      <c r="T82" s="278"/>
    </row>
    <row r="83" spans="5:20" ht="15.75" x14ac:dyDescent="0.25">
      <c r="E83" s="272"/>
      <c r="S83" s="278"/>
      <c r="T83" s="278"/>
    </row>
    <row r="84" spans="5:20" ht="15.75" x14ac:dyDescent="0.25">
      <c r="E84" s="272"/>
      <c r="S84" s="278"/>
      <c r="T84" s="278"/>
    </row>
    <row r="85" spans="5:20" ht="15.75" x14ac:dyDescent="0.25">
      <c r="E85" s="272"/>
      <c r="S85" s="278"/>
      <c r="T85" s="278"/>
    </row>
    <row r="86" spans="5:20" ht="15.75" x14ac:dyDescent="0.25">
      <c r="E86" s="272"/>
      <c r="S86" s="279"/>
      <c r="T86" s="279"/>
    </row>
    <row r="87" spans="5:20" ht="15.75" x14ac:dyDescent="0.25">
      <c r="E87" s="272"/>
      <c r="S87" s="278"/>
      <c r="T87" s="278"/>
    </row>
    <row r="88" spans="5:20" ht="15.75" x14ac:dyDescent="0.25">
      <c r="E88" s="272"/>
      <c r="S88" s="278"/>
      <c r="T88" s="278"/>
    </row>
    <row r="89" spans="5:20" ht="15.75" x14ac:dyDescent="0.25">
      <c r="E89" s="272"/>
      <c r="S89" s="278"/>
      <c r="T89" s="278"/>
    </row>
    <row r="90" spans="5:20" ht="15.75" x14ac:dyDescent="0.25">
      <c r="E90" s="272"/>
      <c r="S90" s="278"/>
      <c r="T90" s="278"/>
    </row>
    <row r="91" spans="5:20" ht="15.75" x14ac:dyDescent="0.25">
      <c r="E91" s="272"/>
      <c r="S91" s="278"/>
      <c r="T91" s="278"/>
    </row>
    <row r="92" spans="5:20" ht="15.75" x14ac:dyDescent="0.25">
      <c r="E92" s="272"/>
      <c r="S92" s="278"/>
      <c r="T92" s="278"/>
    </row>
    <row r="93" spans="5:20" ht="15.75" x14ac:dyDescent="0.25">
      <c r="E93" s="272"/>
      <c r="S93" s="278"/>
      <c r="T93" s="278"/>
    </row>
    <row r="94" spans="5:20" ht="15.75" x14ac:dyDescent="0.25">
      <c r="E94" s="272"/>
      <c r="S94" s="278"/>
      <c r="T94" s="278"/>
    </row>
    <row r="95" spans="5:20" ht="15.75" x14ac:dyDescent="0.25">
      <c r="E95" s="272"/>
      <c r="S95" s="279"/>
      <c r="T95" s="279"/>
    </row>
    <row r="96" spans="5:20" ht="15.75" x14ac:dyDescent="0.25">
      <c r="E96" s="272"/>
      <c r="S96" s="278"/>
      <c r="T96" s="278"/>
    </row>
    <row r="97" spans="5:20" ht="15.75" x14ac:dyDescent="0.25">
      <c r="E97" s="272"/>
      <c r="S97" s="278"/>
      <c r="T97" s="278"/>
    </row>
    <row r="98" spans="5:20" x14ac:dyDescent="0.25">
      <c r="S98" s="278"/>
      <c r="T98" s="278"/>
    </row>
    <row r="99" spans="5:20" x14ac:dyDescent="0.25">
      <c r="S99" s="278"/>
      <c r="T99" s="278"/>
    </row>
    <row r="100" spans="5:20" x14ac:dyDescent="0.25">
      <c r="S100" s="278"/>
      <c r="T100" s="278"/>
    </row>
    <row r="101" spans="5:20" x14ac:dyDescent="0.25">
      <c r="S101" s="278"/>
      <c r="T101" s="278"/>
    </row>
    <row r="102" spans="5:20" x14ac:dyDescent="0.25">
      <c r="S102" s="278"/>
      <c r="T102" s="278"/>
    </row>
    <row r="103" spans="5:20" ht="15.75" x14ac:dyDescent="0.25">
      <c r="S103" s="279"/>
      <c r="T103" s="279"/>
    </row>
    <row r="104" spans="5:20" x14ac:dyDescent="0.25">
      <c r="S104" s="278"/>
      <c r="T104" s="278"/>
    </row>
    <row r="105" spans="5:20" x14ac:dyDescent="0.25">
      <c r="S105" s="278"/>
      <c r="T105" s="278"/>
    </row>
    <row r="106" spans="5:20" x14ac:dyDescent="0.25">
      <c r="S106" s="278"/>
      <c r="T106" s="278"/>
    </row>
    <row r="107" spans="5:20" x14ac:dyDescent="0.25">
      <c r="S107" s="278"/>
      <c r="T107" s="278"/>
    </row>
    <row r="108" spans="5:20" x14ac:dyDescent="0.25">
      <c r="S108" s="278"/>
      <c r="T108" s="278"/>
    </row>
    <row r="109" spans="5:20" x14ac:dyDescent="0.25">
      <c r="S109" s="278"/>
      <c r="T109" s="278"/>
    </row>
    <row r="113" spans="5:20" x14ac:dyDescent="0.25">
      <c r="E113" s="265"/>
      <c r="S113" s="275"/>
      <c r="T113" s="275"/>
    </row>
    <row r="114" spans="5:20" x14ac:dyDescent="0.25">
      <c r="E114" s="265"/>
      <c r="S114" s="275"/>
      <c r="T114" s="275"/>
    </row>
    <row r="115" spans="5:20" x14ac:dyDescent="0.25">
      <c r="E115" s="265"/>
      <c r="S115" s="275"/>
      <c r="T115" s="275"/>
    </row>
    <row r="116" spans="5:20" x14ac:dyDescent="0.25">
      <c r="E116" s="265"/>
      <c r="S116" s="275"/>
      <c r="T116" s="275"/>
    </row>
    <row r="117" spans="5:20" x14ac:dyDescent="0.25">
      <c r="E117" s="265"/>
      <c r="S117" s="275"/>
      <c r="T117" s="275"/>
    </row>
    <row r="118" spans="5:20" x14ac:dyDescent="0.25">
      <c r="E118" s="265"/>
      <c r="S118" s="275"/>
      <c r="T118" s="275"/>
    </row>
    <row r="119" spans="5:20" x14ac:dyDescent="0.25">
      <c r="E119" s="265"/>
      <c r="S119" s="275"/>
      <c r="T119" s="275"/>
    </row>
    <row r="120" spans="5:20" x14ac:dyDescent="0.25">
      <c r="E120" s="265"/>
      <c r="S120" s="275"/>
      <c r="T120" s="275"/>
    </row>
    <row r="121" spans="5:20" x14ac:dyDescent="0.25">
      <c r="E121" s="265"/>
      <c r="S121" s="275"/>
      <c r="T121" s="275"/>
    </row>
    <row r="122" spans="5:20" x14ac:dyDescent="0.25">
      <c r="E122" s="265"/>
      <c r="S122" s="275"/>
      <c r="T122" s="275"/>
    </row>
    <row r="123" spans="5:20" x14ac:dyDescent="0.25">
      <c r="E123" s="265"/>
      <c r="S123" s="275"/>
      <c r="T123" s="275"/>
    </row>
    <row r="124" spans="5:20" x14ac:dyDescent="0.25">
      <c r="E124" s="265"/>
      <c r="S124" s="275"/>
      <c r="T124" s="275"/>
    </row>
    <row r="125" spans="5:20" x14ac:dyDescent="0.25">
      <c r="E125" s="265"/>
      <c r="S125" s="275"/>
      <c r="T125" s="275"/>
    </row>
    <row r="126" spans="5:20" x14ac:dyDescent="0.25">
      <c r="E126" s="265"/>
      <c r="S126" s="275"/>
      <c r="T126" s="275"/>
    </row>
    <row r="127" spans="5:20" x14ac:dyDescent="0.25">
      <c r="E127" s="265"/>
      <c r="S127" s="275"/>
      <c r="T127" s="275"/>
    </row>
    <row r="128" spans="5:20" x14ac:dyDescent="0.25">
      <c r="E128" s="265"/>
      <c r="S128" s="275"/>
      <c r="T128" s="275"/>
    </row>
    <row r="129" spans="5:20" x14ac:dyDescent="0.25">
      <c r="E129" s="265"/>
      <c r="S129" s="275"/>
      <c r="T129" s="275"/>
    </row>
    <row r="130" spans="5:20" x14ac:dyDescent="0.25">
      <c r="E130" s="265"/>
      <c r="S130" s="275"/>
      <c r="T130" s="275"/>
    </row>
    <row r="131" spans="5:20" x14ac:dyDescent="0.25">
      <c r="E131" s="265"/>
      <c r="S131" s="275"/>
      <c r="T131" s="275"/>
    </row>
    <row r="132" spans="5:20" x14ac:dyDescent="0.25">
      <c r="E132" s="265"/>
      <c r="S132" s="275"/>
      <c r="T132" s="275"/>
    </row>
    <row r="133" spans="5:20" x14ac:dyDescent="0.25">
      <c r="E133" s="265"/>
      <c r="S133" s="275"/>
      <c r="T133" s="275"/>
    </row>
    <row r="134" spans="5:20" x14ac:dyDescent="0.25">
      <c r="E134" s="265"/>
      <c r="S134" s="275"/>
      <c r="T134" s="275"/>
    </row>
    <row r="135" spans="5:20" x14ac:dyDescent="0.25">
      <c r="E135" s="265"/>
      <c r="S135" s="275"/>
      <c r="T135" s="275"/>
    </row>
    <row r="136" spans="5:20" x14ac:dyDescent="0.25">
      <c r="E136" s="265"/>
      <c r="S136" s="275"/>
      <c r="T136" s="275"/>
    </row>
    <row r="137" spans="5:20" x14ac:dyDescent="0.25">
      <c r="E137" s="265"/>
      <c r="S137" s="275"/>
      <c r="T137" s="275"/>
    </row>
    <row r="138" spans="5:20" x14ac:dyDescent="0.25">
      <c r="E138" s="265"/>
      <c r="S138" s="275"/>
      <c r="T138" s="275"/>
    </row>
    <row r="139" spans="5:20" x14ac:dyDescent="0.25">
      <c r="E139" s="265"/>
      <c r="S139" s="275"/>
      <c r="T139" s="275"/>
    </row>
    <row r="140" spans="5:20" x14ac:dyDescent="0.25">
      <c r="E140" s="265"/>
      <c r="S140" s="275"/>
      <c r="T140" s="275"/>
    </row>
    <row r="141" spans="5:20" x14ac:dyDescent="0.25">
      <c r="E141" s="265"/>
      <c r="S141" s="275"/>
      <c r="T141" s="275"/>
    </row>
    <row r="142" spans="5:20" x14ac:dyDescent="0.25">
      <c r="E142" s="265"/>
    </row>
    <row r="143" spans="5:20" x14ac:dyDescent="0.25">
      <c r="E143" s="265"/>
    </row>
    <row r="144" spans="5:20" x14ac:dyDescent="0.25">
      <c r="E144" s="265"/>
    </row>
    <row r="145" spans="5:5" x14ac:dyDescent="0.25">
      <c r="E145" s="265"/>
    </row>
    <row r="146" spans="5:5" x14ac:dyDescent="0.25">
      <c r="E146" s="265"/>
    </row>
    <row r="147" spans="5:5" x14ac:dyDescent="0.25">
      <c r="E147" s="265"/>
    </row>
    <row r="148" spans="5:5" x14ac:dyDescent="0.25">
      <c r="E148" s="265"/>
    </row>
    <row r="149" spans="5:5" x14ac:dyDescent="0.25">
      <c r="E149" s="265"/>
    </row>
    <row r="150" spans="5:5" x14ac:dyDescent="0.25">
      <c r="E150" s="265"/>
    </row>
    <row r="151" spans="5:5" x14ac:dyDescent="0.25">
      <c r="E151" s="265"/>
    </row>
    <row r="152" spans="5:5" x14ac:dyDescent="0.25">
      <c r="E152" s="265"/>
    </row>
    <row r="153" spans="5:5" x14ac:dyDescent="0.25">
      <c r="E153" s="265"/>
    </row>
    <row r="154" spans="5:5" x14ac:dyDescent="0.25">
      <c r="E154" s="265"/>
    </row>
    <row r="155" spans="5:5" x14ac:dyDescent="0.25">
      <c r="E155" s="265"/>
    </row>
    <row r="156" spans="5:5" x14ac:dyDescent="0.25">
      <c r="E156" s="265"/>
    </row>
    <row r="157" spans="5:5" x14ac:dyDescent="0.25">
      <c r="E157" s="265"/>
    </row>
    <row r="158" spans="5:5" x14ac:dyDescent="0.25">
      <c r="E158" s="265"/>
    </row>
    <row r="159" spans="5:5" x14ac:dyDescent="0.25">
      <c r="E159" s="265"/>
    </row>
    <row r="160" spans="5:5"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row r="170" spans="5:5" x14ac:dyDescent="0.25">
      <c r="E170" s="265"/>
    </row>
    <row r="171" spans="5:5" x14ac:dyDescent="0.25">
      <c r="E171" s="265"/>
    </row>
    <row r="172" spans="5:5" x14ac:dyDescent="0.25">
      <c r="E172" s="265"/>
    </row>
    <row r="173" spans="5:5" x14ac:dyDescent="0.25">
      <c r="E173" s="265"/>
    </row>
    <row r="174" spans="5:5" x14ac:dyDescent="0.25">
      <c r="E174" s="265"/>
    </row>
    <row r="175" spans="5:5" x14ac:dyDescent="0.25">
      <c r="E175" s="265"/>
    </row>
    <row r="176" spans="5:5" x14ac:dyDescent="0.25">
      <c r="E176" s="265"/>
    </row>
    <row r="177" spans="5:5" x14ac:dyDescent="0.25">
      <c r="E177" s="265"/>
    </row>
    <row r="178" spans="5:5" x14ac:dyDescent="0.25">
      <c r="E178" s="265"/>
    </row>
    <row r="179" spans="5:5" x14ac:dyDescent="0.25">
      <c r="E179" s="265"/>
    </row>
    <row r="180" spans="5:5" x14ac:dyDescent="0.25">
      <c r="E180" s="265"/>
    </row>
    <row r="181" spans="5:5" x14ac:dyDescent="0.25">
      <c r="E181" s="265"/>
    </row>
  </sheetData>
  <mergeCells count="88">
    <mergeCell ref="C42:C44"/>
    <mergeCell ref="D42:D44"/>
    <mergeCell ref="B55:B61"/>
    <mergeCell ref="C56:C61"/>
    <mergeCell ref="K51:K52"/>
    <mergeCell ref="L51:L52"/>
    <mergeCell ref="N51:N52"/>
    <mergeCell ref="P51:P52"/>
    <mergeCell ref="C47:C48"/>
    <mergeCell ref="C50:C53"/>
    <mergeCell ref="G51:G52"/>
    <mergeCell ref="H51:H52"/>
    <mergeCell ref="I51:I52"/>
    <mergeCell ref="J51:J52"/>
    <mergeCell ref="F5:F7"/>
    <mergeCell ref="E5:E7"/>
    <mergeCell ref="G5:N5"/>
    <mergeCell ref="S5:S7"/>
    <mergeCell ref="C5:C7"/>
    <mergeCell ref="D5:D7"/>
    <mergeCell ref="G6:H6"/>
    <mergeCell ref="I6:J6"/>
    <mergeCell ref="K6:L6"/>
    <mergeCell ref="M6:N6"/>
    <mergeCell ref="U5:U7"/>
    <mergeCell ref="O5:P6"/>
    <mergeCell ref="T5:T7"/>
    <mergeCell ref="Q5:Q7"/>
    <mergeCell ref="R5:R7"/>
    <mergeCell ref="C26:C28"/>
    <mergeCell ref="C9:C10"/>
    <mergeCell ref="D9:D10"/>
    <mergeCell ref="C11:C12"/>
    <mergeCell ref="D11:D12"/>
    <mergeCell ref="C16:C17"/>
    <mergeCell ref="D16:D17"/>
    <mergeCell ref="C13:C15"/>
    <mergeCell ref="D13:D15"/>
    <mergeCell ref="C22:C23"/>
    <mergeCell ref="D22:D23"/>
    <mergeCell ref="A5:A7"/>
    <mergeCell ref="A19:A53"/>
    <mergeCell ref="B30:B35"/>
    <mergeCell ref="B37:B41"/>
    <mergeCell ref="B50:B53"/>
    <mergeCell ref="B9:B18"/>
    <mergeCell ref="A9:A18"/>
    <mergeCell ref="B19:B28"/>
    <mergeCell ref="B5:B7"/>
    <mergeCell ref="M16:M17"/>
    <mergeCell ref="P16:P17"/>
    <mergeCell ref="G16:G17"/>
    <mergeCell ref="H16:H17"/>
    <mergeCell ref="I16:I17"/>
    <mergeCell ref="J16:J17"/>
    <mergeCell ref="K16:K17"/>
    <mergeCell ref="S16:S17"/>
    <mergeCell ref="T16:T17"/>
    <mergeCell ref="R16:R17"/>
    <mergeCell ref="G13:G15"/>
    <mergeCell ref="H13:H15"/>
    <mergeCell ref="I13:I15"/>
    <mergeCell ref="J13:J15"/>
    <mergeCell ref="K13:K15"/>
    <mergeCell ref="L13:L15"/>
    <mergeCell ref="M13:M15"/>
    <mergeCell ref="N13:N15"/>
    <mergeCell ref="O13:O15"/>
    <mergeCell ref="P13:P15"/>
    <mergeCell ref="N16:N17"/>
    <mergeCell ref="O16:O17"/>
    <mergeCell ref="L16:L17"/>
    <mergeCell ref="B42:B49"/>
    <mergeCell ref="C37:C39"/>
    <mergeCell ref="S11:S12"/>
    <mergeCell ref="T11:T12"/>
    <mergeCell ref="U11:U12"/>
    <mergeCell ref="G11:G12"/>
    <mergeCell ref="I11:I12"/>
    <mergeCell ref="J11:J12"/>
    <mergeCell ref="H11:H12"/>
    <mergeCell ref="K11:K12"/>
    <mergeCell ref="L11:L12"/>
    <mergeCell ref="M11:M12"/>
    <mergeCell ref="O11:O12"/>
    <mergeCell ref="P11:P12"/>
    <mergeCell ref="R11:R12"/>
    <mergeCell ref="U16:U1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6"/>
      <c r="C1" s="296"/>
      <c r="D1" s="296"/>
      <c r="E1" s="296"/>
      <c r="F1" s="296"/>
      <c r="G1" s="296" t="s">
        <v>487</v>
      </c>
      <c r="I1" s="296"/>
      <c r="J1" s="296"/>
      <c r="K1" s="296"/>
      <c r="L1" s="296"/>
      <c r="M1" s="296"/>
      <c r="N1" s="296"/>
      <c r="O1" s="296"/>
      <c r="P1" s="296"/>
      <c r="Q1" s="296"/>
      <c r="R1" s="296"/>
      <c r="S1" s="296"/>
      <c r="T1" s="296"/>
      <c r="U1" s="296"/>
    </row>
    <row r="2" spans="1:21" ht="18.75" x14ac:dyDescent="0.25">
      <c r="A2" s="338" t="s">
        <v>1359</v>
      </c>
      <c r="B2" s="296"/>
      <c r="C2" s="296"/>
      <c r="D2" s="296"/>
      <c r="E2" s="296"/>
      <c r="F2" s="296"/>
      <c r="G2" s="296"/>
      <c r="I2" s="296"/>
      <c r="J2" s="296"/>
      <c r="K2" s="296"/>
      <c r="L2" s="296"/>
      <c r="M2" s="296"/>
      <c r="N2" s="296"/>
      <c r="O2" s="296"/>
      <c r="P2" s="296"/>
      <c r="Q2" s="296"/>
      <c r="R2" s="296"/>
      <c r="S2" s="296"/>
      <c r="T2" s="296"/>
      <c r="U2" s="296"/>
    </row>
    <row r="3" spans="1:21" x14ac:dyDescent="0.25">
      <c r="A3" s="604" t="s">
        <v>1361</v>
      </c>
      <c r="B3" s="604"/>
      <c r="C3" s="604"/>
      <c r="D3" s="604"/>
      <c r="E3" s="604"/>
      <c r="F3" s="604"/>
      <c r="G3" s="604"/>
      <c r="H3" s="604"/>
      <c r="I3" s="604"/>
      <c r="J3" s="604"/>
      <c r="K3" s="604"/>
      <c r="L3" s="604"/>
      <c r="M3" s="604"/>
      <c r="N3" s="604"/>
      <c r="O3" s="604"/>
      <c r="P3" s="604"/>
      <c r="Q3" s="604"/>
      <c r="R3" s="604"/>
      <c r="S3" s="604"/>
      <c r="T3" s="604"/>
      <c r="U3" s="604"/>
    </row>
    <row r="4" spans="1:21" ht="15" customHeight="1" x14ac:dyDescent="0.25">
      <c r="A4" s="578" t="s">
        <v>100</v>
      </c>
      <c r="B4" s="536" t="s">
        <v>115</v>
      </c>
      <c r="C4" s="548" t="s">
        <v>89</v>
      </c>
      <c r="D4" s="548" t="s">
        <v>90</v>
      </c>
      <c r="E4" s="539" t="s">
        <v>400</v>
      </c>
      <c r="F4" s="548" t="s">
        <v>91</v>
      </c>
      <c r="G4" s="578" t="s">
        <v>103</v>
      </c>
      <c r="H4" s="578"/>
      <c r="I4" s="578"/>
      <c r="J4" s="578"/>
      <c r="K4" s="578"/>
      <c r="L4" s="578"/>
      <c r="M4" s="578"/>
      <c r="N4" s="578"/>
      <c r="O4" s="592" t="s">
        <v>104</v>
      </c>
      <c r="P4" s="592"/>
      <c r="Q4" s="536" t="s">
        <v>105</v>
      </c>
      <c r="R4" s="536" t="s">
        <v>106</v>
      </c>
      <c r="S4" s="536" t="s">
        <v>113</v>
      </c>
      <c r="T4" s="536" t="s">
        <v>112</v>
      </c>
      <c r="U4" s="533" t="s">
        <v>92</v>
      </c>
    </row>
    <row r="5" spans="1:21" x14ac:dyDescent="0.25">
      <c r="A5" s="578"/>
      <c r="B5" s="537"/>
      <c r="C5" s="549"/>
      <c r="D5" s="549"/>
      <c r="E5" s="540"/>
      <c r="F5" s="549"/>
      <c r="G5" s="578" t="s">
        <v>107</v>
      </c>
      <c r="H5" s="578"/>
      <c r="I5" s="578" t="s">
        <v>108</v>
      </c>
      <c r="J5" s="578"/>
      <c r="K5" s="578" t="s">
        <v>109</v>
      </c>
      <c r="L5" s="578"/>
      <c r="M5" s="578" t="s">
        <v>110</v>
      </c>
      <c r="N5" s="578"/>
      <c r="O5" s="592"/>
      <c r="P5" s="592"/>
      <c r="Q5" s="537"/>
      <c r="R5" s="537"/>
      <c r="S5" s="537"/>
      <c r="T5" s="537"/>
      <c r="U5" s="534"/>
    </row>
    <row r="6" spans="1:21" ht="25.5" x14ac:dyDescent="0.25">
      <c r="A6" s="578"/>
      <c r="B6" s="538"/>
      <c r="C6" s="550"/>
      <c r="D6" s="550"/>
      <c r="E6" s="541"/>
      <c r="F6" s="550"/>
      <c r="G6" s="254" t="s">
        <v>111</v>
      </c>
      <c r="H6" s="241" t="s">
        <v>12</v>
      </c>
      <c r="I6" s="254" t="s">
        <v>111</v>
      </c>
      <c r="J6" s="241" t="s">
        <v>12</v>
      </c>
      <c r="K6" s="254" t="s">
        <v>111</v>
      </c>
      <c r="L6" s="241" t="s">
        <v>12</v>
      </c>
      <c r="M6" s="254" t="s">
        <v>111</v>
      </c>
      <c r="N6" s="241" t="s">
        <v>12</v>
      </c>
      <c r="O6" s="254" t="s">
        <v>111</v>
      </c>
      <c r="P6" s="241" t="s">
        <v>12</v>
      </c>
      <c r="Q6" s="538"/>
      <c r="R6" s="538"/>
      <c r="S6" s="538"/>
      <c r="T6" s="538"/>
      <c r="U6" s="535"/>
    </row>
    <row r="7" spans="1:21" ht="15.75" x14ac:dyDescent="0.25">
      <c r="A7" s="561" t="s">
        <v>1393</v>
      </c>
      <c r="B7" s="561" t="s">
        <v>1394</v>
      </c>
      <c r="C7" s="347"/>
      <c r="D7" s="347"/>
      <c r="E7" s="427"/>
      <c r="F7" s="262"/>
      <c r="G7" s="263"/>
      <c r="H7" s="239"/>
      <c r="I7" s="263"/>
      <c r="J7" s="239"/>
      <c r="K7" s="263"/>
      <c r="L7" s="239"/>
      <c r="M7" s="263"/>
      <c r="N7" s="239"/>
      <c r="O7" s="262"/>
      <c r="P7" s="239"/>
      <c r="Q7" s="262"/>
      <c r="R7" s="262"/>
      <c r="S7" s="262"/>
      <c r="T7" s="262"/>
      <c r="U7" s="262"/>
    </row>
    <row r="8" spans="1:21" ht="15.75" x14ac:dyDescent="0.25">
      <c r="A8" s="562"/>
      <c r="B8" s="562"/>
      <c r="C8" s="347"/>
      <c r="D8" s="347"/>
      <c r="E8" s="427"/>
      <c r="F8" s="262"/>
      <c r="G8" s="263"/>
      <c r="H8" s="239"/>
      <c r="I8" s="263"/>
      <c r="J8" s="239"/>
      <c r="K8" s="263"/>
      <c r="L8" s="239"/>
      <c r="M8" s="263"/>
      <c r="N8" s="239"/>
      <c r="O8" s="262"/>
      <c r="P8" s="239"/>
      <c r="Q8" s="262"/>
      <c r="R8" s="262"/>
      <c r="S8" s="262"/>
      <c r="T8" s="262"/>
      <c r="U8" s="262"/>
    </row>
    <row r="9" spans="1:21" ht="15.75" x14ac:dyDescent="0.25">
      <c r="A9" s="562"/>
      <c r="B9" s="562"/>
      <c r="C9" s="347"/>
      <c r="D9" s="347"/>
      <c r="E9" s="427"/>
      <c r="F9" s="262"/>
      <c r="G9" s="263"/>
      <c r="H9" s="239"/>
      <c r="I9" s="263"/>
      <c r="J9" s="239"/>
      <c r="K9" s="263"/>
      <c r="L9" s="239"/>
      <c r="M9" s="263"/>
      <c r="N9" s="239"/>
      <c r="O9" s="262"/>
      <c r="P9" s="239"/>
      <c r="Q9" s="262"/>
      <c r="R9" s="262"/>
      <c r="S9" s="262"/>
      <c r="T9" s="262"/>
      <c r="U9" s="262"/>
    </row>
    <row r="10" spans="1:21" ht="15.75" x14ac:dyDescent="0.25">
      <c r="A10" s="562"/>
      <c r="B10" s="562"/>
      <c r="C10" s="347"/>
      <c r="D10" s="347"/>
      <c r="E10" s="427"/>
      <c r="F10" s="262"/>
      <c r="G10" s="263"/>
      <c r="H10" s="239"/>
      <c r="I10" s="263"/>
      <c r="J10" s="239"/>
      <c r="K10" s="263"/>
      <c r="L10" s="239"/>
      <c r="M10" s="263"/>
      <c r="N10" s="239"/>
      <c r="O10" s="262"/>
      <c r="P10" s="239"/>
      <c r="Q10" s="262"/>
      <c r="R10" s="262"/>
      <c r="S10" s="262"/>
      <c r="T10" s="262"/>
      <c r="U10" s="262"/>
    </row>
    <row r="11" spans="1:21" ht="15.75" x14ac:dyDescent="0.25">
      <c r="A11" s="562"/>
      <c r="B11" s="562"/>
      <c r="C11" s="347"/>
      <c r="D11" s="347"/>
      <c r="E11" s="427"/>
      <c r="F11" s="262"/>
      <c r="G11" s="263"/>
      <c r="H11" s="239"/>
      <c r="I11" s="263"/>
      <c r="J11" s="239"/>
      <c r="K11" s="263"/>
      <c r="L11" s="239"/>
      <c r="M11" s="263"/>
      <c r="N11" s="239"/>
      <c r="O11" s="262"/>
      <c r="P11" s="239"/>
      <c r="Q11" s="262"/>
      <c r="R11" s="262"/>
      <c r="S11" s="262"/>
      <c r="T11" s="262"/>
      <c r="U11" s="262"/>
    </row>
    <row r="12" spans="1:21" ht="15.75" x14ac:dyDescent="0.25">
      <c r="A12" s="562"/>
      <c r="B12" s="562"/>
      <c r="C12" s="347"/>
      <c r="D12" s="347"/>
      <c r="E12" s="427"/>
      <c r="F12" s="262"/>
      <c r="G12" s="263"/>
      <c r="H12" s="239"/>
      <c r="I12" s="263"/>
      <c r="J12" s="239"/>
      <c r="K12" s="263"/>
      <c r="L12" s="239"/>
      <c r="M12" s="263"/>
      <c r="N12" s="239"/>
      <c r="O12" s="262"/>
      <c r="P12" s="239"/>
      <c r="Q12" s="262"/>
      <c r="R12" s="262"/>
      <c r="S12" s="262"/>
      <c r="T12" s="262"/>
      <c r="U12" s="262"/>
    </row>
    <row r="13" spans="1:21" ht="15.75" x14ac:dyDescent="0.25">
      <c r="A13" s="562"/>
      <c r="B13" s="562"/>
      <c r="C13" s="347"/>
      <c r="D13" s="347"/>
      <c r="E13" s="427"/>
      <c r="F13" s="262"/>
      <c r="G13" s="263"/>
      <c r="H13" s="239"/>
      <c r="I13" s="263"/>
      <c r="J13" s="239"/>
      <c r="K13" s="263"/>
      <c r="L13" s="239"/>
      <c r="M13" s="263"/>
      <c r="N13" s="239"/>
      <c r="O13" s="262"/>
      <c r="P13" s="239"/>
      <c r="Q13" s="262"/>
      <c r="R13" s="262"/>
      <c r="S13" s="262"/>
      <c r="T13" s="262"/>
      <c r="U13" s="262"/>
    </row>
    <row r="14" spans="1:21" ht="15.75" x14ac:dyDescent="0.25">
      <c r="A14" s="562"/>
      <c r="B14" s="562"/>
      <c r="C14" s="347"/>
      <c r="D14" s="347"/>
      <c r="E14" s="427"/>
      <c r="F14" s="262"/>
      <c r="G14" s="263"/>
      <c r="H14" s="239"/>
      <c r="I14" s="263"/>
      <c r="J14" s="239"/>
      <c r="K14" s="263"/>
      <c r="L14" s="239"/>
      <c r="M14" s="263"/>
      <c r="N14" s="239"/>
      <c r="O14" s="262"/>
      <c r="P14" s="239"/>
      <c r="Q14" s="262"/>
      <c r="R14" s="262"/>
      <c r="S14" s="262"/>
      <c r="T14" s="262"/>
      <c r="U14" s="262"/>
    </row>
    <row r="15" spans="1:21" ht="15.75" x14ac:dyDescent="0.25">
      <c r="A15" s="562"/>
      <c r="B15" s="562"/>
      <c r="C15" s="347"/>
      <c r="D15" s="347"/>
      <c r="E15" s="427"/>
      <c r="F15" s="262"/>
      <c r="G15" s="263"/>
      <c r="H15" s="239"/>
      <c r="I15" s="263"/>
      <c r="J15" s="239"/>
      <c r="K15" s="263"/>
      <c r="L15" s="239"/>
      <c r="M15" s="263"/>
      <c r="N15" s="239"/>
      <c r="O15" s="262"/>
      <c r="P15" s="239"/>
      <c r="Q15" s="262"/>
      <c r="R15" s="262"/>
      <c r="S15" s="262"/>
      <c r="T15" s="262"/>
      <c r="U15" s="262"/>
    </row>
    <row r="16" spans="1:21" ht="15.75" x14ac:dyDescent="0.25">
      <c r="A16" s="562"/>
      <c r="B16" s="562"/>
      <c r="C16" s="347"/>
      <c r="D16" s="347"/>
      <c r="E16" s="427"/>
      <c r="F16" s="267"/>
      <c r="G16" s="267"/>
      <c r="H16" s="282"/>
      <c r="I16" s="267"/>
      <c r="J16" s="282"/>
      <c r="K16" s="267"/>
      <c r="L16" s="282"/>
      <c r="M16" s="267"/>
      <c r="N16" s="282"/>
      <c r="O16" s="267"/>
      <c r="P16" s="282"/>
      <c r="Q16" s="267"/>
      <c r="R16" s="267"/>
      <c r="S16" s="267"/>
      <c r="T16" s="267"/>
      <c r="U16" s="267"/>
    </row>
    <row r="17" spans="1:21" ht="15.75" x14ac:dyDescent="0.25">
      <c r="A17" s="562"/>
      <c r="B17" s="562"/>
      <c r="C17" s="347"/>
      <c r="D17" s="347"/>
      <c r="E17" s="427"/>
      <c r="F17" s="262"/>
      <c r="G17" s="262"/>
      <c r="H17" s="239"/>
      <c r="I17" s="262"/>
      <c r="J17" s="239"/>
      <c r="K17" s="262"/>
      <c r="L17" s="239"/>
      <c r="M17" s="262"/>
      <c r="N17" s="239"/>
      <c r="O17" s="262"/>
      <c r="P17" s="239"/>
      <c r="Q17" s="283"/>
      <c r="R17" s="283"/>
      <c r="S17" s="283"/>
      <c r="T17" s="262"/>
      <c r="U17" s="284"/>
    </row>
    <row r="18" spans="1:21" ht="15.75" x14ac:dyDescent="0.25">
      <c r="A18" s="562"/>
      <c r="B18" s="562"/>
      <c r="C18" s="347"/>
      <c r="D18" s="347"/>
      <c r="E18" s="427"/>
      <c r="F18" s="267"/>
      <c r="G18" s="267"/>
      <c r="H18" s="282"/>
      <c r="I18" s="267"/>
      <c r="J18" s="282"/>
      <c r="K18" s="267"/>
      <c r="L18" s="282"/>
      <c r="M18" s="267"/>
      <c r="N18" s="282"/>
      <c r="O18" s="267"/>
      <c r="P18" s="282"/>
      <c r="Q18" s="267"/>
      <c r="R18" s="267"/>
      <c r="S18" s="267"/>
      <c r="T18" s="267"/>
      <c r="U18" s="267"/>
    </row>
    <row r="19" spans="1:21" ht="15.75" x14ac:dyDescent="0.25">
      <c r="A19" s="563"/>
      <c r="B19" s="563"/>
      <c r="C19" s="347"/>
      <c r="D19" s="347"/>
      <c r="E19" s="427"/>
      <c r="F19" s="262"/>
      <c r="G19" s="263"/>
      <c r="H19" s="239"/>
      <c r="I19" s="263"/>
      <c r="J19" s="239"/>
      <c r="K19" s="263"/>
      <c r="L19" s="239"/>
      <c r="M19" s="262"/>
      <c r="N19" s="239"/>
      <c r="O19" s="262"/>
      <c r="P19" s="239"/>
      <c r="Q19" s="262"/>
      <c r="R19" s="262"/>
      <c r="S19" s="262"/>
      <c r="T19" s="262"/>
      <c r="U19" s="262"/>
    </row>
    <row r="20" spans="1:21" ht="15.75" x14ac:dyDescent="0.25">
      <c r="A20" s="304"/>
      <c r="B20" s="305"/>
      <c r="C20" s="304" t="s">
        <v>1395</v>
      </c>
      <c r="D20" s="305"/>
      <c r="E20" s="305"/>
      <c r="F20" s="306"/>
      <c r="G20" s="276">
        <f t="shared" ref="G20:P20" si="0">SUM(G7:G19)</f>
        <v>0</v>
      </c>
      <c r="H20" s="285">
        <f t="shared" si="0"/>
        <v>0</v>
      </c>
      <c r="I20" s="276">
        <f t="shared" si="0"/>
        <v>0</v>
      </c>
      <c r="J20" s="285">
        <f t="shared" si="0"/>
        <v>0</v>
      </c>
      <c r="K20" s="276">
        <f t="shared" si="0"/>
        <v>0</v>
      </c>
      <c r="L20" s="285">
        <f t="shared" si="0"/>
        <v>0</v>
      </c>
      <c r="M20" s="276">
        <f t="shared" si="0"/>
        <v>0</v>
      </c>
      <c r="N20" s="285">
        <f t="shared" si="0"/>
        <v>0</v>
      </c>
      <c r="O20" s="285">
        <f t="shared" si="0"/>
        <v>0</v>
      </c>
      <c r="P20" s="285">
        <f t="shared" si="0"/>
        <v>0</v>
      </c>
      <c r="Q20" s="277"/>
      <c r="R20" s="277"/>
      <c r="S20" s="277"/>
      <c r="T20" s="277"/>
      <c r="U20"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B9" sqref="B9:B14"/>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x14ac:dyDescent="0.25">
      <c r="G1" s="296" t="s">
        <v>1396</v>
      </c>
      <c r="I1" s="296"/>
      <c r="J1" s="296"/>
      <c r="K1" s="296"/>
      <c r="L1" s="296"/>
      <c r="M1" s="296"/>
      <c r="N1" s="296"/>
      <c r="O1" s="296"/>
      <c r="P1" s="296"/>
      <c r="Q1" s="296"/>
      <c r="R1" s="296"/>
      <c r="S1" s="296"/>
      <c r="T1" s="296"/>
      <c r="U1" s="296"/>
      <c r="V1" s="296"/>
      <c r="W1" s="296"/>
      <c r="X1" s="296"/>
      <c r="Y1" s="296"/>
      <c r="Z1" s="296"/>
      <c r="AA1" s="296"/>
    </row>
    <row r="2" spans="1:27" ht="18.75" x14ac:dyDescent="0.25">
      <c r="A2" s="335" t="s">
        <v>1359</v>
      </c>
      <c r="G2" s="296"/>
      <c r="I2" s="296"/>
      <c r="J2" s="296"/>
      <c r="K2" s="296"/>
      <c r="L2" s="296"/>
      <c r="M2" s="296"/>
      <c r="N2" s="296"/>
      <c r="O2" s="296"/>
      <c r="P2" s="296"/>
      <c r="Q2" s="296"/>
      <c r="R2" s="296"/>
      <c r="S2" s="296"/>
      <c r="T2" s="296"/>
      <c r="U2" s="296"/>
      <c r="V2" s="296"/>
      <c r="W2" s="296"/>
      <c r="X2" s="296"/>
      <c r="Y2" s="296"/>
      <c r="Z2" s="296"/>
      <c r="AA2" s="296"/>
    </row>
    <row r="3" spans="1:27" ht="18.75" x14ac:dyDescent="0.25">
      <c r="A3" s="336" t="s">
        <v>1404</v>
      </c>
      <c r="G3" s="296"/>
      <c r="I3" s="296"/>
      <c r="J3" s="296"/>
      <c r="K3" s="296"/>
      <c r="L3" s="296"/>
      <c r="M3" s="296"/>
      <c r="N3" s="296"/>
      <c r="O3" s="296"/>
      <c r="P3" s="296"/>
      <c r="Q3" s="296"/>
      <c r="R3" s="296"/>
      <c r="S3" s="296"/>
      <c r="T3" s="296"/>
      <c r="U3" s="296"/>
      <c r="V3" s="296"/>
      <c r="W3" s="296"/>
      <c r="X3" s="296"/>
      <c r="Y3" s="296"/>
      <c r="Z3" s="296"/>
      <c r="AA3" s="296"/>
    </row>
    <row r="4" spans="1:27" ht="18.75" x14ac:dyDescent="0.25">
      <c r="A4" s="336" t="s">
        <v>1403</v>
      </c>
      <c r="G4" s="296"/>
      <c r="I4" s="296"/>
      <c r="J4" s="296"/>
      <c r="K4" s="296"/>
      <c r="L4" s="296"/>
      <c r="M4" s="296"/>
      <c r="N4" s="296"/>
      <c r="O4" s="296"/>
      <c r="P4" s="296"/>
      <c r="Q4" s="296"/>
      <c r="R4" s="296"/>
      <c r="S4" s="296"/>
      <c r="T4" s="296"/>
      <c r="U4" s="296"/>
      <c r="V4" s="296"/>
      <c r="W4" s="296"/>
      <c r="X4" s="296"/>
      <c r="Y4" s="296"/>
      <c r="Z4" s="296"/>
      <c r="AA4" s="296"/>
    </row>
    <row r="5" spans="1:27" x14ac:dyDescent="0.25">
      <c r="A5" s="300" t="s">
        <v>1406</v>
      </c>
      <c r="B5" s="281"/>
      <c r="C5" s="281"/>
      <c r="D5" s="281"/>
      <c r="E5" s="281"/>
      <c r="F5" s="281"/>
      <c r="G5" s="281"/>
      <c r="H5" s="281"/>
      <c r="I5" s="281"/>
      <c r="J5" s="281"/>
      <c r="K5" s="281"/>
      <c r="L5" s="281"/>
      <c r="M5" s="281"/>
      <c r="N5" s="281"/>
      <c r="O5" s="281"/>
      <c r="P5" s="281"/>
      <c r="Q5" s="281"/>
      <c r="R5" s="281"/>
      <c r="S5" s="281"/>
      <c r="T5" s="281"/>
      <c r="U5" s="281"/>
    </row>
    <row r="6" spans="1:27" ht="15" customHeight="1" x14ac:dyDescent="0.25">
      <c r="A6" s="578" t="s">
        <v>100</v>
      </c>
      <c r="B6" s="536" t="s">
        <v>115</v>
      </c>
      <c r="C6" s="548" t="s">
        <v>89</v>
      </c>
      <c r="D6" s="548" t="s">
        <v>90</v>
      </c>
      <c r="E6" s="539" t="s">
        <v>400</v>
      </c>
      <c r="F6" s="548" t="s">
        <v>91</v>
      </c>
      <c r="G6" s="578" t="s">
        <v>103</v>
      </c>
      <c r="H6" s="578"/>
      <c r="I6" s="578"/>
      <c r="J6" s="578"/>
      <c r="K6" s="578"/>
      <c r="L6" s="578"/>
      <c r="M6" s="578"/>
      <c r="N6" s="578"/>
      <c r="O6" s="592" t="s">
        <v>104</v>
      </c>
      <c r="P6" s="592"/>
      <c r="Q6" s="536" t="s">
        <v>105</v>
      </c>
      <c r="R6" s="536" t="s">
        <v>106</v>
      </c>
      <c r="S6" s="536" t="s">
        <v>113</v>
      </c>
      <c r="T6" s="536" t="s">
        <v>112</v>
      </c>
      <c r="U6" s="533" t="s">
        <v>92</v>
      </c>
    </row>
    <row r="7" spans="1:27" x14ac:dyDescent="0.25">
      <c r="A7" s="578"/>
      <c r="B7" s="537"/>
      <c r="C7" s="549"/>
      <c r="D7" s="549"/>
      <c r="E7" s="540"/>
      <c r="F7" s="549"/>
      <c r="G7" s="578" t="s">
        <v>107</v>
      </c>
      <c r="H7" s="578"/>
      <c r="I7" s="578" t="s">
        <v>108</v>
      </c>
      <c r="J7" s="578"/>
      <c r="K7" s="578" t="s">
        <v>109</v>
      </c>
      <c r="L7" s="578"/>
      <c r="M7" s="578" t="s">
        <v>110</v>
      </c>
      <c r="N7" s="578"/>
      <c r="O7" s="592"/>
      <c r="P7" s="592"/>
      <c r="Q7" s="537"/>
      <c r="R7" s="537"/>
      <c r="S7" s="537"/>
      <c r="T7" s="537"/>
      <c r="U7" s="534"/>
    </row>
    <row r="8" spans="1:27" ht="25.5" x14ac:dyDescent="0.25">
      <c r="A8" s="578"/>
      <c r="B8" s="538"/>
      <c r="C8" s="550"/>
      <c r="D8" s="550"/>
      <c r="E8" s="541"/>
      <c r="F8" s="550"/>
      <c r="G8" s="254" t="s">
        <v>111</v>
      </c>
      <c r="H8" s="241" t="s">
        <v>12</v>
      </c>
      <c r="I8" s="254" t="s">
        <v>111</v>
      </c>
      <c r="J8" s="241" t="s">
        <v>12</v>
      </c>
      <c r="K8" s="254" t="s">
        <v>111</v>
      </c>
      <c r="L8" s="241" t="s">
        <v>12</v>
      </c>
      <c r="M8" s="254" t="s">
        <v>111</v>
      </c>
      <c r="N8" s="241" t="s">
        <v>12</v>
      </c>
      <c r="O8" s="254" t="s">
        <v>111</v>
      </c>
      <c r="P8" s="241" t="s">
        <v>12</v>
      </c>
      <c r="Q8" s="538"/>
      <c r="R8" s="538"/>
      <c r="S8" s="538"/>
      <c r="T8" s="538"/>
      <c r="U8" s="535"/>
    </row>
    <row r="9" spans="1:27" ht="15.75" x14ac:dyDescent="0.25">
      <c r="A9" s="561" t="s">
        <v>1397</v>
      </c>
      <c r="B9" s="561" t="s">
        <v>1398</v>
      </c>
      <c r="C9" s="262"/>
      <c r="D9" s="262"/>
      <c r="E9" s="262"/>
      <c r="F9" s="267"/>
      <c r="G9" s="267"/>
      <c r="H9" s="282"/>
      <c r="I9" s="267"/>
      <c r="J9" s="282"/>
      <c r="K9" s="267"/>
      <c r="L9" s="282"/>
      <c r="M9" s="267"/>
      <c r="N9" s="282"/>
      <c r="O9" s="267"/>
      <c r="P9" s="282"/>
      <c r="Q9" s="267"/>
      <c r="R9" s="267"/>
      <c r="S9" s="267"/>
      <c r="T9" s="267"/>
      <c r="U9" s="73"/>
    </row>
    <row r="10" spans="1:27" ht="15.75" x14ac:dyDescent="0.25">
      <c r="A10" s="562"/>
      <c r="B10" s="562"/>
      <c r="C10" s="262"/>
      <c r="D10" s="262"/>
      <c r="E10" s="262"/>
      <c r="F10" s="267"/>
      <c r="G10" s="267"/>
      <c r="H10" s="282"/>
      <c r="I10" s="267"/>
      <c r="J10" s="282"/>
      <c r="K10" s="267"/>
      <c r="L10" s="282"/>
      <c r="M10" s="267"/>
      <c r="N10" s="282"/>
      <c r="O10" s="267"/>
      <c r="P10" s="282"/>
      <c r="Q10" s="267"/>
      <c r="R10" s="267"/>
      <c r="S10" s="267"/>
      <c r="T10" s="267"/>
      <c r="U10" s="73"/>
    </row>
    <row r="11" spans="1:27" ht="15.75" x14ac:dyDescent="0.25">
      <c r="A11" s="562"/>
      <c r="B11" s="562"/>
      <c r="C11" s="262"/>
      <c r="D11" s="262"/>
      <c r="E11" s="262"/>
      <c r="F11" s="267"/>
      <c r="G11" s="267"/>
      <c r="H11" s="282"/>
      <c r="I11" s="267"/>
      <c r="J11" s="282"/>
      <c r="K11" s="267"/>
      <c r="L11" s="282"/>
      <c r="M11" s="267"/>
      <c r="N11" s="282"/>
      <c r="O11" s="267"/>
      <c r="P11" s="282"/>
      <c r="Q11" s="267"/>
      <c r="R11" s="267"/>
      <c r="S11" s="267"/>
      <c r="T11" s="267"/>
      <c r="U11" s="73"/>
    </row>
    <row r="12" spans="1:27" ht="15.75" x14ac:dyDescent="0.25">
      <c r="A12" s="562"/>
      <c r="B12" s="562"/>
      <c r="C12" s="262"/>
      <c r="D12" s="262"/>
      <c r="E12" s="262"/>
      <c r="F12" s="267"/>
      <c r="G12" s="267"/>
      <c r="H12" s="282"/>
      <c r="I12" s="267"/>
      <c r="J12" s="282"/>
      <c r="K12" s="267"/>
      <c r="L12" s="282"/>
      <c r="M12" s="267"/>
      <c r="N12" s="282"/>
      <c r="O12" s="267"/>
      <c r="P12" s="282"/>
      <c r="Q12" s="267"/>
      <c r="R12" s="267"/>
      <c r="S12" s="267"/>
      <c r="T12" s="267"/>
      <c r="U12" s="73"/>
    </row>
    <row r="13" spans="1:27" ht="15.75" x14ac:dyDescent="0.25">
      <c r="A13" s="562"/>
      <c r="B13" s="562"/>
      <c r="C13" s="262"/>
      <c r="D13" s="262"/>
      <c r="E13" s="262"/>
      <c r="F13" s="267"/>
      <c r="G13" s="267"/>
      <c r="H13" s="282"/>
      <c r="I13" s="267"/>
      <c r="J13" s="282"/>
      <c r="K13" s="267"/>
      <c r="L13" s="282"/>
      <c r="M13" s="267"/>
      <c r="N13" s="282"/>
      <c r="O13" s="267"/>
      <c r="P13" s="282"/>
      <c r="Q13" s="267"/>
      <c r="R13" s="267"/>
      <c r="S13" s="267"/>
      <c r="T13" s="267"/>
      <c r="U13" s="73"/>
    </row>
    <row r="14" spans="1:27" ht="15.75" x14ac:dyDescent="0.25">
      <c r="A14" s="562"/>
      <c r="B14" s="563"/>
      <c r="C14" s="262"/>
      <c r="D14" s="262"/>
      <c r="E14" s="262"/>
      <c r="F14" s="267"/>
      <c r="G14" s="267"/>
      <c r="H14" s="282"/>
      <c r="I14" s="267"/>
      <c r="J14" s="282"/>
      <c r="K14" s="267"/>
      <c r="L14" s="282"/>
      <c r="M14" s="267"/>
      <c r="N14" s="282"/>
      <c r="O14" s="267"/>
      <c r="P14" s="282"/>
      <c r="Q14" s="267"/>
      <c r="R14" s="267"/>
      <c r="S14" s="267"/>
      <c r="T14" s="267"/>
      <c r="U14" s="73"/>
    </row>
    <row r="15" spans="1:27" ht="15.75" x14ac:dyDescent="0.25">
      <c r="A15" s="562"/>
      <c r="B15" s="561" t="s">
        <v>1400</v>
      </c>
      <c r="C15" s="262"/>
      <c r="D15" s="262"/>
      <c r="E15" s="262"/>
      <c r="F15" s="267"/>
      <c r="G15" s="267"/>
      <c r="H15" s="282"/>
      <c r="I15" s="267"/>
      <c r="J15" s="282"/>
      <c r="K15" s="267"/>
      <c r="L15" s="282"/>
      <c r="M15" s="267"/>
      <c r="N15" s="282"/>
      <c r="O15" s="267"/>
      <c r="P15" s="282"/>
      <c r="Q15" s="267"/>
      <c r="R15" s="267"/>
      <c r="S15" s="267"/>
      <c r="T15" s="267"/>
      <c r="U15" s="73"/>
    </row>
    <row r="16" spans="1:27" ht="15.75" x14ac:dyDescent="0.25">
      <c r="A16" s="562"/>
      <c r="B16" s="562"/>
      <c r="C16" s="262"/>
      <c r="D16" s="262"/>
      <c r="E16" s="262"/>
      <c r="F16" s="267"/>
      <c r="G16" s="267"/>
      <c r="H16" s="282"/>
      <c r="I16" s="267"/>
      <c r="J16" s="282"/>
      <c r="K16" s="267"/>
      <c r="L16" s="282"/>
      <c r="M16" s="267"/>
      <c r="N16" s="282"/>
      <c r="O16" s="267"/>
      <c r="P16" s="282"/>
      <c r="Q16" s="267"/>
      <c r="R16" s="267"/>
      <c r="S16" s="267"/>
      <c r="T16" s="267"/>
      <c r="U16" s="73"/>
    </row>
    <row r="17" spans="1:21" ht="15.75" x14ac:dyDescent="0.25">
      <c r="A17" s="562"/>
      <c r="B17" s="562"/>
      <c r="C17" s="262"/>
      <c r="D17" s="262"/>
      <c r="E17" s="262"/>
      <c r="F17" s="267"/>
      <c r="G17" s="267"/>
      <c r="H17" s="282"/>
      <c r="I17" s="267"/>
      <c r="J17" s="282"/>
      <c r="K17" s="267"/>
      <c r="L17" s="282"/>
      <c r="M17" s="267"/>
      <c r="N17" s="282"/>
      <c r="O17" s="267"/>
      <c r="P17" s="282"/>
      <c r="Q17" s="267"/>
      <c r="R17" s="267"/>
      <c r="S17" s="267"/>
      <c r="T17" s="267"/>
      <c r="U17" s="73"/>
    </row>
    <row r="18" spans="1:21" ht="15.75" x14ac:dyDescent="0.25">
      <c r="A18" s="562"/>
      <c r="B18" s="562"/>
      <c r="C18" s="262"/>
      <c r="D18" s="262"/>
      <c r="E18" s="262"/>
      <c r="F18" s="267"/>
      <c r="G18" s="267"/>
      <c r="H18" s="282"/>
      <c r="I18" s="267"/>
      <c r="J18" s="282"/>
      <c r="K18" s="267"/>
      <c r="L18" s="282"/>
      <c r="M18" s="267"/>
      <c r="N18" s="282"/>
      <c r="O18" s="267"/>
      <c r="P18" s="282"/>
      <c r="Q18" s="267"/>
      <c r="R18" s="267"/>
      <c r="S18" s="267"/>
      <c r="T18" s="267"/>
      <c r="U18" s="73"/>
    </row>
    <row r="19" spans="1:21" ht="15.75" x14ac:dyDescent="0.25">
      <c r="A19" s="562"/>
      <c r="B19" s="563"/>
      <c r="C19" s="262"/>
      <c r="D19" s="262"/>
      <c r="E19" s="262"/>
      <c r="F19" s="262"/>
      <c r="G19" s="262"/>
      <c r="H19" s="239"/>
      <c r="I19" s="262"/>
      <c r="J19" s="239"/>
      <c r="K19" s="262"/>
      <c r="L19" s="239"/>
      <c r="M19" s="262"/>
      <c r="N19" s="239"/>
      <c r="O19" s="262"/>
      <c r="P19" s="239"/>
      <c r="Q19" s="262"/>
      <c r="R19" s="262"/>
      <c r="S19" s="262"/>
      <c r="T19" s="262"/>
      <c r="U19" s="348"/>
    </row>
    <row r="20" spans="1:21" ht="15.75" x14ac:dyDescent="0.25">
      <c r="A20" s="562"/>
      <c r="B20" s="561" t="s">
        <v>1401</v>
      </c>
      <c r="C20" s="262"/>
      <c r="D20" s="262"/>
      <c r="E20" s="262"/>
      <c r="F20" s="267"/>
      <c r="G20" s="263"/>
      <c r="H20" s="411"/>
      <c r="I20" s="263"/>
      <c r="J20" s="411"/>
      <c r="K20" s="263"/>
      <c r="L20" s="239"/>
      <c r="M20" s="262"/>
      <c r="N20" s="239"/>
      <c r="O20" s="263"/>
      <c r="P20" s="411"/>
      <c r="Q20" s="262"/>
      <c r="R20" s="262"/>
      <c r="S20" s="262"/>
      <c r="T20" s="262"/>
      <c r="U20" s="262"/>
    </row>
    <row r="21" spans="1:21" ht="15.75" x14ac:dyDescent="0.25">
      <c r="A21" s="562"/>
      <c r="B21" s="562"/>
      <c r="C21" s="262"/>
      <c r="D21" s="262"/>
      <c r="E21" s="262"/>
      <c r="F21" s="267"/>
      <c r="G21" s="263"/>
      <c r="H21" s="411"/>
      <c r="I21" s="263"/>
      <c r="J21" s="411"/>
      <c r="K21" s="263"/>
      <c r="L21" s="239"/>
      <c r="M21" s="262"/>
      <c r="N21" s="239"/>
      <c r="O21" s="263"/>
      <c r="P21" s="411"/>
      <c r="Q21" s="262"/>
      <c r="R21" s="262"/>
      <c r="S21" s="262"/>
      <c r="T21" s="262"/>
      <c r="U21" s="262"/>
    </row>
    <row r="22" spans="1:21" ht="15.75" x14ac:dyDescent="0.25">
      <c r="A22" s="562"/>
      <c r="B22" s="562"/>
      <c r="C22" s="262"/>
      <c r="D22" s="262"/>
      <c r="E22" s="262"/>
      <c r="F22" s="267"/>
      <c r="G22" s="263"/>
      <c r="H22" s="411"/>
      <c r="I22" s="263"/>
      <c r="J22" s="411"/>
      <c r="K22" s="263"/>
      <c r="L22" s="239"/>
      <c r="M22" s="262"/>
      <c r="N22" s="239"/>
      <c r="O22" s="263"/>
      <c r="P22" s="411"/>
      <c r="Q22" s="262"/>
      <c r="R22" s="262"/>
      <c r="S22" s="262"/>
      <c r="T22" s="262"/>
      <c r="U22" s="262"/>
    </row>
    <row r="23" spans="1:21" ht="15.75" x14ac:dyDescent="0.25">
      <c r="A23" s="562"/>
      <c r="B23" s="563"/>
      <c r="C23" s="262"/>
      <c r="D23" s="262"/>
      <c r="E23" s="262"/>
      <c r="F23" s="267"/>
      <c r="G23" s="263"/>
      <c r="H23" s="411"/>
      <c r="I23" s="263"/>
      <c r="J23" s="411"/>
      <c r="K23" s="263"/>
      <c r="L23" s="239"/>
      <c r="M23" s="262"/>
      <c r="N23" s="239"/>
      <c r="O23" s="263"/>
      <c r="P23" s="411"/>
      <c r="Q23" s="262"/>
      <c r="R23" s="262"/>
      <c r="S23" s="262"/>
      <c r="T23" s="262"/>
      <c r="U23" s="262"/>
    </row>
    <row r="24" spans="1:21" ht="15.75" x14ac:dyDescent="0.25">
      <c r="A24" s="562"/>
      <c r="B24" s="564" t="s">
        <v>1402</v>
      </c>
      <c r="C24" s="262"/>
      <c r="D24" s="262"/>
      <c r="E24" s="262"/>
      <c r="F24" s="267"/>
      <c r="G24" s="263"/>
      <c r="H24" s="411"/>
      <c r="I24" s="263"/>
      <c r="J24" s="411"/>
      <c r="K24" s="263"/>
      <c r="L24" s="239"/>
      <c r="M24" s="262"/>
      <c r="N24" s="239"/>
      <c r="O24" s="263"/>
      <c r="P24" s="411"/>
      <c r="Q24" s="262"/>
      <c r="R24" s="262"/>
      <c r="S24" s="262"/>
      <c r="T24" s="262"/>
      <c r="U24" s="262"/>
    </row>
    <row r="25" spans="1:21" ht="15.75" customHeight="1" x14ac:dyDescent="0.25">
      <c r="A25" s="562"/>
      <c r="B25" s="564"/>
      <c r="C25" s="262"/>
      <c r="D25" s="262"/>
      <c r="E25" s="262"/>
      <c r="F25" s="267"/>
      <c r="G25" s="263"/>
      <c r="H25" s="411"/>
      <c r="I25" s="263"/>
      <c r="J25" s="411"/>
      <c r="K25" s="263"/>
      <c r="L25" s="239"/>
      <c r="M25" s="262"/>
      <c r="N25" s="239"/>
      <c r="O25" s="263"/>
      <c r="P25" s="411"/>
      <c r="Q25" s="262"/>
      <c r="R25" s="262"/>
      <c r="S25" s="262"/>
      <c r="T25" s="262"/>
      <c r="U25" s="262"/>
    </row>
    <row r="26" spans="1:21" ht="15.75" x14ac:dyDescent="0.25">
      <c r="A26" s="562"/>
      <c r="B26" s="564"/>
      <c r="C26" s="262"/>
      <c r="D26" s="262"/>
      <c r="E26" s="262"/>
      <c r="F26" s="267"/>
      <c r="G26" s="263"/>
      <c r="H26" s="411"/>
      <c r="I26" s="263"/>
      <c r="J26" s="411"/>
      <c r="K26" s="263"/>
      <c r="L26" s="239"/>
      <c r="M26" s="262"/>
      <c r="N26" s="239"/>
      <c r="O26" s="263"/>
      <c r="P26" s="411"/>
      <c r="Q26" s="262"/>
      <c r="R26" s="262"/>
      <c r="S26" s="262"/>
      <c r="T26" s="262"/>
      <c r="U26" s="262"/>
    </row>
    <row r="27" spans="1:21" ht="15.75" x14ac:dyDescent="0.25">
      <c r="A27" s="562"/>
      <c r="B27" s="564"/>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563"/>
      <c r="B28" s="564"/>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605" t="s">
        <v>488</v>
      </c>
      <c r="B29" s="606"/>
      <c r="C29" s="606"/>
      <c r="D29" s="606"/>
      <c r="E29" s="606"/>
      <c r="F29" s="606"/>
      <c r="G29" s="606"/>
      <c r="H29" s="606"/>
      <c r="I29" s="606"/>
      <c r="J29" s="606"/>
      <c r="K29" s="606"/>
      <c r="L29" s="606"/>
      <c r="M29" s="606"/>
      <c r="N29" s="606"/>
      <c r="O29" s="606"/>
      <c r="P29" s="606"/>
      <c r="Q29" s="606"/>
      <c r="R29" s="606"/>
      <c r="S29" s="606"/>
      <c r="T29" s="606"/>
      <c r="U29" s="607"/>
    </row>
    <row r="30" spans="1:21" ht="15.75" customHeight="1" x14ac:dyDescent="0.25">
      <c r="A30" s="561" t="s">
        <v>1407</v>
      </c>
      <c r="B30" s="564" t="s">
        <v>1408</v>
      </c>
      <c r="C30" s="262"/>
      <c r="D30" s="262"/>
      <c r="E30" s="262"/>
      <c r="F30" s="267"/>
      <c r="G30" s="262"/>
      <c r="H30" s="239"/>
      <c r="I30" s="262"/>
      <c r="J30" s="239"/>
      <c r="K30" s="262"/>
      <c r="L30" s="239"/>
      <c r="M30" s="262"/>
      <c r="N30" s="239"/>
      <c r="O30" s="262"/>
      <c r="P30" s="239"/>
      <c r="Q30" s="262"/>
      <c r="R30" s="262"/>
      <c r="S30" s="262"/>
      <c r="T30" s="262"/>
      <c r="U30" s="284"/>
    </row>
    <row r="31" spans="1:21" ht="15.75" x14ac:dyDescent="0.25">
      <c r="A31" s="562"/>
      <c r="B31" s="564"/>
      <c r="C31" s="262"/>
      <c r="D31" s="262"/>
      <c r="E31" s="262"/>
      <c r="F31" s="267"/>
      <c r="G31" s="262"/>
      <c r="H31" s="239"/>
      <c r="I31" s="262"/>
      <c r="J31" s="239"/>
      <c r="K31" s="262"/>
      <c r="L31" s="239"/>
      <c r="M31" s="262"/>
      <c r="N31" s="239"/>
      <c r="O31" s="262"/>
      <c r="P31" s="239"/>
      <c r="Q31" s="262"/>
      <c r="R31" s="262"/>
      <c r="S31" s="262"/>
      <c r="T31" s="262"/>
      <c r="U31" s="284"/>
    </row>
    <row r="32" spans="1:21" ht="15.75" x14ac:dyDescent="0.25">
      <c r="A32" s="562"/>
      <c r="B32" s="564"/>
      <c r="C32" s="262"/>
      <c r="D32" s="262"/>
      <c r="E32" s="262"/>
      <c r="F32" s="267"/>
      <c r="G32" s="262"/>
      <c r="H32" s="239"/>
      <c r="I32" s="262"/>
      <c r="J32" s="239"/>
      <c r="K32" s="262"/>
      <c r="L32" s="239"/>
      <c r="M32" s="262"/>
      <c r="N32" s="239"/>
      <c r="O32" s="262"/>
      <c r="P32" s="239"/>
      <c r="Q32" s="262"/>
      <c r="R32" s="262"/>
      <c r="S32" s="262"/>
      <c r="T32" s="262"/>
      <c r="U32" s="284"/>
    </row>
    <row r="33" spans="1:21" ht="15.75" x14ac:dyDescent="0.25">
      <c r="A33" s="562"/>
      <c r="B33" s="564"/>
      <c r="C33" s="262"/>
      <c r="D33" s="262"/>
      <c r="E33" s="262"/>
      <c r="F33" s="267"/>
      <c r="G33" s="262"/>
      <c r="H33" s="239"/>
      <c r="I33" s="262"/>
      <c r="J33" s="239"/>
      <c r="K33" s="262"/>
      <c r="L33" s="239"/>
      <c r="M33" s="262"/>
      <c r="N33" s="239"/>
      <c r="O33" s="262"/>
      <c r="P33" s="239"/>
      <c r="Q33" s="262"/>
      <c r="R33" s="262"/>
      <c r="S33" s="262"/>
      <c r="T33" s="262"/>
      <c r="U33" s="284"/>
    </row>
    <row r="34" spans="1:21" ht="15.75" x14ac:dyDescent="0.25">
      <c r="A34" s="562"/>
      <c r="B34" s="564"/>
      <c r="C34" s="262"/>
      <c r="D34" s="262"/>
      <c r="E34" s="262"/>
      <c r="F34" s="267"/>
      <c r="G34" s="262"/>
      <c r="H34" s="239"/>
      <c r="I34" s="262"/>
      <c r="J34" s="239"/>
      <c r="K34" s="262"/>
      <c r="L34" s="239"/>
      <c r="M34" s="262"/>
      <c r="N34" s="239"/>
      <c r="O34" s="262"/>
      <c r="P34" s="239"/>
      <c r="Q34" s="262"/>
      <c r="R34" s="262"/>
      <c r="S34" s="262"/>
      <c r="T34" s="262"/>
      <c r="U34" s="284"/>
    </row>
    <row r="35" spans="1:21" ht="15.75" x14ac:dyDescent="0.25">
      <c r="A35" s="563"/>
      <c r="B35" s="564"/>
      <c r="C35" s="262"/>
      <c r="D35" s="262"/>
      <c r="E35" s="262"/>
      <c r="F35" s="267"/>
      <c r="G35" s="262"/>
      <c r="H35" s="239"/>
      <c r="I35" s="262"/>
      <c r="J35" s="239"/>
      <c r="K35" s="262"/>
      <c r="L35" s="239"/>
      <c r="M35" s="262"/>
      <c r="N35" s="239"/>
      <c r="O35" s="262"/>
      <c r="P35" s="239"/>
      <c r="Q35" s="262"/>
      <c r="R35" s="262"/>
      <c r="S35" s="262"/>
      <c r="T35" s="262"/>
      <c r="U35" s="284"/>
    </row>
    <row r="36" spans="1:21" ht="15.75" x14ac:dyDescent="0.25">
      <c r="A36" s="564" t="s">
        <v>1405</v>
      </c>
      <c r="B36" s="564" t="s">
        <v>1409</v>
      </c>
      <c r="C36" s="262"/>
      <c r="D36" s="262"/>
      <c r="E36" s="262"/>
      <c r="F36" s="262"/>
      <c r="G36" s="262"/>
      <c r="H36" s="239"/>
      <c r="I36" s="262"/>
      <c r="J36" s="239"/>
      <c r="K36" s="263"/>
      <c r="L36" s="239"/>
      <c r="M36" s="262"/>
      <c r="N36" s="239"/>
      <c r="O36" s="212"/>
      <c r="P36" s="239"/>
      <c r="Q36" s="262"/>
      <c r="R36" s="262"/>
      <c r="S36" s="262"/>
      <c r="T36" s="262"/>
      <c r="U36" s="348"/>
    </row>
    <row r="37" spans="1:21" ht="15.75" x14ac:dyDescent="0.25">
      <c r="A37" s="564"/>
      <c r="B37" s="564"/>
      <c r="C37" s="262"/>
      <c r="D37" s="262"/>
      <c r="E37" s="262"/>
      <c r="F37" s="262"/>
      <c r="G37" s="262"/>
      <c r="H37" s="239"/>
      <c r="I37" s="262"/>
      <c r="J37" s="239"/>
      <c r="K37" s="263"/>
      <c r="L37" s="239"/>
      <c r="M37" s="262"/>
      <c r="N37" s="239"/>
      <c r="O37" s="212"/>
      <c r="P37" s="239"/>
      <c r="Q37" s="262"/>
      <c r="R37" s="262"/>
      <c r="S37" s="262"/>
      <c r="T37" s="262"/>
      <c r="U37" s="348"/>
    </row>
    <row r="38" spans="1:21" ht="15.75" x14ac:dyDescent="0.25">
      <c r="A38" s="564"/>
      <c r="B38" s="564"/>
      <c r="C38" s="262"/>
      <c r="D38" s="262"/>
      <c r="E38" s="262"/>
      <c r="F38" s="262"/>
      <c r="G38" s="262"/>
      <c r="H38" s="239"/>
      <c r="I38" s="262"/>
      <c r="J38" s="239"/>
      <c r="K38" s="263"/>
      <c r="L38" s="239"/>
      <c r="M38" s="262"/>
      <c r="N38" s="239"/>
      <c r="O38" s="212"/>
      <c r="P38" s="239"/>
      <c r="Q38" s="262"/>
      <c r="R38" s="262"/>
      <c r="S38" s="262"/>
      <c r="T38" s="262"/>
      <c r="U38" s="348"/>
    </row>
    <row r="39" spans="1:21" ht="15.75" x14ac:dyDescent="0.25">
      <c r="A39" s="564"/>
      <c r="B39" s="564"/>
      <c r="C39" s="262"/>
      <c r="D39" s="262"/>
      <c r="E39" s="262"/>
      <c r="F39" s="262"/>
      <c r="G39" s="262"/>
      <c r="H39" s="239"/>
      <c r="I39" s="262"/>
      <c r="J39" s="239"/>
      <c r="K39" s="263"/>
      <c r="L39" s="239"/>
      <c r="M39" s="262"/>
      <c r="N39" s="239"/>
      <c r="O39" s="212"/>
      <c r="P39" s="239"/>
      <c r="Q39" s="262"/>
      <c r="R39" s="262"/>
      <c r="S39" s="262"/>
      <c r="T39" s="262"/>
      <c r="U39" s="348"/>
    </row>
    <row r="40" spans="1:21" ht="15.75" x14ac:dyDescent="0.25">
      <c r="A40" s="564"/>
      <c r="B40" s="564"/>
      <c r="C40" s="262"/>
      <c r="D40" s="262"/>
      <c r="E40" s="262"/>
      <c r="F40" s="262"/>
      <c r="G40" s="262"/>
      <c r="H40" s="239"/>
      <c r="I40" s="262"/>
      <c r="J40" s="239"/>
      <c r="K40" s="263"/>
      <c r="L40" s="239"/>
      <c r="M40" s="262"/>
      <c r="N40" s="239"/>
      <c r="O40" s="212"/>
      <c r="P40" s="239"/>
      <c r="Q40" s="262"/>
      <c r="R40" s="262"/>
      <c r="S40" s="262"/>
      <c r="T40" s="262"/>
      <c r="U40" s="348"/>
    </row>
    <row r="41" spans="1:21" ht="15.75" x14ac:dyDescent="0.25">
      <c r="A41" s="564"/>
      <c r="B41" s="564"/>
      <c r="C41" s="262"/>
      <c r="D41" s="262"/>
      <c r="E41" s="262"/>
      <c r="F41" s="262"/>
      <c r="G41" s="262"/>
      <c r="H41" s="239"/>
      <c r="I41" s="262"/>
      <c r="J41" s="239"/>
      <c r="K41" s="262"/>
      <c r="L41" s="239"/>
      <c r="M41" s="263"/>
      <c r="N41" s="239"/>
      <c r="O41" s="212"/>
      <c r="P41" s="239"/>
      <c r="Q41" s="262"/>
      <c r="R41" s="262"/>
      <c r="S41" s="262"/>
      <c r="T41" s="262"/>
      <c r="U41" s="348"/>
    </row>
    <row r="42" spans="1:21" ht="15.75" x14ac:dyDescent="0.25">
      <c r="A42" s="304"/>
      <c r="B42" s="305"/>
      <c r="C42" s="305"/>
      <c r="D42" s="304" t="s">
        <v>1399</v>
      </c>
      <c r="E42" s="305"/>
      <c r="F42" s="306"/>
      <c r="G42" s="286">
        <f t="shared" ref="G42:P42" si="0">SUM(G9:G41)</f>
        <v>0</v>
      </c>
      <c r="H42" s="287">
        <f t="shared" si="0"/>
        <v>0</v>
      </c>
      <c r="I42" s="286">
        <f t="shared" si="0"/>
        <v>0</v>
      </c>
      <c r="J42" s="287">
        <f t="shared" si="0"/>
        <v>0</v>
      </c>
      <c r="K42" s="286">
        <f t="shared" si="0"/>
        <v>0</v>
      </c>
      <c r="L42" s="287">
        <f t="shared" si="0"/>
        <v>0</v>
      </c>
      <c r="M42" s="286">
        <f t="shared" si="0"/>
        <v>0</v>
      </c>
      <c r="N42" s="287">
        <f t="shared" si="0"/>
        <v>0</v>
      </c>
      <c r="O42" s="287">
        <f t="shared" si="0"/>
        <v>0</v>
      </c>
      <c r="P42" s="287">
        <f t="shared" si="0"/>
        <v>0</v>
      </c>
      <c r="Q42" s="277"/>
      <c r="R42" s="277"/>
      <c r="S42" s="277"/>
      <c r="T42" s="277"/>
      <c r="U42" s="27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7" customFormat="1" ht="18" customHeight="1" x14ac:dyDescent="0.2">
      <c r="B1" s="296"/>
      <c r="C1" s="296"/>
      <c r="D1" s="296"/>
      <c r="E1" s="296"/>
      <c r="F1" s="296"/>
      <c r="G1" s="296" t="s">
        <v>119</v>
      </c>
      <c r="I1" s="296"/>
      <c r="J1" s="296"/>
      <c r="K1" s="296"/>
      <c r="L1" s="296"/>
      <c r="M1" s="296"/>
      <c r="N1" s="296"/>
      <c r="O1" s="296"/>
      <c r="P1" s="296"/>
      <c r="Q1" s="296"/>
      <c r="R1" s="296"/>
      <c r="S1" s="296"/>
      <c r="T1" s="296"/>
      <c r="U1" s="296"/>
    </row>
    <row r="2" spans="1:21" s="297" customFormat="1" ht="18" customHeight="1" x14ac:dyDescent="0.25">
      <c r="A2" s="339" t="s">
        <v>1362</v>
      </c>
      <c r="B2" s="296"/>
      <c r="C2" s="296"/>
      <c r="D2" s="296"/>
      <c r="E2" s="296"/>
      <c r="F2" s="296"/>
      <c r="G2" s="296"/>
      <c r="I2" s="296"/>
      <c r="J2" s="296"/>
      <c r="K2" s="296"/>
      <c r="L2" s="296"/>
      <c r="M2" s="296"/>
      <c r="N2" s="296"/>
      <c r="O2" s="296"/>
      <c r="P2" s="296"/>
      <c r="Q2" s="296"/>
      <c r="R2" s="296"/>
      <c r="S2" s="296"/>
      <c r="T2" s="296"/>
      <c r="U2" s="296"/>
    </row>
    <row r="3" spans="1:21" s="297" customFormat="1" ht="18.75" x14ac:dyDescent="0.2">
      <c r="A3" s="412" t="s">
        <v>1410</v>
      </c>
      <c r="B3" s="296"/>
      <c r="C3" s="296"/>
      <c r="D3" s="296"/>
      <c r="E3" s="296"/>
      <c r="F3" s="296"/>
      <c r="G3" s="296"/>
      <c r="I3" s="296"/>
      <c r="J3" s="296"/>
      <c r="K3" s="296"/>
      <c r="L3" s="296"/>
      <c r="M3" s="296"/>
      <c r="N3" s="296"/>
      <c r="O3" s="296"/>
      <c r="P3" s="296"/>
      <c r="Q3" s="296"/>
      <c r="R3" s="296"/>
      <c r="S3" s="296"/>
      <c r="T3" s="296"/>
      <c r="U3" s="296"/>
    </row>
    <row r="4" spans="1:21" s="66" customFormat="1" ht="15.75" customHeight="1" x14ac:dyDescent="0.25">
      <c r="A4" s="616" t="s">
        <v>100</v>
      </c>
      <c r="B4" s="616" t="s">
        <v>115</v>
      </c>
      <c r="C4" s="548" t="s">
        <v>89</v>
      </c>
      <c r="D4" s="548" t="s">
        <v>90</v>
      </c>
      <c r="E4" s="539" t="s">
        <v>400</v>
      </c>
      <c r="F4" s="548" t="s">
        <v>91</v>
      </c>
      <c r="G4" s="608" t="s">
        <v>103</v>
      </c>
      <c r="H4" s="614"/>
      <c r="I4" s="614"/>
      <c r="J4" s="614"/>
      <c r="K4" s="614"/>
      <c r="L4" s="614"/>
      <c r="M4" s="614"/>
      <c r="N4" s="609"/>
      <c r="O4" s="610" t="s">
        <v>104</v>
      </c>
      <c r="P4" s="611"/>
      <c r="Q4" s="536" t="s">
        <v>105</v>
      </c>
      <c r="R4" s="536" t="s">
        <v>106</v>
      </c>
      <c r="S4" s="536" t="s">
        <v>113</v>
      </c>
      <c r="T4" s="536" t="s">
        <v>112</v>
      </c>
      <c r="U4" s="533" t="s">
        <v>92</v>
      </c>
    </row>
    <row r="5" spans="1:21" s="66" customFormat="1" ht="15.75" x14ac:dyDescent="0.25">
      <c r="A5" s="617"/>
      <c r="B5" s="617"/>
      <c r="C5" s="549"/>
      <c r="D5" s="549"/>
      <c r="E5" s="540"/>
      <c r="F5" s="549"/>
      <c r="G5" s="608" t="s">
        <v>107</v>
      </c>
      <c r="H5" s="609"/>
      <c r="I5" s="608" t="s">
        <v>108</v>
      </c>
      <c r="J5" s="609"/>
      <c r="K5" s="608" t="s">
        <v>109</v>
      </c>
      <c r="L5" s="609"/>
      <c r="M5" s="608" t="s">
        <v>110</v>
      </c>
      <c r="N5" s="609"/>
      <c r="O5" s="612"/>
      <c r="P5" s="613"/>
      <c r="Q5" s="537"/>
      <c r="R5" s="537"/>
      <c r="S5" s="537"/>
      <c r="T5" s="537"/>
      <c r="U5" s="534"/>
    </row>
    <row r="6" spans="1:21" s="67" customFormat="1" ht="31.5" x14ac:dyDescent="0.25">
      <c r="A6" s="618"/>
      <c r="B6" s="618"/>
      <c r="C6" s="550"/>
      <c r="D6" s="550"/>
      <c r="E6" s="541"/>
      <c r="F6" s="550"/>
      <c r="G6" s="415" t="s">
        <v>111</v>
      </c>
      <c r="H6" s="416" t="s">
        <v>12</v>
      </c>
      <c r="I6" s="415" t="s">
        <v>111</v>
      </c>
      <c r="J6" s="416" t="s">
        <v>12</v>
      </c>
      <c r="K6" s="415" t="s">
        <v>111</v>
      </c>
      <c r="L6" s="416" t="s">
        <v>12</v>
      </c>
      <c r="M6" s="415" t="s">
        <v>111</v>
      </c>
      <c r="N6" s="416" t="s">
        <v>12</v>
      </c>
      <c r="O6" s="415" t="s">
        <v>111</v>
      </c>
      <c r="P6" s="416" t="s">
        <v>12</v>
      </c>
      <c r="Q6" s="538"/>
      <c r="R6" s="538"/>
      <c r="S6" s="538"/>
      <c r="T6" s="538"/>
      <c r="U6" s="535"/>
    </row>
    <row r="7" spans="1:21" ht="15.75" x14ac:dyDescent="0.25">
      <c r="A7" s="615" t="s">
        <v>1411</v>
      </c>
      <c r="B7" s="615" t="s">
        <v>116</v>
      </c>
      <c r="C7" s="348"/>
      <c r="D7" s="348"/>
      <c r="E7" s="348"/>
      <c r="F7" s="73"/>
      <c r="G7" s="410"/>
      <c r="H7" s="413"/>
      <c r="I7" s="410"/>
      <c r="J7" s="413"/>
      <c r="K7" s="410"/>
      <c r="L7" s="413"/>
      <c r="M7" s="410"/>
      <c r="N7" s="413"/>
      <c r="O7" s="414"/>
      <c r="P7" s="403"/>
      <c r="Q7" s="405"/>
      <c r="R7" s="405"/>
      <c r="S7" s="262"/>
      <c r="T7" s="262"/>
      <c r="U7" s="262"/>
    </row>
    <row r="8" spans="1:21" ht="15.75" x14ac:dyDescent="0.25">
      <c r="A8" s="615"/>
      <c r="B8" s="615"/>
      <c r="C8" s="348"/>
      <c r="D8" s="348"/>
      <c r="E8" s="348"/>
      <c r="F8" s="73"/>
      <c r="G8" s="410"/>
      <c r="H8" s="413"/>
      <c r="I8" s="410"/>
      <c r="J8" s="413"/>
      <c r="K8" s="410"/>
      <c r="L8" s="413"/>
      <c r="M8" s="410"/>
      <c r="N8" s="413"/>
      <c r="O8" s="414"/>
      <c r="P8" s="403"/>
      <c r="Q8" s="405"/>
      <c r="R8" s="405"/>
      <c r="S8" s="262"/>
      <c r="T8" s="262"/>
      <c r="U8" s="262"/>
    </row>
    <row r="9" spans="1:21" ht="15.75" x14ac:dyDescent="0.25">
      <c r="A9" s="615"/>
      <c r="B9" s="615"/>
      <c r="C9" s="348"/>
      <c r="D9" s="348"/>
      <c r="E9" s="348"/>
      <c r="F9" s="73"/>
      <c r="G9" s="410"/>
      <c r="H9" s="413"/>
      <c r="I9" s="410"/>
      <c r="J9" s="413"/>
      <c r="K9" s="410"/>
      <c r="L9" s="413"/>
      <c r="M9" s="410"/>
      <c r="N9" s="413"/>
      <c r="O9" s="414"/>
      <c r="P9" s="403"/>
      <c r="Q9" s="405"/>
      <c r="R9" s="405"/>
      <c r="S9" s="262"/>
      <c r="T9" s="262"/>
      <c r="U9" s="262"/>
    </row>
    <row r="10" spans="1:21" ht="15.75" x14ac:dyDescent="0.25">
      <c r="A10" s="615"/>
      <c r="B10" s="615"/>
      <c r="C10" s="348"/>
      <c r="D10" s="348"/>
      <c r="E10" s="348"/>
      <c r="F10" s="73"/>
      <c r="G10" s="410"/>
      <c r="H10" s="413"/>
      <c r="I10" s="410"/>
      <c r="J10" s="413"/>
      <c r="K10" s="410"/>
      <c r="L10" s="413"/>
      <c r="M10" s="410"/>
      <c r="N10" s="413"/>
      <c r="O10" s="414"/>
      <c r="P10" s="403"/>
      <c r="Q10" s="405"/>
      <c r="R10" s="405"/>
      <c r="S10" s="262"/>
      <c r="T10" s="262"/>
      <c r="U10" s="262"/>
    </row>
    <row r="11" spans="1:21" ht="15.75" x14ac:dyDescent="0.25">
      <c r="A11" s="615"/>
      <c r="B11" s="615"/>
      <c r="C11" s="348"/>
      <c r="D11" s="348"/>
      <c r="E11" s="348"/>
      <c r="F11" s="73"/>
      <c r="G11" s="410"/>
      <c r="H11" s="413"/>
      <c r="I11" s="410"/>
      <c r="J11" s="413"/>
      <c r="K11" s="410"/>
      <c r="L11" s="413"/>
      <c r="M11" s="410"/>
      <c r="N11" s="413"/>
      <c r="O11" s="414"/>
      <c r="P11" s="403"/>
      <c r="Q11" s="405"/>
      <c r="R11" s="405"/>
      <c r="S11" s="262"/>
      <c r="T11" s="262"/>
      <c r="U11" s="262"/>
    </row>
    <row r="12" spans="1:21" ht="15.75" x14ac:dyDescent="0.25">
      <c r="A12" s="615"/>
      <c r="B12" s="615"/>
      <c r="C12" s="348"/>
      <c r="D12" s="348"/>
      <c r="E12" s="348"/>
      <c r="F12" s="73"/>
      <c r="G12" s="410"/>
      <c r="H12" s="413"/>
      <c r="I12" s="410"/>
      <c r="J12" s="413"/>
      <c r="K12" s="410"/>
      <c r="L12" s="413"/>
      <c r="M12" s="410"/>
      <c r="N12" s="413"/>
      <c r="O12" s="414"/>
      <c r="P12" s="403"/>
      <c r="Q12" s="405"/>
      <c r="R12" s="405"/>
      <c r="S12" s="262"/>
      <c r="T12" s="262"/>
      <c r="U12" s="262"/>
    </row>
    <row r="13" spans="1:21" ht="15.75" x14ac:dyDescent="0.25">
      <c r="A13" s="615"/>
      <c r="B13" s="615" t="s">
        <v>117</v>
      </c>
      <c r="C13" s="348"/>
      <c r="D13" s="348"/>
      <c r="E13" s="348"/>
      <c r="F13" s="73"/>
      <c r="G13" s="410"/>
      <c r="H13" s="413"/>
      <c r="I13" s="410"/>
      <c r="J13" s="413"/>
      <c r="K13" s="410"/>
      <c r="L13" s="413"/>
      <c r="M13" s="410"/>
      <c r="N13" s="413"/>
      <c r="O13" s="414"/>
      <c r="P13" s="403"/>
      <c r="Q13" s="405"/>
      <c r="R13" s="405"/>
      <c r="S13" s="262"/>
      <c r="T13" s="262"/>
      <c r="U13" s="262"/>
    </row>
    <row r="14" spans="1:21" ht="15.75" x14ac:dyDescent="0.25">
      <c r="A14" s="615"/>
      <c r="B14" s="615"/>
      <c r="C14" s="348"/>
      <c r="D14" s="348"/>
      <c r="E14" s="348"/>
      <c r="F14" s="73"/>
      <c r="G14" s="410"/>
      <c r="H14" s="413"/>
      <c r="I14" s="410"/>
      <c r="J14" s="413"/>
      <c r="K14" s="410"/>
      <c r="L14" s="413"/>
      <c r="M14" s="410"/>
      <c r="N14" s="413"/>
      <c r="O14" s="414"/>
      <c r="P14" s="403"/>
      <c r="Q14" s="405"/>
      <c r="R14" s="405"/>
      <c r="S14" s="262"/>
      <c r="T14" s="262"/>
      <c r="U14" s="262"/>
    </row>
    <row r="15" spans="1:21" ht="15.75" x14ac:dyDescent="0.25">
      <c r="A15" s="615"/>
      <c r="B15" s="615"/>
      <c r="C15" s="348"/>
      <c r="D15" s="348"/>
      <c r="E15" s="348"/>
      <c r="F15" s="73"/>
      <c r="G15" s="410"/>
      <c r="H15" s="413"/>
      <c r="I15" s="410"/>
      <c r="J15" s="413"/>
      <c r="K15" s="410"/>
      <c r="L15" s="413"/>
      <c r="M15" s="410"/>
      <c r="N15" s="413"/>
      <c r="O15" s="414"/>
      <c r="P15" s="403"/>
      <c r="Q15" s="405"/>
      <c r="R15" s="405"/>
      <c r="S15" s="262"/>
      <c r="T15" s="262"/>
      <c r="U15" s="262"/>
    </row>
    <row r="16" spans="1:21" ht="15.75" x14ac:dyDescent="0.25">
      <c r="A16" s="615"/>
      <c r="B16" s="615"/>
      <c r="C16" s="348"/>
      <c r="D16" s="348"/>
      <c r="E16" s="348"/>
      <c r="F16" s="73"/>
      <c r="G16" s="410"/>
      <c r="H16" s="413"/>
      <c r="I16" s="410"/>
      <c r="J16" s="413"/>
      <c r="K16" s="410"/>
      <c r="L16" s="413"/>
      <c r="M16" s="410"/>
      <c r="N16" s="413"/>
      <c r="O16" s="414"/>
      <c r="P16" s="403"/>
      <c r="Q16" s="405"/>
      <c r="R16" s="405"/>
      <c r="S16" s="262"/>
      <c r="T16" s="262"/>
      <c r="U16" s="262"/>
    </row>
    <row r="17" spans="1:21" ht="15.75" x14ac:dyDescent="0.25">
      <c r="A17" s="615"/>
      <c r="B17" s="615"/>
      <c r="C17" s="348"/>
      <c r="D17" s="348"/>
      <c r="E17" s="348"/>
      <c r="F17" s="73"/>
      <c r="G17" s="410"/>
      <c r="H17" s="413"/>
      <c r="I17" s="410"/>
      <c r="J17" s="413"/>
      <c r="K17" s="410"/>
      <c r="L17" s="413"/>
      <c r="M17" s="410"/>
      <c r="N17" s="413"/>
      <c r="O17" s="414"/>
      <c r="P17" s="403"/>
      <c r="Q17" s="405"/>
      <c r="R17" s="405"/>
      <c r="S17" s="262"/>
      <c r="T17" s="262"/>
      <c r="U17" s="262"/>
    </row>
    <row r="18" spans="1:21" ht="15.75" x14ac:dyDescent="0.25">
      <c r="A18" s="615"/>
      <c r="B18" s="615"/>
      <c r="C18" s="348"/>
      <c r="D18" s="348"/>
      <c r="E18" s="348"/>
      <c r="F18" s="73"/>
      <c r="G18" s="410"/>
      <c r="H18" s="413"/>
      <c r="I18" s="410"/>
      <c r="J18" s="413"/>
      <c r="K18" s="410"/>
      <c r="L18" s="413"/>
      <c r="M18" s="410"/>
      <c r="N18" s="413"/>
      <c r="O18" s="414"/>
      <c r="P18" s="403"/>
      <c r="Q18" s="405"/>
      <c r="R18" s="405"/>
      <c r="S18" s="262"/>
      <c r="T18" s="262"/>
      <c r="U18" s="262"/>
    </row>
    <row r="19" spans="1:21" ht="15.75" x14ac:dyDescent="0.25">
      <c r="A19" s="615"/>
      <c r="B19" s="615" t="s">
        <v>1412</v>
      </c>
      <c r="C19" s="348"/>
      <c r="D19" s="348"/>
      <c r="E19" s="348"/>
      <c r="F19" s="73"/>
      <c r="G19" s="410"/>
      <c r="H19" s="413"/>
      <c r="I19" s="410"/>
      <c r="J19" s="413"/>
      <c r="K19" s="410"/>
      <c r="L19" s="413"/>
      <c r="M19" s="410"/>
      <c r="N19" s="413"/>
      <c r="O19" s="414"/>
      <c r="P19" s="403"/>
      <c r="Q19" s="405"/>
      <c r="R19" s="405"/>
      <c r="S19" s="262"/>
      <c r="T19" s="262"/>
      <c r="U19" s="262"/>
    </row>
    <row r="20" spans="1:21" ht="15.75" x14ac:dyDescent="0.25">
      <c r="A20" s="615"/>
      <c r="B20" s="615"/>
      <c r="C20" s="348"/>
      <c r="D20" s="348"/>
      <c r="E20" s="348"/>
      <c r="F20" s="73"/>
      <c r="G20" s="410"/>
      <c r="H20" s="413"/>
      <c r="I20" s="410"/>
      <c r="J20" s="413"/>
      <c r="K20" s="410"/>
      <c r="L20" s="413"/>
      <c r="M20" s="410"/>
      <c r="N20" s="413"/>
      <c r="O20" s="414"/>
      <c r="P20" s="403"/>
      <c r="Q20" s="405"/>
      <c r="R20" s="405"/>
      <c r="S20" s="262"/>
      <c r="T20" s="262"/>
      <c r="U20" s="262"/>
    </row>
    <row r="21" spans="1:21" ht="15.75" x14ac:dyDescent="0.25">
      <c r="A21" s="615"/>
      <c r="B21" s="615"/>
      <c r="C21" s="348"/>
      <c r="D21" s="348"/>
      <c r="E21" s="348"/>
      <c r="F21" s="73"/>
      <c r="G21" s="410"/>
      <c r="H21" s="413"/>
      <c r="I21" s="410"/>
      <c r="J21" s="413"/>
      <c r="K21" s="410"/>
      <c r="L21" s="413"/>
      <c r="M21" s="410"/>
      <c r="N21" s="413"/>
      <c r="O21" s="414"/>
      <c r="P21" s="403"/>
      <c r="Q21" s="405"/>
      <c r="R21" s="405"/>
      <c r="S21" s="262"/>
      <c r="T21" s="262"/>
      <c r="U21" s="262"/>
    </row>
    <row r="22" spans="1:21" ht="15.75" x14ac:dyDescent="0.25">
      <c r="A22" s="615"/>
      <c r="B22" s="615"/>
      <c r="C22" s="348"/>
      <c r="D22" s="348"/>
      <c r="E22" s="348"/>
      <c r="F22" s="73"/>
      <c r="G22" s="410"/>
      <c r="H22" s="413"/>
      <c r="I22" s="410"/>
      <c r="J22" s="413"/>
      <c r="K22" s="410"/>
      <c r="L22" s="413"/>
      <c r="M22" s="410"/>
      <c r="N22" s="413"/>
      <c r="O22" s="414"/>
      <c r="P22" s="403"/>
      <c r="Q22" s="405"/>
      <c r="R22" s="405"/>
      <c r="S22" s="262"/>
      <c r="T22" s="262"/>
      <c r="U22" s="262"/>
    </row>
    <row r="23" spans="1:21" ht="15.75" x14ac:dyDescent="0.25">
      <c r="A23" s="615"/>
      <c r="B23" s="615"/>
      <c r="C23" s="74"/>
      <c r="D23" s="348"/>
      <c r="E23" s="348"/>
      <c r="F23" s="73"/>
      <c r="G23" s="410"/>
      <c r="H23" s="413"/>
      <c r="I23" s="410"/>
      <c r="J23" s="413"/>
      <c r="K23" s="410"/>
      <c r="L23" s="413"/>
      <c r="M23" s="410"/>
      <c r="N23" s="413"/>
      <c r="O23" s="414"/>
      <c r="P23" s="403"/>
      <c r="Q23" s="405"/>
      <c r="R23" s="405"/>
      <c r="S23" s="262"/>
      <c r="T23" s="262"/>
      <c r="U23" s="262"/>
    </row>
    <row r="24" spans="1:21" ht="15.75" x14ac:dyDescent="0.25">
      <c r="A24" s="615"/>
      <c r="B24" s="615"/>
      <c r="C24" s="74"/>
      <c r="D24" s="348"/>
      <c r="E24" s="348"/>
      <c r="F24" s="73"/>
      <c r="G24" s="410"/>
      <c r="H24" s="413"/>
      <c r="I24" s="410"/>
      <c r="J24" s="413"/>
      <c r="K24" s="410"/>
      <c r="L24" s="413"/>
      <c r="M24" s="410"/>
      <c r="N24" s="413"/>
      <c r="O24" s="414"/>
      <c r="P24" s="403"/>
      <c r="Q24" s="405"/>
      <c r="R24" s="405"/>
      <c r="S24" s="262"/>
      <c r="T24" s="262"/>
      <c r="U24" s="262"/>
    </row>
    <row r="25" spans="1:21" ht="15.75" x14ac:dyDescent="0.25">
      <c r="A25" s="615"/>
      <c r="B25" s="615"/>
      <c r="C25" s="348"/>
      <c r="D25" s="348"/>
      <c r="E25" s="348"/>
      <c r="F25" s="73"/>
      <c r="G25" s="410"/>
      <c r="H25" s="413"/>
      <c r="I25" s="410"/>
      <c r="J25" s="413"/>
      <c r="K25" s="410"/>
      <c r="L25" s="413"/>
      <c r="M25" s="410"/>
      <c r="N25" s="413"/>
      <c r="O25" s="414"/>
      <c r="P25" s="403"/>
      <c r="Q25" s="405"/>
      <c r="R25" s="405"/>
      <c r="S25" s="262"/>
      <c r="T25" s="262"/>
      <c r="U25" s="262"/>
    </row>
    <row r="26" spans="1:21" s="298" customFormat="1" ht="15.75" x14ac:dyDescent="0.2">
      <c r="A26" s="313"/>
      <c r="B26" s="314"/>
      <c r="C26" s="313" t="s">
        <v>118</v>
      </c>
      <c r="D26" s="314"/>
      <c r="E26" s="314"/>
      <c r="F26" s="315"/>
      <c r="G26" s="277">
        <f t="shared" ref="G26:P26" si="0">SUM(G7:G25)</f>
        <v>0</v>
      </c>
      <c r="H26" s="242">
        <f t="shared" si="0"/>
        <v>0</v>
      </c>
      <c r="I26" s="277">
        <f t="shared" si="0"/>
        <v>0</v>
      </c>
      <c r="J26" s="242">
        <f t="shared" si="0"/>
        <v>0</v>
      </c>
      <c r="K26" s="277">
        <f t="shared" si="0"/>
        <v>0</v>
      </c>
      <c r="L26" s="242">
        <f t="shared" si="0"/>
        <v>0</v>
      </c>
      <c r="M26" s="277">
        <f t="shared" si="0"/>
        <v>0</v>
      </c>
      <c r="N26" s="242">
        <f t="shared" si="0"/>
        <v>0</v>
      </c>
      <c r="O26" s="242">
        <f t="shared" si="0"/>
        <v>0</v>
      </c>
      <c r="P26" s="242">
        <f t="shared" si="0"/>
        <v>0</v>
      </c>
      <c r="Q26" s="277"/>
      <c r="R26" s="277"/>
      <c r="S26" s="277"/>
      <c r="T26" s="277"/>
      <c r="U26" s="27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6"/>
      <c r="C1" s="296"/>
      <c r="D1" s="296"/>
      <c r="E1" s="296"/>
      <c r="F1" s="296"/>
      <c r="G1" s="296" t="s">
        <v>490</v>
      </c>
      <c r="I1" s="296"/>
      <c r="J1" s="296"/>
      <c r="K1" s="296"/>
      <c r="L1" s="296"/>
      <c r="M1" s="296"/>
      <c r="N1" s="296"/>
      <c r="O1" s="296"/>
      <c r="P1" s="296"/>
      <c r="Q1" s="296"/>
      <c r="R1" s="296"/>
      <c r="S1" s="296"/>
      <c r="T1" s="296"/>
      <c r="U1" s="296"/>
    </row>
    <row r="2" spans="1:21" x14ac:dyDescent="0.25">
      <c r="A2" s="281" t="s">
        <v>1352</v>
      </c>
      <c r="B2" s="281"/>
      <c r="C2" s="281"/>
      <c r="D2" s="281"/>
      <c r="E2" s="281"/>
      <c r="F2" s="281"/>
      <c r="G2" s="281"/>
      <c r="H2" s="281"/>
      <c r="I2" s="281"/>
      <c r="J2" s="281"/>
      <c r="K2" s="281"/>
      <c r="L2" s="281"/>
      <c r="M2" s="281"/>
      <c r="N2" s="281"/>
      <c r="O2" s="281"/>
      <c r="P2" s="281"/>
      <c r="Q2" s="281"/>
      <c r="R2" s="281"/>
      <c r="S2" s="281"/>
      <c r="T2" s="281"/>
      <c r="U2" s="281"/>
    </row>
    <row r="3" spans="1:21" ht="15" customHeight="1" x14ac:dyDescent="0.25">
      <c r="A3" s="578" t="s">
        <v>100</v>
      </c>
      <c r="B3" s="536" t="s">
        <v>115</v>
      </c>
      <c r="C3" s="548" t="s">
        <v>89</v>
      </c>
      <c r="D3" s="548" t="s">
        <v>90</v>
      </c>
      <c r="E3" s="539" t="s">
        <v>400</v>
      </c>
      <c r="F3" s="548" t="s">
        <v>91</v>
      </c>
      <c r="G3" s="578" t="s">
        <v>103</v>
      </c>
      <c r="H3" s="578"/>
      <c r="I3" s="578"/>
      <c r="J3" s="578"/>
      <c r="K3" s="578"/>
      <c r="L3" s="578"/>
      <c r="M3" s="578"/>
      <c r="N3" s="578"/>
      <c r="O3" s="592" t="s">
        <v>104</v>
      </c>
      <c r="P3" s="592"/>
      <c r="Q3" s="536" t="s">
        <v>105</v>
      </c>
      <c r="R3" s="536" t="s">
        <v>106</v>
      </c>
      <c r="S3" s="536" t="s">
        <v>113</v>
      </c>
      <c r="T3" s="536" t="s">
        <v>112</v>
      </c>
      <c r="U3" s="533" t="s">
        <v>92</v>
      </c>
    </row>
    <row r="4" spans="1:21" ht="15" customHeight="1" x14ac:dyDescent="0.25">
      <c r="A4" s="578"/>
      <c r="B4" s="537"/>
      <c r="C4" s="549"/>
      <c r="D4" s="549"/>
      <c r="E4" s="540"/>
      <c r="F4" s="549"/>
      <c r="G4" s="578" t="s">
        <v>107</v>
      </c>
      <c r="H4" s="578"/>
      <c r="I4" s="578" t="s">
        <v>108</v>
      </c>
      <c r="J4" s="578"/>
      <c r="K4" s="578" t="s">
        <v>109</v>
      </c>
      <c r="L4" s="578"/>
      <c r="M4" s="578" t="s">
        <v>110</v>
      </c>
      <c r="N4" s="578"/>
      <c r="O4" s="592"/>
      <c r="P4" s="592"/>
      <c r="Q4" s="537"/>
      <c r="R4" s="537"/>
      <c r="S4" s="537"/>
      <c r="T4" s="537"/>
      <c r="U4" s="534"/>
    </row>
    <row r="5" spans="1:21" ht="25.5" x14ac:dyDescent="0.25">
      <c r="A5" s="578"/>
      <c r="B5" s="538"/>
      <c r="C5" s="550"/>
      <c r="D5" s="550"/>
      <c r="E5" s="541"/>
      <c r="F5" s="550"/>
      <c r="G5" s="254" t="s">
        <v>111</v>
      </c>
      <c r="H5" s="241" t="s">
        <v>12</v>
      </c>
      <c r="I5" s="254" t="s">
        <v>111</v>
      </c>
      <c r="J5" s="241" t="s">
        <v>12</v>
      </c>
      <c r="K5" s="254" t="s">
        <v>111</v>
      </c>
      <c r="L5" s="241" t="s">
        <v>12</v>
      </c>
      <c r="M5" s="254" t="s">
        <v>111</v>
      </c>
      <c r="N5" s="241" t="s">
        <v>12</v>
      </c>
      <c r="O5" s="254" t="s">
        <v>111</v>
      </c>
      <c r="P5" s="241" t="s">
        <v>12</v>
      </c>
      <c r="Q5" s="538"/>
      <c r="R5" s="538"/>
      <c r="S5" s="538"/>
      <c r="T5" s="538"/>
      <c r="U5" s="535"/>
    </row>
    <row r="6" spans="1:21" ht="15.75" x14ac:dyDescent="0.25">
      <c r="A6" s="564" t="s">
        <v>1452</v>
      </c>
      <c r="B6" s="561" t="s">
        <v>1353</v>
      </c>
      <c r="C6" s="74"/>
      <c r="D6" s="348"/>
      <c r="E6" s="348"/>
      <c r="F6" s="289"/>
      <c r="G6" s="417"/>
      <c r="H6" s="418"/>
      <c r="I6" s="417"/>
      <c r="J6" s="418"/>
      <c r="K6" s="417"/>
      <c r="L6" s="418"/>
      <c r="M6" s="417"/>
      <c r="N6" s="418"/>
      <c r="O6" s="348"/>
      <c r="P6" s="418"/>
      <c r="Q6" s="348"/>
      <c r="R6" s="348"/>
      <c r="S6" s="348"/>
      <c r="T6" s="348"/>
      <c r="U6" s="348"/>
    </row>
    <row r="7" spans="1:21" s="428" customFormat="1" ht="15.75" x14ac:dyDescent="0.25">
      <c r="A7" s="564"/>
      <c r="B7" s="562"/>
      <c r="C7" s="74"/>
      <c r="D7" s="348"/>
      <c r="E7" s="348"/>
      <c r="F7" s="289"/>
      <c r="G7" s="417"/>
      <c r="H7" s="418"/>
      <c r="I7" s="417"/>
      <c r="J7" s="418"/>
      <c r="K7" s="417"/>
      <c r="L7" s="418"/>
      <c r="M7" s="417"/>
      <c r="N7" s="418"/>
      <c r="O7" s="348"/>
      <c r="P7" s="418"/>
      <c r="Q7" s="348"/>
      <c r="R7" s="348"/>
      <c r="S7" s="348"/>
      <c r="T7" s="348"/>
      <c r="U7" s="348"/>
    </row>
    <row r="8" spans="1:21" s="428" customFormat="1" ht="15.75" x14ac:dyDescent="0.25">
      <c r="A8" s="564"/>
      <c r="B8" s="562"/>
      <c r="C8" s="74"/>
      <c r="D8" s="348"/>
      <c r="E8" s="348"/>
      <c r="F8" s="289"/>
      <c r="G8" s="417"/>
      <c r="H8" s="418"/>
      <c r="I8" s="417"/>
      <c r="J8" s="418"/>
      <c r="K8" s="417"/>
      <c r="L8" s="418"/>
      <c r="M8" s="417"/>
      <c r="N8" s="418"/>
      <c r="O8" s="348"/>
      <c r="P8" s="418"/>
      <c r="Q8" s="348"/>
      <c r="R8" s="348"/>
      <c r="S8" s="348"/>
      <c r="T8" s="348"/>
      <c r="U8" s="348"/>
    </row>
    <row r="9" spans="1:21" ht="15.75" x14ac:dyDescent="0.25">
      <c r="A9" s="564"/>
      <c r="B9" s="562"/>
      <c r="C9" s="74"/>
      <c r="D9" s="348"/>
      <c r="E9" s="348"/>
      <c r="F9" s="289"/>
      <c r="G9" s="417"/>
      <c r="H9" s="418"/>
      <c r="I9" s="417"/>
      <c r="J9" s="418"/>
      <c r="K9" s="417"/>
      <c r="L9" s="418"/>
      <c r="M9" s="417"/>
      <c r="N9" s="418"/>
      <c r="O9" s="348"/>
      <c r="P9" s="418"/>
      <c r="Q9" s="348"/>
      <c r="R9" s="348"/>
      <c r="S9" s="348"/>
      <c r="T9" s="348"/>
      <c r="U9" s="348"/>
    </row>
    <row r="10" spans="1:21" ht="15.75" x14ac:dyDescent="0.25">
      <c r="A10" s="564"/>
      <c r="B10" s="562"/>
      <c r="C10" s="74"/>
      <c r="D10" s="348"/>
      <c r="E10" s="348"/>
      <c r="F10" s="289"/>
      <c r="G10" s="417"/>
      <c r="H10" s="418"/>
      <c r="I10" s="417"/>
      <c r="J10" s="418"/>
      <c r="K10" s="417"/>
      <c r="L10" s="418"/>
      <c r="M10" s="417"/>
      <c r="N10" s="418"/>
      <c r="O10" s="348"/>
      <c r="P10" s="418"/>
      <c r="Q10" s="348"/>
      <c r="R10" s="348"/>
      <c r="S10" s="348"/>
      <c r="T10" s="348"/>
      <c r="U10" s="348"/>
    </row>
    <row r="11" spans="1:21" ht="15.75" x14ac:dyDescent="0.25">
      <c r="A11" s="564"/>
      <c r="B11" s="563"/>
      <c r="C11" s="74"/>
      <c r="D11" s="348"/>
      <c r="E11" s="348"/>
      <c r="F11" s="289"/>
      <c r="G11" s="417"/>
      <c r="H11" s="418"/>
      <c r="I11" s="417"/>
      <c r="J11" s="418"/>
      <c r="K11" s="417"/>
      <c r="L11" s="418"/>
      <c r="M11" s="417"/>
      <c r="N11" s="418"/>
      <c r="O11" s="348"/>
      <c r="P11" s="418"/>
      <c r="Q11" s="348"/>
      <c r="R11" s="348"/>
      <c r="S11" s="348"/>
      <c r="T11" s="348"/>
      <c r="U11" s="348"/>
    </row>
    <row r="12" spans="1:21" ht="15.75" x14ac:dyDescent="0.25">
      <c r="A12" s="562" t="s">
        <v>1453</v>
      </c>
      <c r="B12" s="561" t="s">
        <v>1454</v>
      </c>
      <c r="C12" s="74"/>
      <c r="D12" s="328"/>
      <c r="E12" s="328"/>
      <c r="F12" s="328"/>
      <c r="G12" s="417"/>
      <c r="H12" s="418"/>
      <c r="I12" s="417"/>
      <c r="J12" s="418"/>
      <c r="K12" s="417"/>
      <c r="L12" s="418"/>
      <c r="M12" s="417"/>
      <c r="N12" s="418"/>
      <c r="O12" s="348"/>
      <c r="P12" s="418"/>
      <c r="Q12" s="348"/>
      <c r="R12" s="348"/>
      <c r="S12" s="348"/>
      <c r="T12" s="348"/>
      <c r="U12" s="348"/>
    </row>
    <row r="13" spans="1:21" ht="15.75" x14ac:dyDescent="0.25">
      <c r="A13" s="562"/>
      <c r="B13" s="562"/>
      <c r="C13" s="74"/>
      <c r="D13" s="348"/>
      <c r="E13" s="348"/>
      <c r="F13" s="289"/>
      <c r="G13" s="417"/>
      <c r="H13" s="418"/>
      <c r="I13" s="417"/>
      <c r="J13" s="418"/>
      <c r="K13" s="417"/>
      <c r="L13" s="418"/>
      <c r="M13" s="417"/>
      <c r="N13" s="418"/>
      <c r="O13" s="348"/>
      <c r="P13" s="418"/>
      <c r="Q13" s="348"/>
      <c r="R13" s="348"/>
      <c r="S13" s="348"/>
      <c r="T13" s="348"/>
      <c r="U13" s="348"/>
    </row>
    <row r="14" spans="1:21" ht="15.75" x14ac:dyDescent="0.25">
      <c r="A14" s="562"/>
      <c r="B14" s="562"/>
      <c r="C14" s="74"/>
      <c r="D14" s="348"/>
      <c r="E14" s="348"/>
      <c r="F14" s="289"/>
      <c r="G14" s="417"/>
      <c r="H14" s="418"/>
      <c r="I14" s="417"/>
      <c r="J14" s="418"/>
      <c r="K14" s="417"/>
      <c r="L14" s="418"/>
      <c r="M14" s="417"/>
      <c r="N14" s="418"/>
      <c r="O14" s="348"/>
      <c r="P14" s="418"/>
      <c r="Q14" s="348"/>
      <c r="R14" s="348"/>
      <c r="S14" s="348"/>
      <c r="T14" s="348"/>
      <c r="U14" s="348"/>
    </row>
    <row r="15" spans="1:21" ht="15.75" x14ac:dyDescent="0.25">
      <c r="A15" s="562"/>
      <c r="B15" s="562"/>
      <c r="C15" s="74"/>
      <c r="D15" s="348"/>
      <c r="E15" s="348"/>
      <c r="F15" s="289"/>
      <c r="G15" s="417"/>
      <c r="H15" s="418"/>
      <c r="I15" s="417"/>
      <c r="J15" s="418"/>
      <c r="K15" s="417"/>
      <c r="L15" s="418"/>
      <c r="M15" s="417"/>
      <c r="N15" s="418"/>
      <c r="O15" s="348"/>
      <c r="P15" s="418"/>
      <c r="Q15" s="348"/>
      <c r="R15" s="348"/>
      <c r="S15" s="348"/>
      <c r="T15" s="348"/>
      <c r="U15" s="348"/>
    </row>
    <row r="16" spans="1:21" ht="15.75" x14ac:dyDescent="0.25">
      <c r="A16" s="562"/>
      <c r="B16" s="562"/>
      <c r="C16" s="74"/>
      <c r="D16" s="348"/>
      <c r="E16" s="348"/>
      <c r="F16" s="289"/>
      <c r="G16" s="417"/>
      <c r="H16" s="418"/>
      <c r="I16" s="417"/>
      <c r="J16" s="418"/>
      <c r="K16" s="417"/>
      <c r="L16" s="418"/>
      <c r="M16" s="417"/>
      <c r="N16" s="418"/>
      <c r="O16" s="348"/>
      <c r="P16" s="418"/>
      <c r="Q16" s="348"/>
      <c r="R16" s="348"/>
      <c r="S16" s="348"/>
      <c r="T16" s="348"/>
      <c r="U16" s="348"/>
    </row>
    <row r="17" spans="1:21" ht="15.75" x14ac:dyDescent="0.25">
      <c r="A17" s="562"/>
      <c r="B17" s="562"/>
      <c r="C17" s="74"/>
      <c r="D17" s="348"/>
      <c r="E17" s="348"/>
      <c r="F17" s="289"/>
      <c r="G17" s="417"/>
      <c r="H17" s="418"/>
      <c r="I17" s="417"/>
      <c r="J17" s="418"/>
      <c r="K17" s="417"/>
      <c r="L17" s="418"/>
      <c r="M17" s="417"/>
      <c r="N17" s="418"/>
      <c r="O17" s="348"/>
      <c r="P17" s="418"/>
      <c r="Q17" s="348"/>
      <c r="R17" s="348"/>
      <c r="S17" s="348"/>
      <c r="T17" s="348"/>
      <c r="U17" s="348"/>
    </row>
    <row r="18" spans="1:21" ht="15.75" x14ac:dyDescent="0.25">
      <c r="A18" s="563"/>
      <c r="B18" s="563"/>
      <c r="C18" s="74"/>
      <c r="D18" s="348"/>
      <c r="E18" s="348"/>
      <c r="F18" s="289"/>
      <c r="G18" s="417"/>
      <c r="H18" s="418"/>
      <c r="I18" s="417"/>
      <c r="J18" s="418"/>
      <c r="K18" s="417"/>
      <c r="L18" s="418"/>
      <c r="M18" s="417"/>
      <c r="N18" s="418"/>
      <c r="O18" s="348"/>
      <c r="P18" s="418"/>
      <c r="Q18" s="348"/>
      <c r="R18" s="348"/>
      <c r="S18" s="348"/>
      <c r="T18" s="348"/>
      <c r="U18" s="348"/>
    </row>
    <row r="19" spans="1:21" ht="15.75" x14ac:dyDescent="0.25">
      <c r="A19" s="561" t="s">
        <v>1455</v>
      </c>
      <c r="B19" s="561" t="s">
        <v>1456</v>
      </c>
      <c r="C19" s="74"/>
      <c r="D19" s="348"/>
      <c r="E19" s="348"/>
      <c r="F19" s="289"/>
      <c r="G19" s="417"/>
      <c r="H19" s="418"/>
      <c r="I19" s="417"/>
      <c r="J19" s="418"/>
      <c r="K19" s="417"/>
      <c r="L19" s="418"/>
      <c r="M19" s="417"/>
      <c r="N19" s="418"/>
      <c r="O19" s="348"/>
      <c r="P19" s="418"/>
      <c r="Q19" s="348"/>
      <c r="R19" s="348"/>
      <c r="S19" s="348"/>
      <c r="T19" s="348"/>
      <c r="U19" s="348"/>
    </row>
    <row r="20" spans="1:21" s="428" customFormat="1" ht="15.75" x14ac:dyDescent="0.25">
      <c r="A20" s="562"/>
      <c r="B20" s="562"/>
      <c r="C20" s="74"/>
      <c r="D20" s="348"/>
      <c r="E20" s="348"/>
      <c r="F20" s="289"/>
      <c r="G20" s="417"/>
      <c r="H20" s="418"/>
      <c r="I20" s="417"/>
      <c r="J20" s="418"/>
      <c r="K20" s="417"/>
      <c r="L20" s="418"/>
      <c r="M20" s="417"/>
      <c r="N20" s="418"/>
      <c r="O20" s="348"/>
      <c r="P20" s="418"/>
      <c r="Q20" s="348"/>
      <c r="R20" s="348"/>
      <c r="S20" s="348"/>
      <c r="T20" s="348"/>
      <c r="U20" s="348"/>
    </row>
    <row r="21" spans="1:21" s="428" customFormat="1" ht="15.75" x14ac:dyDescent="0.25">
      <c r="A21" s="562"/>
      <c r="B21" s="562"/>
      <c r="C21" s="74"/>
      <c r="D21" s="348"/>
      <c r="E21" s="348"/>
      <c r="F21" s="289"/>
      <c r="G21" s="417"/>
      <c r="H21" s="418"/>
      <c r="I21" s="417"/>
      <c r="J21" s="418"/>
      <c r="K21" s="417"/>
      <c r="L21" s="418"/>
      <c r="M21" s="417"/>
      <c r="N21" s="418"/>
      <c r="O21" s="348"/>
      <c r="P21" s="418"/>
      <c r="Q21" s="348"/>
      <c r="R21" s="348"/>
      <c r="S21" s="348"/>
      <c r="T21" s="348"/>
      <c r="U21" s="348"/>
    </row>
    <row r="22" spans="1:21" s="428" customFormat="1" ht="15.75" x14ac:dyDescent="0.25">
      <c r="A22" s="562"/>
      <c r="B22" s="562"/>
      <c r="C22" s="74"/>
      <c r="D22" s="348"/>
      <c r="E22" s="348"/>
      <c r="F22" s="289"/>
      <c r="G22" s="417"/>
      <c r="H22" s="418"/>
      <c r="I22" s="417"/>
      <c r="J22" s="418"/>
      <c r="K22" s="417"/>
      <c r="L22" s="418"/>
      <c r="M22" s="417"/>
      <c r="N22" s="418"/>
      <c r="O22" s="348"/>
      <c r="P22" s="418"/>
      <c r="Q22" s="348"/>
      <c r="R22" s="348"/>
      <c r="S22" s="348"/>
      <c r="T22" s="348"/>
      <c r="U22" s="348"/>
    </row>
    <row r="23" spans="1:21" ht="15.75" x14ac:dyDescent="0.25">
      <c r="A23" s="562"/>
      <c r="B23" s="562"/>
      <c r="C23" s="74"/>
      <c r="D23" s="348"/>
      <c r="E23" s="348"/>
      <c r="F23" s="289"/>
      <c r="G23" s="417"/>
      <c r="H23" s="418"/>
      <c r="I23" s="417"/>
      <c r="J23" s="418"/>
      <c r="K23" s="417"/>
      <c r="L23" s="418"/>
      <c r="M23" s="417"/>
      <c r="N23" s="418"/>
      <c r="O23" s="348"/>
      <c r="P23" s="418"/>
      <c r="Q23" s="348"/>
      <c r="R23" s="348"/>
      <c r="S23" s="348"/>
      <c r="T23" s="348"/>
      <c r="U23" s="348"/>
    </row>
    <row r="24" spans="1:21" ht="15.75" x14ac:dyDescent="0.25">
      <c r="A24" s="562"/>
      <c r="B24" s="562"/>
      <c r="C24" s="74"/>
      <c r="D24" s="348"/>
      <c r="E24" s="348"/>
      <c r="F24" s="289"/>
      <c r="G24" s="417"/>
      <c r="H24" s="418"/>
      <c r="I24" s="417"/>
      <c r="J24" s="418"/>
      <c r="K24" s="417"/>
      <c r="L24" s="418"/>
      <c r="M24" s="417"/>
      <c r="N24" s="418"/>
      <c r="O24" s="348"/>
      <c r="P24" s="418"/>
      <c r="Q24" s="348"/>
      <c r="R24" s="348"/>
      <c r="S24" s="348"/>
      <c r="T24" s="348"/>
      <c r="U24" s="348"/>
    </row>
    <row r="25" spans="1:21" ht="15.75" x14ac:dyDescent="0.25">
      <c r="A25" s="563"/>
      <c r="B25" s="563"/>
      <c r="C25" s="74"/>
      <c r="D25" s="348"/>
      <c r="E25" s="348"/>
      <c r="F25" s="289"/>
      <c r="G25" s="417"/>
      <c r="H25" s="418"/>
      <c r="I25" s="417"/>
      <c r="J25" s="418"/>
      <c r="K25" s="417"/>
      <c r="L25" s="418"/>
      <c r="M25" s="417"/>
      <c r="N25" s="418"/>
      <c r="O25" s="348"/>
      <c r="P25" s="418"/>
      <c r="Q25" s="348"/>
      <c r="R25" s="348"/>
      <c r="S25" s="348"/>
      <c r="T25" s="348"/>
      <c r="U25" s="348"/>
    </row>
    <row r="26" spans="1:21" ht="15.75" x14ac:dyDescent="0.25">
      <c r="A26" s="561" t="s">
        <v>1457</v>
      </c>
      <c r="B26" s="561" t="s">
        <v>1458</v>
      </c>
      <c r="C26" s="74"/>
      <c r="D26" s="348"/>
      <c r="E26" s="348"/>
      <c r="F26" s="289"/>
      <c r="G26" s="417"/>
      <c r="H26" s="418"/>
      <c r="I26" s="417"/>
      <c r="J26" s="418"/>
      <c r="K26" s="417"/>
      <c r="L26" s="418"/>
      <c r="M26" s="417"/>
      <c r="N26" s="418"/>
      <c r="O26" s="348"/>
      <c r="P26" s="418"/>
      <c r="Q26" s="348"/>
      <c r="R26" s="348"/>
      <c r="S26" s="348"/>
      <c r="T26" s="348"/>
      <c r="U26" s="348"/>
    </row>
    <row r="27" spans="1:21" s="428" customFormat="1" ht="15.75" x14ac:dyDescent="0.25">
      <c r="A27" s="562"/>
      <c r="B27" s="562"/>
      <c r="C27" s="74"/>
      <c r="D27" s="348"/>
      <c r="E27" s="348"/>
      <c r="F27" s="289"/>
      <c r="G27" s="417"/>
      <c r="H27" s="418"/>
      <c r="I27" s="417"/>
      <c r="J27" s="418"/>
      <c r="K27" s="417"/>
      <c r="L27" s="418"/>
      <c r="M27" s="417"/>
      <c r="N27" s="418"/>
      <c r="O27" s="348"/>
      <c r="P27" s="418"/>
      <c r="Q27" s="348"/>
      <c r="R27" s="348"/>
      <c r="S27" s="348"/>
      <c r="T27" s="348"/>
      <c r="U27" s="348"/>
    </row>
    <row r="28" spans="1:21" s="428" customFormat="1" ht="15.75" x14ac:dyDescent="0.25">
      <c r="A28" s="562"/>
      <c r="B28" s="562"/>
      <c r="C28" s="74"/>
      <c r="D28" s="348"/>
      <c r="E28" s="348"/>
      <c r="F28" s="289"/>
      <c r="G28" s="417"/>
      <c r="H28" s="418"/>
      <c r="I28" s="417"/>
      <c r="J28" s="418"/>
      <c r="K28" s="417"/>
      <c r="L28" s="418"/>
      <c r="M28" s="417"/>
      <c r="N28" s="418"/>
      <c r="O28" s="348"/>
      <c r="P28" s="418"/>
      <c r="Q28" s="348"/>
      <c r="R28" s="348"/>
      <c r="S28" s="348"/>
      <c r="T28" s="348"/>
      <c r="U28" s="348"/>
    </row>
    <row r="29" spans="1:21" s="428" customFormat="1" ht="15.75" x14ac:dyDescent="0.25">
      <c r="A29" s="562"/>
      <c r="B29" s="562"/>
      <c r="C29" s="74"/>
      <c r="D29" s="348"/>
      <c r="E29" s="348"/>
      <c r="F29" s="289"/>
      <c r="G29" s="417"/>
      <c r="H29" s="418"/>
      <c r="I29" s="417"/>
      <c r="J29" s="418"/>
      <c r="K29" s="417"/>
      <c r="L29" s="418"/>
      <c r="M29" s="417"/>
      <c r="N29" s="418"/>
      <c r="O29" s="348"/>
      <c r="P29" s="418"/>
      <c r="Q29" s="348"/>
      <c r="R29" s="348"/>
      <c r="S29" s="348"/>
      <c r="T29" s="348"/>
      <c r="U29" s="348"/>
    </row>
    <row r="30" spans="1:21" ht="15.75" x14ac:dyDescent="0.25">
      <c r="A30" s="562"/>
      <c r="B30" s="562"/>
      <c r="C30" s="74"/>
      <c r="D30" s="348"/>
      <c r="E30" s="348"/>
      <c r="F30" s="289"/>
      <c r="G30" s="417"/>
      <c r="H30" s="418"/>
      <c r="I30" s="417"/>
      <c r="J30" s="418"/>
      <c r="K30" s="417"/>
      <c r="L30" s="418"/>
      <c r="M30" s="417"/>
      <c r="N30" s="418"/>
      <c r="O30" s="348"/>
      <c r="P30" s="418"/>
      <c r="Q30" s="348"/>
      <c r="R30" s="348"/>
      <c r="S30" s="348"/>
      <c r="T30" s="348"/>
      <c r="U30" s="348"/>
    </row>
    <row r="31" spans="1:21" ht="15.75" x14ac:dyDescent="0.25">
      <c r="A31" s="562"/>
      <c r="B31" s="562"/>
      <c r="C31" s="74"/>
      <c r="D31" s="348"/>
      <c r="E31" s="348"/>
      <c r="F31" s="289"/>
      <c r="G31" s="417"/>
      <c r="H31" s="418"/>
      <c r="I31" s="417"/>
      <c r="J31" s="418"/>
      <c r="K31" s="417"/>
      <c r="L31" s="418"/>
      <c r="M31" s="417"/>
      <c r="N31" s="418"/>
      <c r="O31" s="348"/>
      <c r="P31" s="418"/>
      <c r="Q31" s="348"/>
      <c r="R31" s="348"/>
      <c r="S31" s="348"/>
      <c r="T31" s="348"/>
      <c r="U31" s="348"/>
    </row>
    <row r="32" spans="1:21" ht="15.75" x14ac:dyDescent="0.25">
      <c r="A32" s="563"/>
      <c r="B32" s="563"/>
      <c r="C32" s="74"/>
      <c r="D32" s="348"/>
      <c r="E32" s="348"/>
      <c r="F32" s="289"/>
      <c r="G32" s="417"/>
      <c r="H32" s="418"/>
      <c r="I32" s="417"/>
      <c r="J32" s="418"/>
      <c r="K32" s="417"/>
      <c r="L32" s="418"/>
      <c r="M32" s="417"/>
      <c r="N32" s="418"/>
      <c r="O32" s="348"/>
      <c r="P32" s="418"/>
      <c r="Q32" s="348"/>
      <c r="R32" s="348"/>
      <c r="S32" s="348"/>
      <c r="T32" s="348"/>
      <c r="U32" s="348"/>
    </row>
    <row r="33" spans="1:21" ht="15.6" customHeight="1" x14ac:dyDescent="0.25">
      <c r="A33" s="304"/>
      <c r="B33" s="305"/>
      <c r="C33" s="304" t="s">
        <v>123</v>
      </c>
      <c r="D33" s="305"/>
      <c r="E33" s="305"/>
      <c r="F33" s="306"/>
      <c r="G33" s="295">
        <f t="shared" ref="G33:O33" si="0">SUM(G6:H32)</f>
        <v>0</v>
      </c>
      <c r="H33" s="295">
        <f t="shared" si="0"/>
        <v>0</v>
      </c>
      <c r="I33" s="295">
        <f t="shared" si="0"/>
        <v>0</v>
      </c>
      <c r="J33" s="295">
        <f t="shared" si="0"/>
        <v>0</v>
      </c>
      <c r="K33" s="295">
        <f t="shared" si="0"/>
        <v>0</v>
      </c>
      <c r="L33" s="295">
        <f t="shared" si="0"/>
        <v>0</v>
      </c>
      <c r="M33" s="295">
        <f t="shared" si="0"/>
        <v>0</v>
      </c>
      <c r="N33" s="295">
        <f t="shared" si="0"/>
        <v>0</v>
      </c>
      <c r="O33" s="295">
        <f t="shared" si="0"/>
        <v>0</v>
      </c>
      <c r="P33" s="295">
        <f>SUM(P6:Q32)</f>
        <v>0</v>
      </c>
      <c r="Q33" s="277"/>
      <c r="R33" s="277"/>
      <c r="S33" s="277"/>
      <c r="T33" s="277"/>
      <c r="U33" s="277"/>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pane ySplit="7" topLeftCell="A8"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6"/>
      <c r="C1" s="296"/>
      <c r="D1" s="296"/>
      <c r="E1" s="296"/>
      <c r="F1" s="296"/>
      <c r="G1" s="296" t="s">
        <v>1416</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619" t="s">
        <v>1414</v>
      </c>
      <c r="B3" s="619"/>
      <c r="C3" s="619"/>
      <c r="D3" s="619"/>
      <c r="E3" s="619"/>
      <c r="F3" s="619"/>
      <c r="G3" s="619"/>
      <c r="H3" s="619"/>
      <c r="I3" s="619"/>
      <c r="J3" s="619"/>
      <c r="K3" s="619"/>
      <c r="L3" s="619"/>
      <c r="M3" s="619"/>
      <c r="N3" s="619"/>
      <c r="O3" s="619"/>
      <c r="P3" s="619"/>
      <c r="Q3" s="619"/>
      <c r="R3" s="619"/>
      <c r="S3" s="619"/>
      <c r="T3" s="619"/>
      <c r="U3" s="619"/>
    </row>
    <row r="4" spans="1:21" x14ac:dyDescent="0.25">
      <c r="A4" s="336" t="s">
        <v>1413</v>
      </c>
      <c r="B4" s="281"/>
      <c r="C4" s="281"/>
      <c r="D4" s="281"/>
      <c r="E4" s="281"/>
      <c r="F4" s="281"/>
      <c r="G4" s="281"/>
      <c r="H4" s="281"/>
      <c r="I4" s="281"/>
      <c r="J4" s="281"/>
      <c r="K4" s="281"/>
      <c r="L4" s="281"/>
      <c r="M4" s="281"/>
      <c r="N4" s="281"/>
      <c r="O4" s="281"/>
      <c r="P4" s="281"/>
      <c r="Q4" s="281"/>
      <c r="R4" s="281"/>
      <c r="S4" s="281"/>
      <c r="T4" s="281"/>
      <c r="U4" s="281"/>
    </row>
    <row r="5" spans="1:21" ht="15" customHeight="1" x14ac:dyDescent="0.25">
      <c r="A5" s="578" t="s">
        <v>100</v>
      </c>
      <c r="B5" s="536" t="s">
        <v>115</v>
      </c>
      <c r="C5" s="548" t="s">
        <v>89</v>
      </c>
      <c r="D5" s="548" t="s">
        <v>90</v>
      </c>
      <c r="E5" s="539" t="s">
        <v>400</v>
      </c>
      <c r="F5" s="548" t="s">
        <v>91</v>
      </c>
      <c r="G5" s="578" t="s">
        <v>103</v>
      </c>
      <c r="H5" s="578"/>
      <c r="I5" s="578"/>
      <c r="J5" s="578"/>
      <c r="K5" s="578"/>
      <c r="L5" s="578"/>
      <c r="M5" s="578"/>
      <c r="N5" s="578"/>
      <c r="O5" s="592" t="s">
        <v>104</v>
      </c>
      <c r="P5" s="592"/>
      <c r="Q5" s="536" t="s">
        <v>105</v>
      </c>
      <c r="R5" s="536" t="s">
        <v>106</v>
      </c>
      <c r="S5" s="536" t="s">
        <v>113</v>
      </c>
      <c r="T5" s="536" t="s">
        <v>112</v>
      </c>
      <c r="U5" s="533" t="s">
        <v>92</v>
      </c>
    </row>
    <row r="6" spans="1:21" ht="15" customHeight="1" x14ac:dyDescent="0.25">
      <c r="A6" s="578"/>
      <c r="B6" s="537"/>
      <c r="C6" s="549"/>
      <c r="D6" s="549"/>
      <c r="E6" s="540"/>
      <c r="F6" s="549"/>
      <c r="G6" s="578" t="s">
        <v>107</v>
      </c>
      <c r="H6" s="578"/>
      <c r="I6" s="578" t="s">
        <v>108</v>
      </c>
      <c r="J6" s="578"/>
      <c r="K6" s="578" t="s">
        <v>109</v>
      </c>
      <c r="L6" s="578"/>
      <c r="M6" s="578" t="s">
        <v>110</v>
      </c>
      <c r="N6" s="578"/>
      <c r="O6" s="592"/>
      <c r="P6" s="592"/>
      <c r="Q6" s="537"/>
      <c r="R6" s="537"/>
      <c r="S6" s="537"/>
      <c r="T6" s="537"/>
      <c r="U6" s="534"/>
    </row>
    <row r="7" spans="1:21" ht="25.5" x14ac:dyDescent="0.25">
      <c r="A7" s="578"/>
      <c r="B7" s="538"/>
      <c r="C7" s="550"/>
      <c r="D7" s="550"/>
      <c r="E7" s="541"/>
      <c r="F7" s="550"/>
      <c r="G7" s="254" t="s">
        <v>111</v>
      </c>
      <c r="H7" s="241" t="s">
        <v>12</v>
      </c>
      <c r="I7" s="254" t="s">
        <v>111</v>
      </c>
      <c r="J7" s="241" t="s">
        <v>12</v>
      </c>
      <c r="K7" s="254" t="s">
        <v>111</v>
      </c>
      <c r="L7" s="241" t="s">
        <v>12</v>
      </c>
      <c r="M7" s="254" t="s">
        <v>111</v>
      </c>
      <c r="N7" s="241" t="s">
        <v>12</v>
      </c>
      <c r="O7" s="254" t="s">
        <v>111</v>
      </c>
      <c r="P7" s="241" t="s">
        <v>12</v>
      </c>
      <c r="Q7" s="538"/>
      <c r="R7" s="538"/>
      <c r="S7" s="538"/>
      <c r="T7" s="538"/>
      <c r="U7" s="535"/>
    </row>
    <row r="8" spans="1:21" ht="15.75" x14ac:dyDescent="0.25">
      <c r="A8" s="620" t="s">
        <v>1414</v>
      </c>
      <c r="B8" s="620" t="s">
        <v>1417</v>
      </c>
      <c r="C8" s="292"/>
      <c r="D8" s="292"/>
      <c r="E8" s="292"/>
      <c r="F8" s="293"/>
      <c r="G8" s="293"/>
      <c r="H8" s="420"/>
      <c r="I8" s="293"/>
      <c r="J8" s="420"/>
      <c r="K8" s="293"/>
      <c r="L8" s="420"/>
      <c r="M8" s="293"/>
      <c r="N8" s="420"/>
      <c r="O8" s="293"/>
      <c r="P8" s="420"/>
      <c r="Q8" s="293"/>
      <c r="R8" s="293"/>
      <c r="S8" s="293"/>
      <c r="T8" s="293"/>
      <c r="U8" s="293"/>
    </row>
    <row r="9" spans="1:21" ht="15.75" x14ac:dyDescent="0.25">
      <c r="A9" s="621"/>
      <c r="B9" s="621"/>
      <c r="C9" s="292"/>
      <c r="D9" s="292"/>
      <c r="E9" s="292"/>
      <c r="F9" s="293"/>
      <c r="G9" s="293"/>
      <c r="H9" s="420"/>
      <c r="I9" s="293"/>
      <c r="J9" s="420"/>
      <c r="K9" s="293"/>
      <c r="L9" s="420"/>
      <c r="M9" s="293"/>
      <c r="N9" s="420"/>
      <c r="O9" s="293"/>
      <c r="P9" s="420"/>
      <c r="Q9" s="293"/>
      <c r="R9" s="293"/>
      <c r="S9" s="293"/>
      <c r="T9" s="293"/>
      <c r="U9" s="293"/>
    </row>
    <row r="10" spans="1:21" ht="15.75" x14ac:dyDescent="0.25">
      <c r="A10" s="621"/>
      <c r="B10" s="621"/>
      <c r="C10" s="292"/>
      <c r="D10" s="292"/>
      <c r="E10" s="292"/>
      <c r="F10" s="293"/>
      <c r="G10" s="293"/>
      <c r="H10" s="420"/>
      <c r="I10" s="293"/>
      <c r="J10" s="420"/>
      <c r="K10" s="293"/>
      <c r="L10" s="420"/>
      <c r="M10" s="293"/>
      <c r="N10" s="420"/>
      <c r="O10" s="293"/>
      <c r="P10" s="420"/>
      <c r="Q10" s="293"/>
      <c r="R10" s="293"/>
      <c r="S10" s="293"/>
      <c r="T10" s="293"/>
      <c r="U10" s="293"/>
    </row>
    <row r="11" spans="1:21" ht="15.75" x14ac:dyDescent="0.25">
      <c r="A11" s="621"/>
      <c r="B11" s="621"/>
      <c r="C11" s="292"/>
      <c r="D11" s="292"/>
      <c r="E11" s="292"/>
      <c r="F11" s="293"/>
      <c r="G11" s="293"/>
      <c r="H11" s="420"/>
      <c r="I11" s="293"/>
      <c r="J11" s="420"/>
      <c r="K11" s="293"/>
      <c r="L11" s="420"/>
      <c r="M11" s="293"/>
      <c r="N11" s="420"/>
      <c r="O11" s="293"/>
      <c r="P11" s="420"/>
      <c r="Q11" s="293"/>
      <c r="R11" s="293"/>
      <c r="S11" s="293"/>
      <c r="T11" s="293"/>
      <c r="U11" s="293"/>
    </row>
    <row r="12" spans="1:21" ht="15.75" x14ac:dyDescent="0.25">
      <c r="A12" s="621"/>
      <c r="B12" s="621"/>
      <c r="C12" s="292"/>
      <c r="D12" s="292"/>
      <c r="E12" s="292"/>
      <c r="F12" s="293"/>
      <c r="G12" s="293"/>
      <c r="H12" s="420"/>
      <c r="I12" s="293"/>
      <c r="J12" s="420"/>
      <c r="K12" s="293"/>
      <c r="L12" s="420"/>
      <c r="M12" s="293"/>
      <c r="N12" s="420"/>
      <c r="O12" s="293"/>
      <c r="P12" s="420"/>
      <c r="Q12" s="293"/>
      <c r="R12" s="293"/>
      <c r="S12" s="293"/>
      <c r="T12" s="293"/>
      <c r="U12" s="293"/>
    </row>
    <row r="13" spans="1:21" ht="15.75" x14ac:dyDescent="0.25">
      <c r="A13" s="622"/>
      <c r="B13" s="622"/>
      <c r="C13" s="292"/>
      <c r="D13" s="292"/>
      <c r="E13" s="292"/>
      <c r="F13" s="293"/>
      <c r="G13" s="293"/>
      <c r="H13" s="420"/>
      <c r="I13" s="293"/>
      <c r="J13" s="420"/>
      <c r="K13" s="293"/>
      <c r="L13" s="420"/>
      <c r="M13" s="293"/>
      <c r="N13" s="420"/>
      <c r="O13" s="293"/>
      <c r="P13" s="420"/>
      <c r="Q13" s="293"/>
      <c r="R13" s="293"/>
      <c r="S13" s="293"/>
      <c r="T13" s="293"/>
      <c r="U13" s="421"/>
    </row>
    <row r="14" spans="1:21" ht="15.75" x14ac:dyDescent="0.25">
      <c r="A14" s="620" t="s">
        <v>1413</v>
      </c>
      <c r="B14" s="620" t="s">
        <v>1418</v>
      </c>
      <c r="C14" s="292"/>
      <c r="D14" s="292"/>
      <c r="E14" s="292"/>
      <c r="F14" s="293"/>
      <c r="G14" s="293"/>
      <c r="H14" s="420"/>
      <c r="I14" s="293"/>
      <c r="J14" s="420"/>
      <c r="K14" s="422"/>
      <c r="L14" s="420"/>
      <c r="M14" s="293"/>
      <c r="N14" s="420"/>
      <c r="O14" s="423"/>
      <c r="P14" s="420"/>
      <c r="Q14" s="293"/>
      <c r="R14" s="293"/>
      <c r="S14" s="293"/>
      <c r="T14" s="293"/>
      <c r="U14" s="293"/>
    </row>
    <row r="15" spans="1:21" ht="15.75" x14ac:dyDescent="0.25">
      <c r="A15" s="621"/>
      <c r="B15" s="621"/>
      <c r="C15" s="292"/>
      <c r="D15" s="292"/>
      <c r="E15" s="292"/>
      <c r="F15" s="293"/>
      <c r="G15" s="293"/>
      <c r="H15" s="420"/>
      <c r="I15" s="293"/>
      <c r="J15" s="420"/>
      <c r="K15" s="422"/>
      <c r="L15" s="420"/>
      <c r="M15" s="293"/>
      <c r="N15" s="420"/>
      <c r="O15" s="423"/>
      <c r="P15" s="420"/>
      <c r="Q15" s="293"/>
      <c r="R15" s="293"/>
      <c r="S15" s="293"/>
      <c r="T15" s="293"/>
      <c r="U15" s="293"/>
    </row>
    <row r="16" spans="1:21" ht="15.75" x14ac:dyDescent="0.25">
      <c r="A16" s="621"/>
      <c r="B16" s="621"/>
      <c r="C16" s="292"/>
      <c r="D16" s="292"/>
      <c r="E16" s="292"/>
      <c r="F16" s="293"/>
      <c r="G16" s="293"/>
      <c r="H16" s="420"/>
      <c r="I16" s="293"/>
      <c r="J16" s="420"/>
      <c r="K16" s="422"/>
      <c r="L16" s="420"/>
      <c r="M16" s="293"/>
      <c r="N16" s="420"/>
      <c r="O16" s="423"/>
      <c r="P16" s="420"/>
      <c r="Q16" s="293"/>
      <c r="R16" s="293"/>
      <c r="S16" s="293"/>
      <c r="T16" s="293"/>
      <c r="U16" s="293"/>
    </row>
    <row r="17" spans="1:21" ht="15.75" x14ac:dyDescent="0.25">
      <c r="A17" s="621"/>
      <c r="B17" s="621"/>
      <c r="C17" s="292"/>
      <c r="D17" s="292"/>
      <c r="E17" s="292"/>
      <c r="F17" s="293"/>
      <c r="G17" s="293"/>
      <c r="H17" s="420"/>
      <c r="I17" s="293"/>
      <c r="J17" s="420"/>
      <c r="K17" s="422"/>
      <c r="L17" s="420"/>
      <c r="M17" s="293"/>
      <c r="N17" s="420"/>
      <c r="O17" s="423"/>
      <c r="P17" s="420"/>
      <c r="Q17" s="293"/>
      <c r="R17" s="293"/>
      <c r="S17" s="293"/>
      <c r="T17" s="293"/>
      <c r="U17" s="293"/>
    </row>
    <row r="18" spans="1:21" ht="15.75" x14ac:dyDescent="0.25">
      <c r="A18" s="621"/>
      <c r="B18" s="621"/>
      <c r="C18" s="292"/>
      <c r="D18" s="292"/>
      <c r="E18" s="292"/>
      <c r="F18" s="293"/>
      <c r="G18" s="293"/>
      <c r="H18" s="420"/>
      <c r="I18" s="293"/>
      <c r="J18" s="420"/>
      <c r="K18" s="293"/>
      <c r="L18" s="420"/>
      <c r="M18" s="293"/>
      <c r="N18" s="420"/>
      <c r="O18" s="293"/>
      <c r="P18" s="420"/>
      <c r="Q18" s="293"/>
      <c r="R18" s="293"/>
      <c r="S18" s="293"/>
      <c r="T18" s="293"/>
      <c r="U18" s="424"/>
    </row>
    <row r="19" spans="1:21" ht="15.75" x14ac:dyDescent="0.25">
      <c r="A19" s="622"/>
      <c r="B19" s="622"/>
      <c r="C19" s="292"/>
      <c r="D19" s="292"/>
      <c r="E19" s="292"/>
      <c r="F19" s="293"/>
      <c r="G19" s="293"/>
      <c r="H19" s="420"/>
      <c r="I19" s="293"/>
      <c r="J19" s="420"/>
      <c r="K19" s="293"/>
      <c r="L19" s="420"/>
      <c r="M19" s="293"/>
      <c r="N19" s="420"/>
      <c r="O19" s="293"/>
      <c r="P19" s="420"/>
      <c r="Q19" s="293"/>
      <c r="R19" s="293"/>
      <c r="S19" s="293"/>
      <c r="T19" s="293"/>
      <c r="U19" s="293"/>
    </row>
    <row r="20" spans="1:21" ht="15.75" x14ac:dyDescent="0.25">
      <c r="A20" s="304"/>
      <c r="B20" s="305"/>
      <c r="C20" s="304" t="s">
        <v>1415</v>
      </c>
      <c r="D20" s="305"/>
      <c r="E20" s="305"/>
      <c r="F20" s="306"/>
      <c r="G20" s="294">
        <f t="shared" ref="G20:P20" si="0">SUM(G8:G19)</f>
        <v>0</v>
      </c>
      <c r="H20" s="295">
        <f t="shared" si="0"/>
        <v>0</v>
      </c>
      <c r="I20" s="294">
        <f t="shared" si="0"/>
        <v>0</v>
      </c>
      <c r="J20" s="295">
        <f t="shared" si="0"/>
        <v>0</v>
      </c>
      <c r="K20" s="294">
        <f t="shared" si="0"/>
        <v>0</v>
      </c>
      <c r="L20" s="295">
        <f t="shared" si="0"/>
        <v>0</v>
      </c>
      <c r="M20" s="294">
        <f t="shared" si="0"/>
        <v>0</v>
      </c>
      <c r="N20" s="295">
        <f t="shared" si="0"/>
        <v>0</v>
      </c>
      <c r="O20" s="295">
        <f t="shared" si="0"/>
        <v>0</v>
      </c>
      <c r="P20" s="295">
        <f t="shared" si="0"/>
        <v>0</v>
      </c>
      <c r="Q20" s="276"/>
      <c r="R20" s="276"/>
      <c r="S20" s="276"/>
      <c r="T20" s="276"/>
      <c r="U20" s="276"/>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C92" sqref="C92"/>
    </sheetView>
  </sheetViews>
  <sheetFormatPr baseColWidth="10" defaultColWidth="11.5703125" defaultRowHeight="15" x14ac:dyDescent="0.25"/>
  <cols>
    <col min="1" max="1" width="7.85546875" style="87" customWidth="1"/>
    <col min="2" max="2" width="35" style="87" customWidth="1"/>
    <col min="3" max="3" width="23" style="87" bestFit="1" customWidth="1"/>
    <col min="4" max="4" width="18.42578125" style="87" customWidth="1"/>
    <col min="5" max="5" width="14.85546875" style="87" customWidth="1"/>
    <col min="6" max="6" width="16.7109375" style="199"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529" t="s">
        <v>1381</v>
      </c>
      <c r="I2" s="529"/>
    </row>
    <row r="3" spans="2:9" ht="19.5" thickBot="1" x14ac:dyDescent="0.3">
      <c r="B3" s="82" t="s">
        <v>21</v>
      </c>
      <c r="C3" s="82" t="s">
        <v>399</v>
      </c>
      <c r="F3" s="493"/>
      <c r="H3" s="363" t="s">
        <v>398</v>
      </c>
      <c r="I3" s="364" t="s">
        <v>399</v>
      </c>
    </row>
    <row r="4" spans="2:9" ht="18.75" x14ac:dyDescent="0.25">
      <c r="B4" s="83" t="s">
        <v>127</v>
      </c>
      <c r="C4" s="471">
        <f>'1. TALLERES SEMINARIOS'!D5</f>
        <v>850512.08333333337</v>
      </c>
      <c r="H4" s="440" t="s">
        <v>1369</v>
      </c>
      <c r="I4" s="365">
        <f>'Desarrollo e Innov. Curricular'!P27</f>
        <v>0</v>
      </c>
    </row>
    <row r="5" spans="2:9" ht="18.75" x14ac:dyDescent="0.25">
      <c r="B5" s="83" t="s">
        <v>425</v>
      </c>
      <c r="C5" s="471">
        <f>'2. CONTRATACION DE PERSONAL'!D5</f>
        <v>1081375</v>
      </c>
      <c r="H5" s="441" t="s">
        <v>1371</v>
      </c>
      <c r="I5" s="366">
        <f>'Investigación Científica'!P44</f>
        <v>0</v>
      </c>
    </row>
    <row r="6" spans="2:9" ht="18.75" x14ac:dyDescent="0.25">
      <c r="B6" s="83" t="s">
        <v>135</v>
      </c>
      <c r="C6" s="204">
        <f>'3. EQUIPO DE OFICINA'!D5</f>
        <v>0</v>
      </c>
      <c r="H6" s="441" t="s">
        <v>481</v>
      </c>
      <c r="I6" s="366">
        <f>'Vinculación Univ. Sociedad'!P62</f>
        <v>2887807.0633333335</v>
      </c>
    </row>
    <row r="7" spans="2:9" ht="18.75" x14ac:dyDescent="0.25">
      <c r="B7" s="83" t="s">
        <v>426</v>
      </c>
      <c r="C7" s="472">
        <f>'4. EQUIPO TECNOLÓGICOS'!D5</f>
        <v>96000</v>
      </c>
      <c r="H7" s="441" t="s">
        <v>1370</v>
      </c>
      <c r="I7" s="366">
        <f>'Docencia y Profesorado Universi'!P20</f>
        <v>0</v>
      </c>
    </row>
    <row r="8" spans="2:9" ht="18.75" x14ac:dyDescent="0.25">
      <c r="B8" s="83" t="s">
        <v>136</v>
      </c>
      <c r="C8" s="471">
        <f>'5. ACTIVIDADES ESPECIALES'!D5</f>
        <v>859919.98</v>
      </c>
      <c r="E8" s="127" t="str">
        <f>+Presupuesto!D11</f>
        <v>Recurrente</v>
      </c>
      <c r="F8" s="494">
        <f>+Presupuesto!D566</f>
        <v>0</v>
      </c>
      <c r="H8" s="441" t="s">
        <v>1372</v>
      </c>
      <c r="I8" s="366">
        <f>'Estudiantes y Graduados'!P42</f>
        <v>0</v>
      </c>
    </row>
    <row r="9" spans="2:9" ht="18.75" x14ac:dyDescent="0.25">
      <c r="B9" s="94" t="s">
        <v>394</v>
      </c>
      <c r="C9" s="84">
        <f>'6. Becas'!D5</f>
        <v>0</v>
      </c>
      <c r="E9" s="492" t="str">
        <f>+Presupuesto!E11</f>
        <v>POA 2015</v>
      </c>
      <c r="F9" s="494">
        <f>+Presupuesto!E566</f>
        <v>2787807.0633333335</v>
      </c>
      <c r="H9" s="441" t="s">
        <v>482</v>
      </c>
      <c r="I9" s="366">
        <f>'Gestión del Conocimiento'!P26</f>
        <v>0</v>
      </c>
    </row>
    <row r="10" spans="2:9" ht="18.75" x14ac:dyDescent="0.25">
      <c r="B10" s="94" t="s">
        <v>395</v>
      </c>
      <c r="C10" s="84">
        <f>'7. Infraestructura'!D5</f>
        <v>0</v>
      </c>
      <c r="E10" s="184" t="s">
        <v>124</v>
      </c>
      <c r="F10" s="206">
        <f>Presupuesto!F566</f>
        <v>2787807.0633333335</v>
      </c>
      <c r="G10" s="113"/>
      <c r="H10" s="441" t="s">
        <v>1373</v>
      </c>
      <c r="I10" s="367">
        <f>'Lo Esencial de la Reforma Univ.'!P33</f>
        <v>0</v>
      </c>
    </row>
    <row r="11" spans="2:9" ht="18.75" x14ac:dyDescent="0.25">
      <c r="B11" s="83" t="s">
        <v>428</v>
      </c>
      <c r="C11" s="84">
        <f>'8. Venta de Servicios'!D5</f>
        <v>0</v>
      </c>
      <c r="F11" s="495"/>
      <c r="G11" s="113"/>
      <c r="H11" s="441" t="s">
        <v>1374</v>
      </c>
      <c r="I11" s="367">
        <f>'Aseguramiento de la Calidad'!P20</f>
        <v>0</v>
      </c>
    </row>
    <row r="12" spans="2:9" ht="18.75" x14ac:dyDescent="0.25">
      <c r="B12" s="94"/>
      <c r="C12" s="84"/>
      <c r="F12" s="495"/>
      <c r="G12" s="113"/>
      <c r="H12" s="441" t="s">
        <v>1375</v>
      </c>
      <c r="I12" s="367">
        <f>'Cultura de Innovación Insti...'!P19</f>
        <v>0</v>
      </c>
    </row>
    <row r="13" spans="2:9" ht="19.5" thickBot="1" x14ac:dyDescent="0.3">
      <c r="B13" s="94"/>
      <c r="C13" s="84"/>
      <c r="F13" s="495"/>
      <c r="G13" s="113"/>
      <c r="H13" s="442" t="s">
        <v>1471</v>
      </c>
      <c r="I13" s="443">
        <f>Posgrado!P42</f>
        <v>0</v>
      </c>
    </row>
    <row r="14" spans="2:9" ht="24" thickBot="1" x14ac:dyDescent="0.3">
      <c r="B14" s="85"/>
      <c r="C14" s="86"/>
      <c r="F14" s="495"/>
      <c r="G14" s="113"/>
      <c r="H14" s="444" t="s">
        <v>134</v>
      </c>
      <c r="I14" s="368">
        <f>SUM(I4:I13)</f>
        <v>2887807.0633333335</v>
      </c>
    </row>
    <row r="15" spans="2:9" ht="27" thickBot="1" x14ac:dyDescent="0.3">
      <c r="B15" s="205" t="s">
        <v>134</v>
      </c>
      <c r="C15" s="473">
        <f>SUM(C4:C14)</f>
        <v>2887807.0633333335</v>
      </c>
      <c r="F15" s="495"/>
      <c r="G15" s="113"/>
      <c r="H15" s="530"/>
      <c r="I15" s="530"/>
    </row>
    <row r="16" spans="2:9" ht="16.5" thickBot="1" x14ac:dyDescent="0.3">
      <c r="F16" s="495"/>
      <c r="G16" s="113"/>
      <c r="H16" s="530" t="s">
        <v>1383</v>
      </c>
      <c r="I16" s="530"/>
    </row>
    <row r="17" spans="2:15" ht="15.75" thickBot="1" x14ac:dyDescent="0.3">
      <c r="F17" s="495"/>
      <c r="G17" s="113"/>
      <c r="H17" s="362" t="s">
        <v>398</v>
      </c>
      <c r="I17" s="369" t="s">
        <v>399</v>
      </c>
      <c r="J17" s="199"/>
    </row>
    <row r="18" spans="2:15" x14ac:dyDescent="0.25">
      <c r="H18" s="359" t="s">
        <v>1376</v>
      </c>
      <c r="I18" s="373">
        <f>'Gestion Administrativa'!P39</f>
        <v>0</v>
      </c>
      <c r="J18" s="199"/>
    </row>
    <row r="19" spans="2:15" x14ac:dyDescent="0.25">
      <c r="H19" s="360" t="s">
        <v>1377</v>
      </c>
      <c r="I19" s="370">
        <f>'Gestión del Talento Humano'!P15</f>
        <v>0</v>
      </c>
      <c r="J19" s="199"/>
    </row>
    <row r="20" spans="2:15" x14ac:dyDescent="0.25">
      <c r="H20" s="360" t="s">
        <v>1378</v>
      </c>
      <c r="I20" s="370">
        <f>'Gestión Académica'!P21</f>
        <v>0</v>
      </c>
      <c r="J20" s="199"/>
    </row>
    <row r="21" spans="2:15" x14ac:dyDescent="0.25">
      <c r="H21" s="360" t="s">
        <v>1379</v>
      </c>
      <c r="I21" s="370">
        <f>'Internacionalización de la E.S.'!P52</f>
        <v>0</v>
      </c>
      <c r="J21" s="199"/>
    </row>
    <row r="22" spans="2:15" ht="15.75" thickBot="1" x14ac:dyDescent="0.3">
      <c r="H22" s="361" t="s">
        <v>1380</v>
      </c>
      <c r="I22" s="374">
        <f>'Gobernabilidad y Procesos...'!P28</f>
        <v>0</v>
      </c>
      <c r="J22" s="199"/>
    </row>
    <row r="23" spans="2:15" ht="15.75" thickBot="1" x14ac:dyDescent="0.3">
      <c r="H23" s="371" t="s">
        <v>134</v>
      </c>
      <c r="I23" s="372">
        <f>SUM(I18:I22)</f>
        <v>0</v>
      </c>
    </row>
    <row r="24" spans="2:15" ht="15.75" thickBot="1" x14ac:dyDescent="0.3"/>
    <row r="25" spans="2:15" ht="15.75" thickBot="1" x14ac:dyDescent="0.3">
      <c r="H25" s="375" t="s">
        <v>1382</v>
      </c>
      <c r="I25" s="376">
        <f>I14+I23</f>
        <v>2887807.0633333335</v>
      </c>
    </row>
    <row r="26" spans="2:15" x14ac:dyDescent="0.25">
      <c r="H26" s="397"/>
      <c r="I26" s="398"/>
    </row>
    <row r="27" spans="2:15" x14ac:dyDescent="0.25">
      <c r="H27" s="397"/>
      <c r="I27" s="398"/>
    </row>
    <row r="28" spans="2:15" x14ac:dyDescent="0.25">
      <c r="H28" s="199"/>
    </row>
    <row r="29" spans="2:15" x14ac:dyDescent="0.25">
      <c r="B29" s="87" t="s">
        <v>494</v>
      </c>
      <c r="C29" s="87" t="s">
        <v>495</v>
      </c>
      <c r="D29" s="87" t="s">
        <v>496</v>
      </c>
      <c r="E29" s="87" t="s">
        <v>497</v>
      </c>
      <c r="F29" s="199" t="s">
        <v>498</v>
      </c>
      <c r="G29" s="87" t="s">
        <v>499</v>
      </c>
      <c r="H29" s="87" t="s">
        <v>500</v>
      </c>
      <c r="I29" s="199" t="s">
        <v>501</v>
      </c>
      <c r="J29" s="87" t="s">
        <v>502</v>
      </c>
      <c r="K29" s="87" t="s">
        <v>503</v>
      </c>
      <c r="L29" s="87" t="s">
        <v>504</v>
      </c>
      <c r="M29" s="87" t="s">
        <v>505</v>
      </c>
      <c r="N29" s="87" t="s">
        <v>506</v>
      </c>
      <c r="O29" s="87" t="s">
        <v>507</v>
      </c>
    </row>
    <row r="31" spans="2:15" x14ac:dyDescent="0.25">
      <c r="H31" s="158"/>
    </row>
    <row r="33" spans="2:4" ht="18.75" x14ac:dyDescent="0.25">
      <c r="B33" s="83"/>
      <c r="C33" s="84"/>
    </row>
    <row r="34" spans="2:4" ht="18.75" x14ac:dyDescent="0.25">
      <c r="B34" s="83"/>
      <c r="C34" s="84"/>
    </row>
    <row r="35" spans="2:4" x14ac:dyDescent="0.25">
      <c r="B35" s="200" t="s">
        <v>422</v>
      </c>
    </row>
    <row r="37" spans="2:4" ht="18.75" x14ac:dyDescent="0.25">
      <c r="B37" s="82" t="s">
        <v>21</v>
      </c>
      <c r="C37" s="82" t="s">
        <v>55</v>
      </c>
      <c r="D37" s="246" t="s">
        <v>485</v>
      </c>
    </row>
    <row r="38" spans="2:4" ht="18.75" x14ac:dyDescent="0.25">
      <c r="B38" s="87" t="s">
        <v>494</v>
      </c>
      <c r="C38" s="169">
        <f>SUMIF('2. CONTRATACION DE PERSONAL'!C:C,'Cuadro Resumen'!$B$38:$B$54,'2. CONTRATACION DE PERSONAL'!D:D)</f>
        <v>0</v>
      </c>
      <c r="D38" s="247">
        <f>SUMIF('2. CONTRATACION DE PERSONAL'!$C:$C,'Cuadro Resumen'!$B$38:$B$54,'2. CONTRATACION DE PERSONAL'!$G:$G)</f>
        <v>0</v>
      </c>
    </row>
    <row r="39" spans="2:4" ht="18.75" x14ac:dyDescent="0.25">
      <c r="B39" s="87" t="s">
        <v>495</v>
      </c>
      <c r="C39" s="169">
        <f>SUMIF('2. CONTRATACION DE PERSONAL'!C:C,'Cuadro Resumen'!$B$38:$B$54,'2. CONTRATACION DE PERSONAL'!D:D)</f>
        <v>0</v>
      </c>
      <c r="D39" s="247">
        <f>SUMIF('2. CONTRATACION DE PERSONAL'!$C:$C,'Cuadro Resumen'!$B$38:$B$54,'2. CONTRATACION DE PERSONAL'!$G:$G)</f>
        <v>0</v>
      </c>
    </row>
    <row r="40" spans="2:4" ht="18.75" x14ac:dyDescent="0.25">
      <c r="B40" s="87" t="s">
        <v>496</v>
      </c>
      <c r="C40" s="169">
        <f>SUMIF('2. CONTRATACION DE PERSONAL'!C:C,'Cuadro Resumen'!$B$38:$B$54,'2. CONTRATACION DE PERSONAL'!D:D)</f>
        <v>0</v>
      </c>
      <c r="D40" s="247">
        <f>SUMIF('2. CONTRATACION DE PERSONAL'!$C:$C,'Cuadro Resumen'!$B$38:$B$54,'2. CONTRATACION DE PERSONAL'!$G:$G)</f>
        <v>0</v>
      </c>
    </row>
    <row r="41" spans="2:4" ht="18.75" x14ac:dyDescent="0.25">
      <c r="B41" s="87" t="s">
        <v>497</v>
      </c>
      <c r="C41" s="169">
        <f>SUMIF('2. CONTRATACION DE PERSONAL'!C:C,'Cuadro Resumen'!$B$38:$B$54,'2. CONTRATACION DE PERSONAL'!D:D)</f>
        <v>0</v>
      </c>
      <c r="D41" s="247">
        <f>SUMIF('2. CONTRATACION DE PERSONAL'!$C:$C,'Cuadro Resumen'!$B$38:$B$54,'2. CONTRATACION DE PERSONAL'!$G:$G)</f>
        <v>0</v>
      </c>
    </row>
    <row r="42" spans="2:4" ht="18.75" x14ac:dyDescent="0.25">
      <c r="B42" s="87" t="s">
        <v>498</v>
      </c>
      <c r="C42" s="169">
        <f>SUMIF('2. CONTRATACION DE PERSONAL'!C:C,'Cuadro Resumen'!$B$38:$B$54,'2. CONTRATACION DE PERSONAL'!D:D)</f>
        <v>0</v>
      </c>
      <c r="D42" s="247">
        <f>SUMIF('2. CONTRATACION DE PERSONAL'!$C:$C,'Cuadro Resumen'!$B$38:$B$54,'2. CONTRATACION DE PERSONAL'!$G:$G)</f>
        <v>0</v>
      </c>
    </row>
    <row r="43" spans="2:4" ht="18.75" x14ac:dyDescent="0.25">
      <c r="B43" s="87" t="s">
        <v>499</v>
      </c>
      <c r="C43" s="169">
        <f>SUMIF('2. CONTRATACION DE PERSONAL'!C:C,'Cuadro Resumen'!$B$38:$B$54,'2. CONTRATACION DE PERSONAL'!D:D)</f>
        <v>0</v>
      </c>
      <c r="D43" s="247">
        <f>SUMIF('2. CONTRATACION DE PERSONAL'!$C:$C,'Cuadro Resumen'!$B$38:$B$54,'2. CONTRATACION DE PERSONAL'!$G:$G)</f>
        <v>0</v>
      </c>
    </row>
    <row r="44" spans="2:4" ht="18.75" x14ac:dyDescent="0.25">
      <c r="B44" s="87" t="s">
        <v>500</v>
      </c>
      <c r="C44" s="169">
        <f>SUMIF('2. CONTRATACION DE PERSONAL'!C:C,'Cuadro Resumen'!$B$38:$B$54,'2. CONTRATACION DE PERSONAL'!D:D)</f>
        <v>0</v>
      </c>
      <c r="D44" s="247">
        <f>SUMIF('2. CONTRATACION DE PERSONAL'!$C:$C,'Cuadro Resumen'!$B$38:$B$54,'2. CONTRATACION DE PERSONAL'!$G:$G)</f>
        <v>0</v>
      </c>
    </row>
    <row r="45" spans="2:4" ht="18.75" x14ac:dyDescent="0.25">
      <c r="B45" s="87" t="s">
        <v>501</v>
      </c>
      <c r="C45" s="169">
        <f>SUMIF('2. CONTRATACION DE PERSONAL'!C:C,'Cuadro Resumen'!$B$38:$B$54,'2. CONTRATACION DE PERSONAL'!D:D)</f>
        <v>0</v>
      </c>
      <c r="D45" s="247">
        <f>SUMIF('2. CONTRATACION DE PERSONAL'!$C:$C,'Cuadro Resumen'!$B$38:$B$54,'2. CONTRATACION DE PERSONAL'!$G:$G)</f>
        <v>0</v>
      </c>
    </row>
    <row r="46" spans="2:4" ht="18.75" x14ac:dyDescent="0.25">
      <c r="B46" s="87" t="s">
        <v>502</v>
      </c>
      <c r="C46" s="169">
        <f>SUMIF('2. CONTRATACION DE PERSONAL'!C:C,'Cuadro Resumen'!$B$38:$B$54,'2. CONTRATACION DE PERSONAL'!D:D)</f>
        <v>0</v>
      </c>
      <c r="D46" s="247">
        <f>SUMIF('2. CONTRATACION DE PERSONAL'!$C:$C,'Cuadro Resumen'!$B$38:$B$54,'2. CONTRATACION DE PERSONAL'!$G:$G)</f>
        <v>0</v>
      </c>
    </row>
    <row r="47" spans="2:4" ht="18.75" x14ac:dyDescent="0.25">
      <c r="B47" s="87" t="s">
        <v>503</v>
      </c>
      <c r="C47" s="169">
        <f>SUMIF('2. CONTRATACION DE PERSONAL'!C:C,'Cuadro Resumen'!$B$38:$B$54,'2. CONTRATACION DE PERSONAL'!D:D)</f>
        <v>0</v>
      </c>
      <c r="D47" s="247">
        <f>SUMIF('2. CONTRATACION DE PERSONAL'!$C:$C,'Cuadro Resumen'!$B$38:$B$54,'2. CONTRATACION DE PERSONAL'!$G:$G)</f>
        <v>0</v>
      </c>
    </row>
    <row r="48" spans="2:4" ht="18.75" x14ac:dyDescent="0.25">
      <c r="B48" s="87" t="s">
        <v>504</v>
      </c>
      <c r="C48" s="169">
        <f>SUMIF('2. CONTRATACION DE PERSONAL'!C:C,'Cuadro Resumen'!$B$38:$B$54,'2. CONTRATACION DE PERSONAL'!D:D)</f>
        <v>0</v>
      </c>
      <c r="D48" s="247">
        <f>SUMIF('2. CONTRATACION DE PERSONAL'!$C:$C,'Cuadro Resumen'!$B$38:$B$54,'2. CONTRATACION DE PERSONAL'!$G:$G)</f>
        <v>0</v>
      </c>
    </row>
    <row r="49" spans="2:4" ht="18.75" x14ac:dyDescent="0.25">
      <c r="B49" s="87" t="s">
        <v>505</v>
      </c>
      <c r="C49" s="169">
        <f>SUMIF('2. CONTRATACION DE PERSONAL'!C:C,'Cuadro Resumen'!$B$38:$B$54,'2. CONTRATACION DE PERSONAL'!D:D)</f>
        <v>0</v>
      </c>
      <c r="D49" s="247">
        <f>SUMIF('2. CONTRATACION DE PERSONAL'!$C:$C,'Cuadro Resumen'!$B$38:$B$54,'2. CONTRATACION DE PERSONAL'!$G:$G)</f>
        <v>0</v>
      </c>
    </row>
    <row r="50" spans="2:4" ht="18.75" x14ac:dyDescent="0.25">
      <c r="B50" s="87" t="s">
        <v>506</v>
      </c>
      <c r="C50" s="169">
        <f>SUMIF('2. CONTRATACION DE PERSONAL'!C:C,'Cuadro Resumen'!$B$38:$B$54,'2. CONTRATACION DE PERSONAL'!D:D)</f>
        <v>0</v>
      </c>
      <c r="D50" s="247">
        <f>SUMIF('2. CONTRATACION DE PERSONAL'!$C:$C,'Cuadro Resumen'!$B$38:$B$54,'2. CONTRATACION DE PERSONAL'!$G:$G)</f>
        <v>0</v>
      </c>
    </row>
    <row r="51" spans="2:4" ht="18.75" x14ac:dyDescent="0.25">
      <c r="B51" s="87" t="s">
        <v>507</v>
      </c>
      <c r="C51" s="169">
        <f>SUMIF('2. CONTRATACION DE PERSONAL'!C:C,'Cuadro Resumen'!$B$38:$B$54,'2. CONTRATACION DE PERSONAL'!D:D)</f>
        <v>0</v>
      </c>
      <c r="D51" s="247">
        <f>SUMIF('2. CONTRATACION DE PERSONAL'!$C:$C,'Cuadro Resumen'!$B$38:$B$54,'2. CONTRATACION DE PERSONAL'!$G:$G)</f>
        <v>0</v>
      </c>
    </row>
    <row r="52" spans="2:4" ht="18.75" x14ac:dyDescent="0.25">
      <c r="B52" s="83" t="s">
        <v>84</v>
      </c>
      <c r="C52" s="169">
        <f>SUMIF('2. CONTRATACION DE PERSONAL'!C:C,'Cuadro Resumen'!$B$38:$B$54,'2. CONTRATACION DE PERSONAL'!D:D)</f>
        <v>3</v>
      </c>
      <c r="D52" s="247">
        <f>SUMIF('2. CONTRATACION DE PERSONAL'!$C:$C,'Cuadro Resumen'!$B$38:$B$54,'2. CONTRATACION DE PERSONAL'!$G:$G)</f>
        <v>819000</v>
      </c>
    </row>
    <row r="53" spans="2:4" ht="18.75" x14ac:dyDescent="0.25">
      <c r="B53" s="83" t="s">
        <v>60</v>
      </c>
      <c r="C53" s="169">
        <f>SUMIF('2. CONTRATACION DE PERSONAL'!C:C,'Cuadro Resumen'!$B$38:$B$54,'2. CONTRATACION DE PERSONAL'!D:D)</f>
        <v>3</v>
      </c>
      <c r="D53" s="247">
        <f>SUMIF('2. CONTRATACION DE PERSONAL'!$C:$C,'Cuadro Resumen'!$B$38:$B$54,'2. CONTRATACION DE PERSONAL'!$G:$G)</f>
        <v>160000</v>
      </c>
    </row>
    <row r="54" spans="2:4" ht="18.75" x14ac:dyDescent="0.25">
      <c r="B54" s="83" t="s">
        <v>61</v>
      </c>
      <c r="C54" s="169">
        <f>SUMIF('2. CONTRATACION DE PERSONAL'!C:C,'Cuadro Resumen'!$B$38:$B$54,'2. CONTRATACION DE PERSONAL'!D:D)</f>
        <v>0</v>
      </c>
      <c r="D54" s="247">
        <f>SUMIF('2. CONTRATACION DE PERSONAL'!$C:$C,'Cuadro Resumen'!$B$38:$B$54,'2. CONTRATACION DE PERSONAL'!$G:$G)</f>
        <v>0</v>
      </c>
    </row>
    <row r="55" spans="2:4" ht="23.25" x14ac:dyDescent="0.25">
      <c r="B55" s="85" t="s">
        <v>134</v>
      </c>
      <c r="C55" s="170">
        <f>SUBTOTAL(109,C38:C54)</f>
        <v>6</v>
      </c>
      <c r="D55" s="247">
        <f>SUM(D38:D54)</f>
        <v>979000</v>
      </c>
    </row>
    <row r="64" spans="2:4" x14ac:dyDescent="0.25">
      <c r="B64" s="200" t="s">
        <v>388</v>
      </c>
    </row>
    <row r="66" spans="2:4" ht="18.75" x14ac:dyDescent="0.25">
      <c r="B66" s="82" t="s">
        <v>21</v>
      </c>
      <c r="C66" s="82" t="s">
        <v>55</v>
      </c>
      <c r="D66" s="246" t="s">
        <v>485</v>
      </c>
    </row>
    <row r="67" spans="2:4" ht="18.75" x14ac:dyDescent="0.25">
      <c r="B67" s="83" t="s">
        <v>63</v>
      </c>
      <c r="C67" s="84">
        <f>SUMIF('3. EQUIPO DE OFICINA'!C:C,'Cuadro Resumen'!$B$67:$B$76,'3. EQUIPO DE OFICINA'!D:D)</f>
        <v>0</v>
      </c>
      <c r="D67" s="248">
        <f>SUMIF('3. EQUIPO DE OFICINA'!$C:$C,'Cuadro Resumen'!$B$67:$B$76,'3. EQUIPO DE OFICINA'!$F:$F)</f>
        <v>0</v>
      </c>
    </row>
    <row r="68" spans="2:4" ht="18.75" x14ac:dyDescent="0.25">
      <c r="B68" s="94" t="s">
        <v>64</v>
      </c>
      <c r="C68" s="84">
        <f>SUMIF('3. EQUIPO DE OFICINA'!C:C,'Cuadro Resumen'!$B$67:$B$76,'3. EQUIPO DE OFICINA'!D:D)</f>
        <v>0</v>
      </c>
      <c r="D68" s="248">
        <f>SUMIF('3. EQUIPO DE OFICINA'!$C:$C,'Cuadro Resumen'!$B$67:$B$76,'3. EQUIPO DE OFICINA'!$F:$F)</f>
        <v>0</v>
      </c>
    </row>
    <row r="69" spans="2:4" ht="18.75" x14ac:dyDescent="0.25">
      <c r="B69" s="94" t="s">
        <v>65</v>
      </c>
      <c r="C69" s="84">
        <f>SUMIF('3. EQUIPO DE OFICINA'!C:C,'Cuadro Resumen'!$B$67:$B$76,'3. EQUIPO DE OFICINA'!D:D)</f>
        <v>0</v>
      </c>
      <c r="D69" s="248">
        <f>SUMIF('3. EQUIPO DE OFICINA'!$C:$C,'Cuadro Resumen'!$B$67:$B$76,'3. EQUIPO DE OFICINA'!$F:$F)</f>
        <v>0</v>
      </c>
    </row>
    <row r="70" spans="2:4" ht="18.75" x14ac:dyDescent="0.25">
      <c r="B70" s="94" t="s">
        <v>66</v>
      </c>
      <c r="C70" s="84">
        <f>SUMIF('3. EQUIPO DE OFICINA'!C:C,'Cuadro Resumen'!$B$67:$B$76,'3. EQUIPO DE OFICINA'!D:D)</f>
        <v>0</v>
      </c>
      <c r="D70" s="248">
        <f>SUMIF('3. EQUIPO DE OFICINA'!$C:$C,'Cuadro Resumen'!$B$67:$B$76,'3. EQUIPO DE OFICINA'!$F:$F)</f>
        <v>0</v>
      </c>
    </row>
    <row r="71" spans="2:4" ht="18.75" x14ac:dyDescent="0.25">
      <c r="B71" s="94" t="s">
        <v>67</v>
      </c>
      <c r="C71" s="84">
        <f>SUMIF('3. EQUIPO DE OFICINA'!C:C,'Cuadro Resumen'!$B$67:$B$76,'3. EQUIPO DE OFICINA'!D:D)</f>
        <v>0</v>
      </c>
      <c r="D71" s="248">
        <f>SUMIF('3. EQUIPO DE OFICINA'!$C:$C,'Cuadro Resumen'!$B$67:$B$76,'3. EQUIPO DE OFICINA'!$F:$F)</f>
        <v>0</v>
      </c>
    </row>
    <row r="72" spans="2:4" ht="18.75" x14ac:dyDescent="0.25">
      <c r="B72" s="94" t="s">
        <v>68</v>
      </c>
      <c r="C72" s="84">
        <f>SUMIF('3. EQUIPO DE OFICINA'!C:C,'Cuadro Resumen'!$B$67:$B$76,'3. EQUIPO DE OFICINA'!D:D)</f>
        <v>0</v>
      </c>
      <c r="D72" s="248">
        <f>SUMIF('3. EQUIPO DE OFICINA'!$C:$C,'Cuadro Resumen'!$B$67:$B$76,'3. EQUIPO DE OFICINA'!$F:$F)</f>
        <v>0</v>
      </c>
    </row>
    <row r="73" spans="2:4" ht="18.75" x14ac:dyDescent="0.25">
      <c r="B73" s="94" t="s">
        <v>69</v>
      </c>
      <c r="C73" s="84">
        <f>SUMIF('3. EQUIPO DE OFICINA'!C:C,'Cuadro Resumen'!$B$67:$B$76,'3. EQUIPO DE OFICINA'!D:D)</f>
        <v>0</v>
      </c>
      <c r="D73" s="248">
        <f>SUMIF('3. EQUIPO DE OFICINA'!$C:$C,'Cuadro Resumen'!$B$67:$B$76,'3. EQUIPO DE OFICINA'!$F:$F)</f>
        <v>0</v>
      </c>
    </row>
    <row r="74" spans="2:4" ht="18.75" x14ac:dyDescent="0.25">
      <c r="B74" s="83" t="s">
        <v>70</v>
      </c>
      <c r="C74" s="84">
        <f>SUMIF('3. EQUIPO DE OFICINA'!C:C,'Cuadro Resumen'!$B$67:$B$76,'3. EQUIPO DE OFICINA'!D:D)</f>
        <v>0</v>
      </c>
      <c r="D74" s="248">
        <f>SUMIF('3. EQUIPO DE OFICINA'!$C:$C,'Cuadro Resumen'!$B$67:$B$76,'3. EQUIPO DE OFICINA'!$F:$F)</f>
        <v>0</v>
      </c>
    </row>
    <row r="75" spans="2:4" ht="18.75" x14ac:dyDescent="0.25">
      <c r="B75" s="83" t="s">
        <v>71</v>
      </c>
      <c r="C75" s="84">
        <f>SUMIF('3. EQUIPO DE OFICINA'!C:C,'Cuadro Resumen'!$B$67:$B$76,'3. EQUIPO DE OFICINA'!D:D)</f>
        <v>0</v>
      </c>
      <c r="D75" s="248">
        <f>SUMIF('3. EQUIPO DE OFICINA'!$C:$C,'Cuadro Resumen'!$B$67:$B$76,'3. EQUIPO DE OFICINA'!$F:$F)</f>
        <v>0</v>
      </c>
    </row>
    <row r="76" spans="2:4" ht="18.75" x14ac:dyDescent="0.25">
      <c r="B76" s="83" t="s">
        <v>72</v>
      </c>
      <c r="C76" s="84">
        <f>SUMIF('3. EQUIPO DE OFICINA'!C:C,'Cuadro Resumen'!$B$67:$B$76,'3. EQUIPO DE OFICINA'!D:D)</f>
        <v>0</v>
      </c>
      <c r="D76" s="248">
        <f>SUMIF('3. EQUIPO DE OFICINA'!$C:$C,'Cuadro Resumen'!$B$67:$B$76,'3. EQUIPO DE OFICINA'!$F:$F)</f>
        <v>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134</v>
      </c>
      <c r="C78" s="86">
        <f>SUM(C67:C77)</f>
        <v>0</v>
      </c>
      <c r="D78" s="249">
        <f>SUM(D67:D77)</f>
        <v>0</v>
      </c>
    </row>
    <row r="81" spans="2:4" x14ac:dyDescent="0.25">
      <c r="B81" s="200" t="s">
        <v>389</v>
      </c>
    </row>
    <row r="83" spans="2:4" ht="18.75" x14ac:dyDescent="0.25">
      <c r="B83" s="82" t="s">
        <v>390</v>
      </c>
      <c r="C83" s="82" t="s">
        <v>55</v>
      </c>
      <c r="D83" s="246" t="s">
        <v>485</v>
      </c>
    </row>
    <row r="84" spans="2:4" ht="37.5" x14ac:dyDescent="0.25">
      <c r="B84" s="325" t="s">
        <v>1349</v>
      </c>
      <c r="C84" s="84">
        <f>SUMIF('4. EQUIPO TECNOLÓGICOS'!C:C,'Cuadro Resumen'!$B$84:$B$100,'4. EQUIPO TECNOLÓGICOS'!D:D)</f>
        <v>1</v>
      </c>
      <c r="D84" s="84">
        <f>SUMIF('4. EQUIPO TECNOLÓGICOS'!$C:$C,'Cuadro Resumen'!$B$84:$B$100,'4. EQUIPO TECNOLÓGICOS'!F:F)</f>
        <v>35000</v>
      </c>
    </row>
    <row r="85" spans="2:4" ht="18.75" x14ac:dyDescent="0.25">
      <c r="B85" s="325" t="s">
        <v>1350</v>
      </c>
      <c r="C85" s="84">
        <f>SUMIF('4. EQUIPO TECNOLÓGICOS'!C:C,'Cuadro Resumen'!$B$84:$B$100,'4. EQUIPO TECNOLÓGICOS'!D:D)</f>
        <v>0</v>
      </c>
      <c r="D85" s="84">
        <f>SUMIF('4. EQUIPO TECNOLÓGICOS'!$C:$C,'Cuadro Resumen'!$B$84:$B$100,'4. EQUIPO TECNOLÓGICOS'!F:F)</f>
        <v>0</v>
      </c>
    </row>
    <row r="86" spans="2:4" ht="37.5" x14ac:dyDescent="0.25">
      <c r="B86" s="325" t="s">
        <v>1348</v>
      </c>
      <c r="C86" s="84">
        <f>SUMIF('4. EQUIPO TECNOLÓGICOS'!C:C,'Cuadro Resumen'!$B$84:$B$100,'4. EQUIPO TECNOLÓGICOS'!D:D)</f>
        <v>0</v>
      </c>
      <c r="D86" s="84">
        <f>SUMIF('4. EQUIPO TECNOLÓGICOS'!$C:$C,'Cuadro Resumen'!$B$84:$B$100,'4. EQUIPO TECNOLÓGICOS'!F:F)</f>
        <v>0</v>
      </c>
    </row>
    <row r="87" spans="2:4" ht="37.5" x14ac:dyDescent="0.25">
      <c r="B87" s="325" t="s">
        <v>1351</v>
      </c>
      <c r="C87" s="84">
        <f>SUMIF('4. EQUIPO TECNOLÓGICOS'!C:C,'Cuadro Resumen'!$B$84:$B$100,'4. EQUIPO TECNOLÓGICOS'!D:D)</f>
        <v>2</v>
      </c>
      <c r="D87" s="84">
        <f>SUMIF('4. EQUIPO TECNOLÓGICOS'!$C:$C,'Cuadro Resumen'!$B$84:$B$100,'4. EQUIPO TECNOLÓGICOS'!F:F)</f>
        <v>30000</v>
      </c>
    </row>
    <row r="88" spans="2:4" ht="18.75" x14ac:dyDescent="0.25">
      <c r="B88" s="83" t="s">
        <v>423</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1</v>
      </c>
      <c r="D90" s="84">
        <f>SUMIF('4. EQUIPO TECNOLÓGICOS'!$C:$C,'Cuadro Resumen'!$B$84:$B$100,'4. EQUIPO TECNOLÓGICOS'!F:F)</f>
        <v>8000</v>
      </c>
    </row>
    <row r="91" spans="2:4" ht="18.75" x14ac:dyDescent="0.25">
      <c r="B91" s="94" t="s">
        <v>75</v>
      </c>
      <c r="C91" s="84">
        <f>SUMIF('4. EQUIPO TECNOLÓGICOS'!C:C,'Cuadro Resumen'!$B$84:$B$100,'4. EQUIPO TECNOLÓGICOS'!D:D)</f>
        <v>1</v>
      </c>
      <c r="D91" s="84">
        <f>SUMIF('4. EQUIPO TECNOLÓGICOS'!$C:$C,'Cuadro Resumen'!$B$84:$B$100,'4. EQUIPO TECNOLÓGICOS'!F:F)</f>
        <v>5000</v>
      </c>
    </row>
    <row r="92" spans="2:4" ht="18.75" x14ac:dyDescent="0.25">
      <c r="B92" s="83" t="s">
        <v>35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1</v>
      </c>
      <c r="D93" s="84">
        <f>SUMIF('4. EQUIPO TECNOLÓGICOS'!$C:$C,'Cuadro Resumen'!$B$84:$B$100,'4. EQUIPO TECNOLÓGICOS'!F:F)</f>
        <v>15000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424</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6</v>
      </c>
      <c r="D101" s="86">
        <f>SUM(D84:D100)</f>
        <v>93000</v>
      </c>
    </row>
    <row r="105" spans="2:4" x14ac:dyDescent="0.25">
      <c r="B105" s="200" t="s">
        <v>483</v>
      </c>
    </row>
    <row r="126" spans="2:4" x14ac:dyDescent="0.25">
      <c r="B126" s="200" t="s">
        <v>484</v>
      </c>
    </row>
    <row r="127" spans="2:4" x14ac:dyDescent="0.25">
      <c r="B127" s="87" t="s">
        <v>125</v>
      </c>
      <c r="C127" s="87" t="s">
        <v>55</v>
      </c>
      <c r="D127" s="87" t="s">
        <v>485</v>
      </c>
    </row>
    <row r="128" spans="2:4" x14ac:dyDescent="0.25">
      <c r="B128" s="87" t="s">
        <v>486</v>
      </c>
    </row>
    <row r="129" spans="2:2" x14ac:dyDescent="0.25">
      <c r="B129" s="87" t="s">
        <v>476</v>
      </c>
    </row>
    <row r="130" spans="2:2" x14ac:dyDescent="0.25">
      <c r="B130" s="87" t="s">
        <v>492</v>
      </c>
    </row>
    <row r="143" spans="2:2" x14ac:dyDescent="0.25">
      <c r="B143" s="200"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6"/>
      <c r="C1" s="296"/>
      <c r="D1" s="296"/>
      <c r="E1" s="296"/>
      <c r="F1" s="296"/>
      <c r="G1" s="296" t="s">
        <v>1420</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619" t="s">
        <v>1421</v>
      </c>
      <c r="B3" s="619"/>
      <c r="C3" s="619"/>
      <c r="D3" s="619"/>
      <c r="E3" s="619"/>
      <c r="F3" s="619"/>
      <c r="G3" s="619"/>
      <c r="H3" s="619"/>
      <c r="I3" s="619"/>
      <c r="J3" s="619"/>
      <c r="K3" s="619"/>
      <c r="L3" s="619"/>
      <c r="M3" s="619"/>
      <c r="N3" s="619"/>
      <c r="O3" s="619"/>
      <c r="P3" s="619"/>
      <c r="Q3" s="619"/>
      <c r="R3" s="619"/>
      <c r="S3" s="619"/>
      <c r="T3" s="619"/>
      <c r="U3" s="619"/>
    </row>
    <row r="4" spans="1:21" ht="15" customHeight="1" x14ac:dyDescent="0.25">
      <c r="A4" s="578" t="s">
        <v>100</v>
      </c>
      <c r="B4" s="536" t="s">
        <v>115</v>
      </c>
      <c r="C4" s="548" t="s">
        <v>89</v>
      </c>
      <c r="D4" s="548" t="s">
        <v>90</v>
      </c>
      <c r="E4" s="539" t="s">
        <v>400</v>
      </c>
      <c r="F4" s="548" t="s">
        <v>91</v>
      </c>
      <c r="G4" s="578" t="s">
        <v>103</v>
      </c>
      <c r="H4" s="578"/>
      <c r="I4" s="578"/>
      <c r="J4" s="578"/>
      <c r="K4" s="578"/>
      <c r="L4" s="578"/>
      <c r="M4" s="578"/>
      <c r="N4" s="578"/>
      <c r="O4" s="592" t="s">
        <v>104</v>
      </c>
      <c r="P4" s="592"/>
      <c r="Q4" s="536" t="s">
        <v>105</v>
      </c>
      <c r="R4" s="536" t="s">
        <v>106</v>
      </c>
      <c r="S4" s="536" t="s">
        <v>113</v>
      </c>
      <c r="T4" s="536" t="s">
        <v>112</v>
      </c>
      <c r="U4" s="533" t="s">
        <v>92</v>
      </c>
    </row>
    <row r="5" spans="1:21" ht="15" customHeight="1" x14ac:dyDescent="0.25">
      <c r="A5" s="578"/>
      <c r="B5" s="537"/>
      <c r="C5" s="549"/>
      <c r="D5" s="549"/>
      <c r="E5" s="540"/>
      <c r="F5" s="549"/>
      <c r="G5" s="578" t="s">
        <v>107</v>
      </c>
      <c r="H5" s="578"/>
      <c r="I5" s="578" t="s">
        <v>108</v>
      </c>
      <c r="J5" s="578"/>
      <c r="K5" s="578" t="s">
        <v>109</v>
      </c>
      <c r="L5" s="578"/>
      <c r="M5" s="578" t="s">
        <v>110</v>
      </c>
      <c r="N5" s="578"/>
      <c r="O5" s="592"/>
      <c r="P5" s="592"/>
      <c r="Q5" s="537"/>
      <c r="R5" s="537"/>
      <c r="S5" s="537"/>
      <c r="T5" s="537"/>
      <c r="U5" s="534"/>
    </row>
    <row r="6" spans="1:21" ht="25.5" x14ac:dyDescent="0.25">
      <c r="A6" s="578"/>
      <c r="B6" s="538"/>
      <c r="C6" s="550"/>
      <c r="D6" s="550"/>
      <c r="E6" s="541"/>
      <c r="F6" s="550"/>
      <c r="G6" s="346" t="s">
        <v>111</v>
      </c>
      <c r="H6" s="241" t="s">
        <v>12</v>
      </c>
      <c r="I6" s="346" t="s">
        <v>111</v>
      </c>
      <c r="J6" s="241" t="s">
        <v>12</v>
      </c>
      <c r="K6" s="346" t="s">
        <v>111</v>
      </c>
      <c r="L6" s="241" t="s">
        <v>12</v>
      </c>
      <c r="M6" s="346" t="s">
        <v>111</v>
      </c>
      <c r="N6" s="241" t="s">
        <v>12</v>
      </c>
      <c r="O6" s="346" t="s">
        <v>111</v>
      </c>
      <c r="P6" s="241" t="s">
        <v>12</v>
      </c>
      <c r="Q6" s="538"/>
      <c r="R6" s="538"/>
      <c r="S6" s="538"/>
      <c r="T6" s="538"/>
      <c r="U6" s="535"/>
    </row>
    <row r="7" spans="1:21" ht="15.75" customHeight="1" x14ac:dyDescent="0.25">
      <c r="A7" s="620" t="s">
        <v>1421</v>
      </c>
      <c r="B7" s="620" t="s">
        <v>1422</v>
      </c>
      <c r="C7" s="292"/>
      <c r="D7" s="292"/>
      <c r="E7" s="292"/>
      <c r="F7" s="293"/>
      <c r="G7" s="293"/>
      <c r="H7" s="420"/>
      <c r="I7" s="293"/>
      <c r="J7" s="420"/>
      <c r="K7" s="293"/>
      <c r="L7" s="420"/>
      <c r="M7" s="293"/>
      <c r="N7" s="420"/>
      <c r="O7" s="293"/>
      <c r="P7" s="420"/>
      <c r="Q7" s="293"/>
      <c r="R7" s="293"/>
      <c r="S7" s="293"/>
      <c r="T7" s="293"/>
      <c r="U7" s="293"/>
    </row>
    <row r="8" spans="1:21" ht="15.75" x14ac:dyDescent="0.25">
      <c r="A8" s="621"/>
      <c r="B8" s="621"/>
      <c r="C8" s="292"/>
      <c r="D8" s="292"/>
      <c r="E8" s="292"/>
      <c r="F8" s="293"/>
      <c r="G8" s="293"/>
      <c r="H8" s="420"/>
      <c r="I8" s="293"/>
      <c r="J8" s="420"/>
      <c r="K8" s="293"/>
      <c r="L8" s="420"/>
      <c r="M8" s="293"/>
      <c r="N8" s="420"/>
      <c r="O8" s="293"/>
      <c r="P8" s="420"/>
      <c r="Q8" s="293"/>
      <c r="R8" s="293"/>
      <c r="S8" s="293"/>
      <c r="T8" s="293"/>
      <c r="U8" s="293"/>
    </row>
    <row r="9" spans="1:21" ht="15.75" x14ac:dyDescent="0.25">
      <c r="A9" s="621"/>
      <c r="B9" s="621"/>
      <c r="C9" s="292"/>
      <c r="D9" s="292"/>
      <c r="E9" s="292"/>
      <c r="F9" s="293"/>
      <c r="G9" s="293"/>
      <c r="H9" s="420"/>
      <c r="I9" s="293"/>
      <c r="J9" s="420"/>
      <c r="K9" s="293"/>
      <c r="L9" s="420"/>
      <c r="M9" s="293"/>
      <c r="N9" s="420"/>
      <c r="O9" s="293"/>
      <c r="P9" s="420"/>
      <c r="Q9" s="293"/>
      <c r="R9" s="293"/>
      <c r="S9" s="293"/>
      <c r="T9" s="293"/>
      <c r="U9" s="293"/>
    </row>
    <row r="10" spans="1:21" ht="15.75" x14ac:dyDescent="0.25">
      <c r="A10" s="621"/>
      <c r="B10" s="621"/>
      <c r="C10" s="292"/>
      <c r="D10" s="292"/>
      <c r="E10" s="292"/>
      <c r="F10" s="293"/>
      <c r="G10" s="293"/>
      <c r="H10" s="420"/>
      <c r="I10" s="293"/>
      <c r="J10" s="420"/>
      <c r="K10" s="293"/>
      <c r="L10" s="420"/>
      <c r="M10" s="293"/>
      <c r="N10" s="420"/>
      <c r="O10" s="293"/>
      <c r="P10" s="420"/>
      <c r="Q10" s="293"/>
      <c r="R10" s="293"/>
      <c r="S10" s="293"/>
      <c r="T10" s="293"/>
      <c r="U10" s="293"/>
    </row>
    <row r="11" spans="1:21" ht="15.75" x14ac:dyDescent="0.25">
      <c r="A11" s="621"/>
      <c r="B11" s="621"/>
      <c r="C11" s="292"/>
      <c r="D11" s="292"/>
      <c r="E11" s="292"/>
      <c r="F11" s="293"/>
      <c r="G11" s="293"/>
      <c r="H11" s="420"/>
      <c r="I11" s="293"/>
      <c r="J11" s="420"/>
      <c r="K11" s="293"/>
      <c r="L11" s="420"/>
      <c r="M11" s="293"/>
      <c r="N11" s="420"/>
      <c r="O11" s="293"/>
      <c r="P11" s="420"/>
      <c r="Q11" s="293"/>
      <c r="R11" s="293"/>
      <c r="S11" s="293"/>
      <c r="T11" s="293"/>
      <c r="U11" s="293"/>
    </row>
    <row r="12" spans="1:21" ht="15.75" x14ac:dyDescent="0.25">
      <c r="A12" s="621"/>
      <c r="B12" s="621"/>
      <c r="C12" s="292"/>
      <c r="D12" s="292"/>
      <c r="E12" s="292"/>
      <c r="F12" s="293"/>
      <c r="G12" s="293"/>
      <c r="H12" s="420"/>
      <c r="I12" s="293"/>
      <c r="J12" s="420"/>
      <c r="K12" s="293"/>
      <c r="L12" s="420"/>
      <c r="M12" s="293"/>
      <c r="N12" s="420"/>
      <c r="O12" s="293"/>
      <c r="P12" s="420"/>
      <c r="Q12" s="293"/>
      <c r="R12" s="293"/>
      <c r="S12" s="293"/>
      <c r="T12" s="293"/>
      <c r="U12" s="421"/>
    </row>
    <row r="13" spans="1:21" ht="15.75" customHeight="1" x14ac:dyDescent="0.25">
      <c r="A13" s="621"/>
      <c r="B13" s="621"/>
      <c r="C13" s="292"/>
      <c r="D13" s="292"/>
      <c r="E13" s="292"/>
      <c r="F13" s="293"/>
      <c r="G13" s="293"/>
      <c r="H13" s="420"/>
      <c r="I13" s="293"/>
      <c r="J13" s="420"/>
      <c r="K13" s="422"/>
      <c r="L13" s="420"/>
      <c r="M13" s="293"/>
      <c r="N13" s="420"/>
      <c r="O13" s="423"/>
      <c r="P13" s="420"/>
      <c r="Q13" s="293"/>
      <c r="R13" s="293"/>
      <c r="S13" s="293"/>
      <c r="T13" s="293"/>
      <c r="U13" s="293"/>
    </row>
    <row r="14" spans="1:21" ht="15.75" x14ac:dyDescent="0.25">
      <c r="A14" s="621"/>
      <c r="B14" s="621"/>
      <c r="C14" s="292"/>
      <c r="D14" s="292"/>
      <c r="E14" s="292"/>
      <c r="F14" s="293"/>
      <c r="G14" s="293"/>
      <c r="H14" s="420"/>
      <c r="I14" s="293"/>
      <c r="J14" s="420"/>
      <c r="K14" s="422"/>
      <c r="L14" s="420"/>
      <c r="M14" s="293"/>
      <c r="N14" s="420"/>
      <c r="O14" s="423"/>
      <c r="P14" s="420"/>
      <c r="Q14" s="293"/>
      <c r="R14" s="293"/>
      <c r="S14" s="293"/>
      <c r="T14" s="293"/>
      <c r="U14" s="293"/>
    </row>
    <row r="15" spans="1:21" ht="15.75" x14ac:dyDescent="0.25">
      <c r="A15" s="621"/>
      <c r="B15" s="621"/>
      <c r="C15" s="292"/>
      <c r="D15" s="292"/>
      <c r="E15" s="292"/>
      <c r="F15" s="293"/>
      <c r="G15" s="293"/>
      <c r="H15" s="420"/>
      <c r="I15" s="293"/>
      <c r="J15" s="420"/>
      <c r="K15" s="422"/>
      <c r="L15" s="420"/>
      <c r="M15" s="293"/>
      <c r="N15" s="420"/>
      <c r="O15" s="423"/>
      <c r="P15" s="420"/>
      <c r="Q15" s="293"/>
      <c r="R15" s="293"/>
      <c r="S15" s="293"/>
      <c r="T15" s="293"/>
      <c r="U15" s="293"/>
    </row>
    <row r="16" spans="1:21" ht="15.75" x14ac:dyDescent="0.25">
      <c r="A16" s="621"/>
      <c r="B16" s="621"/>
      <c r="C16" s="292"/>
      <c r="D16" s="292"/>
      <c r="E16" s="292"/>
      <c r="F16" s="293"/>
      <c r="G16" s="293"/>
      <c r="H16" s="420"/>
      <c r="I16" s="293"/>
      <c r="J16" s="420"/>
      <c r="K16" s="422"/>
      <c r="L16" s="420"/>
      <c r="M16" s="293"/>
      <c r="N16" s="420"/>
      <c r="O16" s="423"/>
      <c r="P16" s="420"/>
      <c r="Q16" s="293"/>
      <c r="R16" s="293"/>
      <c r="S16" s="293"/>
      <c r="T16" s="293"/>
      <c r="U16" s="293"/>
    </row>
    <row r="17" spans="1:21" ht="15.75" x14ac:dyDescent="0.25">
      <c r="A17" s="621"/>
      <c r="B17" s="621"/>
      <c r="C17" s="292"/>
      <c r="D17" s="292"/>
      <c r="E17" s="292"/>
      <c r="F17" s="293"/>
      <c r="G17" s="293"/>
      <c r="H17" s="420"/>
      <c r="I17" s="293"/>
      <c r="J17" s="420"/>
      <c r="K17" s="293"/>
      <c r="L17" s="420"/>
      <c r="M17" s="293"/>
      <c r="N17" s="420"/>
      <c r="O17" s="293"/>
      <c r="P17" s="420"/>
      <c r="Q17" s="293"/>
      <c r="R17" s="293"/>
      <c r="S17" s="293"/>
      <c r="T17" s="293"/>
      <c r="U17" s="424"/>
    </row>
    <row r="18" spans="1:21" ht="15.75" x14ac:dyDescent="0.25">
      <c r="A18" s="622"/>
      <c r="B18" s="622"/>
      <c r="C18" s="292"/>
      <c r="D18" s="292"/>
      <c r="E18" s="292"/>
      <c r="F18" s="293"/>
      <c r="G18" s="293"/>
      <c r="H18" s="420"/>
      <c r="I18" s="293"/>
      <c r="J18" s="420"/>
      <c r="K18" s="293"/>
      <c r="L18" s="420"/>
      <c r="M18" s="293"/>
      <c r="N18" s="420"/>
      <c r="O18" s="293"/>
      <c r="P18" s="420"/>
      <c r="Q18" s="293"/>
      <c r="R18" s="293"/>
      <c r="S18" s="293"/>
      <c r="T18" s="293"/>
      <c r="U18" s="293"/>
    </row>
    <row r="19" spans="1:21" ht="15.75" x14ac:dyDescent="0.25">
      <c r="A19" s="304"/>
      <c r="B19" s="305"/>
      <c r="C19" s="304" t="s">
        <v>1419</v>
      </c>
      <c r="D19" s="305"/>
      <c r="E19" s="305"/>
      <c r="F19" s="306"/>
      <c r="G19" s="294">
        <f t="shared" ref="G19:P19" si="0">SUM(G7:G18)</f>
        <v>0</v>
      </c>
      <c r="H19" s="295">
        <f t="shared" si="0"/>
        <v>0</v>
      </c>
      <c r="I19" s="294">
        <f t="shared" si="0"/>
        <v>0</v>
      </c>
      <c r="J19" s="295">
        <f t="shared" si="0"/>
        <v>0</v>
      </c>
      <c r="K19" s="294">
        <f t="shared" si="0"/>
        <v>0</v>
      </c>
      <c r="L19" s="295">
        <f t="shared" si="0"/>
        <v>0</v>
      </c>
      <c r="M19" s="294">
        <f t="shared" si="0"/>
        <v>0</v>
      </c>
      <c r="N19" s="295">
        <f t="shared" si="0"/>
        <v>0</v>
      </c>
      <c r="O19" s="295">
        <f t="shared" si="0"/>
        <v>0</v>
      </c>
      <c r="P19" s="295">
        <f t="shared" si="0"/>
        <v>0</v>
      </c>
      <c r="Q19" s="276"/>
      <c r="R19" s="276"/>
      <c r="S19" s="276"/>
      <c r="T19" s="276"/>
      <c r="U19"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1" width="21.7109375" style="428" customWidth="1"/>
    <col min="2" max="2" width="24.28515625" style="428" customWidth="1"/>
    <col min="3" max="6" width="27.42578125" style="428" customWidth="1"/>
    <col min="7" max="7" width="15.28515625" style="428" customWidth="1"/>
    <col min="8" max="8" width="13.7109375" style="243" bestFit="1" customWidth="1"/>
    <col min="9" max="9" width="15.28515625" style="428" customWidth="1"/>
    <col min="10" max="10" width="18.85546875" style="243" customWidth="1"/>
    <col min="11" max="11" width="11.42578125" style="428"/>
    <col min="12" max="12" width="13.7109375" style="243" bestFit="1" customWidth="1"/>
    <col min="13" max="13" width="11.42578125" style="428"/>
    <col min="14" max="14" width="13.7109375" style="243" bestFit="1" customWidth="1"/>
    <col min="15" max="15" width="15.28515625" style="428" customWidth="1"/>
    <col min="16" max="16" width="18.28515625" style="243" customWidth="1"/>
    <col min="17" max="17" width="14.140625" style="428" hidden="1" customWidth="1"/>
    <col min="18" max="20" width="14.140625" style="428" customWidth="1"/>
    <col min="21" max="21" width="17" style="428" customWidth="1"/>
    <col min="22" max="16384" width="11.42578125" style="428"/>
  </cols>
  <sheetData>
    <row r="1" spans="1:21" ht="18.75" x14ac:dyDescent="0.25">
      <c r="B1" s="296"/>
      <c r="C1" s="296"/>
      <c r="D1" s="296"/>
      <c r="E1" s="296"/>
      <c r="F1" s="296"/>
      <c r="G1" s="296" t="s">
        <v>1469</v>
      </c>
      <c r="J1" s="296"/>
      <c r="K1" s="296"/>
      <c r="L1" s="296"/>
      <c r="M1" s="296"/>
      <c r="N1" s="296"/>
      <c r="O1" s="296"/>
      <c r="P1" s="296"/>
      <c r="Q1" s="296"/>
      <c r="R1" s="296"/>
      <c r="S1" s="296"/>
      <c r="T1" s="296"/>
      <c r="U1" s="296"/>
    </row>
    <row r="2" spans="1:21" ht="18.75" x14ac:dyDescent="0.25">
      <c r="A2" s="281" t="s">
        <v>1359</v>
      </c>
      <c r="B2" s="296"/>
      <c r="C2" s="296"/>
      <c r="D2" s="296"/>
      <c r="E2" s="296"/>
      <c r="F2" s="296"/>
      <c r="G2" s="296"/>
      <c r="J2" s="296"/>
      <c r="K2" s="296"/>
      <c r="L2" s="296"/>
      <c r="M2" s="296"/>
      <c r="N2" s="296"/>
      <c r="O2" s="296"/>
      <c r="P2" s="296"/>
      <c r="Q2" s="296"/>
      <c r="R2" s="296"/>
      <c r="S2" s="296"/>
      <c r="T2" s="296"/>
      <c r="U2" s="296"/>
    </row>
    <row r="3" spans="1:21" x14ac:dyDescent="0.25">
      <c r="A3" s="619" t="s">
        <v>1468</v>
      </c>
      <c r="B3" s="619"/>
      <c r="C3" s="619"/>
      <c r="D3" s="619"/>
      <c r="E3" s="619"/>
      <c r="F3" s="619"/>
      <c r="G3" s="619"/>
      <c r="H3" s="619"/>
      <c r="I3" s="619"/>
      <c r="J3" s="619"/>
      <c r="K3" s="619"/>
      <c r="L3" s="619"/>
      <c r="M3" s="619"/>
      <c r="N3" s="619"/>
      <c r="O3" s="619"/>
      <c r="P3" s="619"/>
      <c r="Q3" s="619"/>
      <c r="R3" s="619"/>
      <c r="S3" s="619"/>
      <c r="T3" s="619"/>
      <c r="U3" s="619"/>
    </row>
    <row r="4" spans="1:21" ht="15" customHeight="1" x14ac:dyDescent="0.25">
      <c r="A4" s="578" t="s">
        <v>100</v>
      </c>
      <c r="B4" s="536" t="s">
        <v>115</v>
      </c>
      <c r="C4" s="548" t="s">
        <v>89</v>
      </c>
      <c r="D4" s="548" t="s">
        <v>90</v>
      </c>
      <c r="E4" s="539" t="s">
        <v>400</v>
      </c>
      <c r="F4" s="548" t="s">
        <v>91</v>
      </c>
      <c r="G4" s="578" t="s">
        <v>103</v>
      </c>
      <c r="H4" s="578"/>
      <c r="I4" s="578"/>
      <c r="J4" s="578"/>
      <c r="K4" s="578"/>
      <c r="L4" s="578"/>
      <c r="M4" s="578"/>
      <c r="N4" s="578"/>
      <c r="O4" s="592" t="s">
        <v>104</v>
      </c>
      <c r="P4" s="592"/>
      <c r="Q4" s="536" t="s">
        <v>105</v>
      </c>
      <c r="R4" s="536" t="s">
        <v>106</v>
      </c>
      <c r="S4" s="536" t="s">
        <v>113</v>
      </c>
      <c r="T4" s="536" t="s">
        <v>112</v>
      </c>
      <c r="U4" s="533" t="s">
        <v>92</v>
      </c>
    </row>
    <row r="5" spans="1:21" ht="15" customHeight="1" x14ac:dyDescent="0.25">
      <c r="A5" s="578"/>
      <c r="B5" s="537"/>
      <c r="C5" s="549"/>
      <c r="D5" s="549"/>
      <c r="E5" s="540"/>
      <c r="F5" s="549"/>
      <c r="G5" s="578" t="s">
        <v>107</v>
      </c>
      <c r="H5" s="578"/>
      <c r="I5" s="578" t="s">
        <v>108</v>
      </c>
      <c r="J5" s="578"/>
      <c r="K5" s="578" t="s">
        <v>109</v>
      </c>
      <c r="L5" s="578"/>
      <c r="M5" s="578" t="s">
        <v>110</v>
      </c>
      <c r="N5" s="578"/>
      <c r="O5" s="592"/>
      <c r="P5" s="592"/>
      <c r="Q5" s="537"/>
      <c r="R5" s="537"/>
      <c r="S5" s="537"/>
      <c r="T5" s="537"/>
      <c r="U5" s="534"/>
    </row>
    <row r="6" spans="1:21" ht="25.5" x14ac:dyDescent="0.25">
      <c r="A6" s="578"/>
      <c r="B6" s="538"/>
      <c r="C6" s="550"/>
      <c r="D6" s="550"/>
      <c r="E6" s="541"/>
      <c r="F6" s="550"/>
      <c r="G6" s="346" t="s">
        <v>111</v>
      </c>
      <c r="H6" s="241" t="s">
        <v>12</v>
      </c>
      <c r="I6" s="346" t="s">
        <v>111</v>
      </c>
      <c r="J6" s="241" t="s">
        <v>12</v>
      </c>
      <c r="K6" s="346" t="s">
        <v>111</v>
      </c>
      <c r="L6" s="241" t="s">
        <v>12</v>
      </c>
      <c r="M6" s="346" t="s">
        <v>111</v>
      </c>
      <c r="N6" s="241" t="s">
        <v>12</v>
      </c>
      <c r="O6" s="346" t="s">
        <v>111</v>
      </c>
      <c r="P6" s="241" t="s">
        <v>12</v>
      </c>
      <c r="Q6" s="538"/>
      <c r="R6" s="538"/>
      <c r="S6" s="538"/>
      <c r="T6" s="538"/>
      <c r="U6" s="535"/>
    </row>
    <row r="7" spans="1:21" ht="15.75" x14ac:dyDescent="0.25">
      <c r="A7" s="620" t="s">
        <v>1462</v>
      </c>
      <c r="B7" s="623" t="s">
        <v>1460</v>
      </c>
      <c r="C7" s="292"/>
      <c r="D7" s="292"/>
      <c r="E7" s="292"/>
      <c r="F7" s="293"/>
      <c r="G7" s="293"/>
      <c r="H7" s="420"/>
      <c r="I7" s="293"/>
      <c r="J7" s="420"/>
      <c r="K7" s="293"/>
      <c r="L7" s="420"/>
      <c r="M7" s="293"/>
      <c r="N7" s="420"/>
      <c r="O7" s="293"/>
      <c r="P7" s="420"/>
      <c r="Q7" s="293"/>
      <c r="R7" s="293"/>
      <c r="S7" s="293"/>
      <c r="T7" s="293"/>
      <c r="U7" s="293"/>
    </row>
    <row r="8" spans="1:21" ht="15.75" x14ac:dyDescent="0.25">
      <c r="A8" s="621"/>
      <c r="B8" s="623"/>
      <c r="C8" s="292"/>
      <c r="D8" s="292"/>
      <c r="E8" s="292"/>
      <c r="F8" s="293"/>
      <c r="G8" s="293"/>
      <c r="H8" s="420"/>
      <c r="I8" s="293"/>
      <c r="J8" s="420"/>
      <c r="K8" s="293"/>
      <c r="L8" s="420"/>
      <c r="M8" s="293"/>
      <c r="N8" s="420"/>
      <c r="O8" s="293"/>
      <c r="P8" s="420"/>
      <c r="Q8" s="293"/>
      <c r="R8" s="293"/>
      <c r="S8" s="293"/>
      <c r="T8" s="293"/>
      <c r="U8" s="293"/>
    </row>
    <row r="9" spans="1:21" ht="15.75" x14ac:dyDescent="0.25">
      <c r="A9" s="621"/>
      <c r="B9" s="623"/>
      <c r="C9" s="292"/>
      <c r="D9" s="292"/>
      <c r="E9" s="292"/>
      <c r="F9" s="293"/>
      <c r="G9" s="293"/>
      <c r="H9" s="420"/>
      <c r="I9" s="293"/>
      <c r="J9" s="420"/>
      <c r="K9" s="293"/>
      <c r="L9" s="420"/>
      <c r="M9" s="293"/>
      <c r="N9" s="420"/>
      <c r="O9" s="293"/>
      <c r="P9" s="420"/>
      <c r="Q9" s="293"/>
      <c r="R9" s="293"/>
      <c r="S9" s="293"/>
      <c r="T9" s="293"/>
      <c r="U9" s="293"/>
    </row>
    <row r="10" spans="1:21" ht="15.75" x14ac:dyDescent="0.25">
      <c r="A10" s="621"/>
      <c r="B10" s="623"/>
      <c r="C10" s="292"/>
      <c r="D10" s="292"/>
      <c r="E10" s="292"/>
      <c r="F10" s="293"/>
      <c r="G10" s="293"/>
      <c r="H10" s="420"/>
      <c r="I10" s="293"/>
      <c r="J10" s="420"/>
      <c r="K10" s="293"/>
      <c r="L10" s="420"/>
      <c r="M10" s="293"/>
      <c r="N10" s="420"/>
      <c r="O10" s="293"/>
      <c r="P10" s="420"/>
      <c r="Q10" s="293"/>
      <c r="R10" s="293"/>
      <c r="S10" s="293"/>
      <c r="T10" s="293"/>
      <c r="U10" s="293"/>
    </row>
    <row r="11" spans="1:21" ht="15.75" x14ac:dyDescent="0.25">
      <c r="A11" s="621"/>
      <c r="B11" s="623"/>
      <c r="C11" s="292"/>
      <c r="D11" s="292"/>
      <c r="E11" s="292"/>
      <c r="F11" s="293"/>
      <c r="G11" s="293"/>
      <c r="H11" s="420"/>
      <c r="I11" s="293"/>
      <c r="J11" s="420"/>
      <c r="K11" s="293"/>
      <c r="L11" s="420"/>
      <c r="M11" s="293"/>
      <c r="N11" s="420"/>
      <c r="O11" s="293"/>
      <c r="P11" s="420"/>
      <c r="Q11" s="293"/>
      <c r="R11" s="293"/>
      <c r="S11" s="293"/>
      <c r="T11" s="293"/>
      <c r="U11" s="293"/>
    </row>
    <row r="12" spans="1:21" ht="15.75" x14ac:dyDescent="0.25">
      <c r="A12" s="621"/>
      <c r="B12" s="623" t="s">
        <v>1467</v>
      </c>
      <c r="C12" s="292"/>
      <c r="D12" s="292"/>
      <c r="E12" s="292"/>
      <c r="F12" s="293"/>
      <c r="G12" s="293"/>
      <c r="H12" s="420"/>
      <c r="I12" s="293"/>
      <c r="J12" s="420"/>
      <c r="K12" s="293"/>
      <c r="L12" s="420"/>
      <c r="M12" s="293"/>
      <c r="N12" s="420"/>
      <c r="O12" s="293"/>
      <c r="P12" s="420"/>
      <c r="Q12" s="293"/>
      <c r="R12" s="293"/>
      <c r="S12" s="293"/>
      <c r="T12" s="293"/>
      <c r="U12" s="293"/>
    </row>
    <row r="13" spans="1:21" ht="15.75" x14ac:dyDescent="0.25">
      <c r="A13" s="621"/>
      <c r="B13" s="623"/>
      <c r="C13" s="292"/>
      <c r="D13" s="292"/>
      <c r="E13" s="292"/>
      <c r="F13" s="293"/>
      <c r="G13" s="293"/>
      <c r="H13" s="420"/>
      <c r="I13" s="293"/>
      <c r="J13" s="420"/>
      <c r="K13" s="293"/>
      <c r="L13" s="420"/>
      <c r="M13" s="293"/>
      <c r="N13" s="420"/>
      <c r="O13" s="293"/>
      <c r="P13" s="420"/>
      <c r="Q13" s="293"/>
      <c r="R13" s="293"/>
      <c r="S13" s="293"/>
      <c r="T13" s="293"/>
      <c r="U13" s="421"/>
    </row>
    <row r="14" spans="1:21" ht="15.75" x14ac:dyDescent="0.25">
      <c r="A14" s="621"/>
      <c r="B14" s="623"/>
      <c r="C14" s="292"/>
      <c r="D14" s="292"/>
      <c r="E14" s="292"/>
      <c r="F14" s="293"/>
      <c r="G14" s="293"/>
      <c r="H14" s="420"/>
      <c r="I14" s="293"/>
      <c r="J14" s="420"/>
      <c r="K14" s="293"/>
      <c r="L14" s="420"/>
      <c r="M14" s="293"/>
      <c r="N14" s="420"/>
      <c r="O14" s="293"/>
      <c r="P14" s="420"/>
      <c r="Q14" s="293"/>
      <c r="R14" s="293"/>
      <c r="S14" s="293"/>
      <c r="T14" s="293"/>
      <c r="U14" s="421"/>
    </row>
    <row r="15" spans="1:21" ht="15.75" x14ac:dyDescent="0.25">
      <c r="A15" s="621"/>
      <c r="B15" s="623"/>
      <c r="C15" s="292"/>
      <c r="D15" s="292"/>
      <c r="E15" s="292"/>
      <c r="F15" s="293"/>
      <c r="G15" s="293"/>
      <c r="H15" s="420"/>
      <c r="I15" s="293"/>
      <c r="J15" s="420"/>
      <c r="K15" s="293"/>
      <c r="L15" s="420"/>
      <c r="M15" s="293"/>
      <c r="N15" s="420"/>
      <c r="O15" s="293"/>
      <c r="P15" s="420"/>
      <c r="Q15" s="293"/>
      <c r="R15" s="293"/>
      <c r="S15" s="293"/>
      <c r="T15" s="293"/>
      <c r="U15" s="421"/>
    </row>
    <row r="16" spans="1:21" ht="15.75" x14ac:dyDescent="0.25">
      <c r="A16" s="621"/>
      <c r="B16" s="623"/>
      <c r="C16" s="292"/>
      <c r="D16" s="292"/>
      <c r="E16" s="292"/>
      <c r="F16" s="293"/>
      <c r="G16" s="293"/>
      <c r="H16" s="420"/>
      <c r="I16" s="293"/>
      <c r="J16" s="420"/>
      <c r="K16" s="422"/>
      <c r="L16" s="420"/>
      <c r="M16" s="293"/>
      <c r="N16" s="420"/>
      <c r="O16" s="423"/>
      <c r="P16" s="420"/>
      <c r="Q16" s="293"/>
      <c r="R16" s="293"/>
      <c r="S16" s="293"/>
      <c r="T16" s="293"/>
      <c r="U16" s="293"/>
    </row>
    <row r="17" spans="1:21" ht="15.75" x14ac:dyDescent="0.25">
      <c r="A17" s="621"/>
      <c r="B17" s="623" t="s">
        <v>1461</v>
      </c>
      <c r="C17" s="292"/>
      <c r="D17" s="292"/>
      <c r="E17" s="292"/>
      <c r="F17" s="293"/>
      <c r="G17" s="293"/>
      <c r="H17" s="420"/>
      <c r="I17" s="293"/>
      <c r="J17" s="420"/>
      <c r="K17" s="422"/>
      <c r="L17" s="420"/>
      <c r="M17" s="293"/>
      <c r="N17" s="420"/>
      <c r="O17" s="423"/>
      <c r="P17" s="420"/>
      <c r="Q17" s="293"/>
      <c r="R17" s="293"/>
      <c r="S17" s="293"/>
      <c r="T17" s="293"/>
      <c r="U17" s="293"/>
    </row>
    <row r="18" spans="1:21" ht="15.75" x14ac:dyDescent="0.25">
      <c r="A18" s="621"/>
      <c r="B18" s="623"/>
      <c r="C18" s="292"/>
      <c r="D18" s="292"/>
      <c r="E18" s="292"/>
      <c r="F18" s="293"/>
      <c r="G18" s="293"/>
      <c r="H18" s="420"/>
      <c r="I18" s="293"/>
      <c r="J18" s="420"/>
      <c r="K18" s="422"/>
      <c r="L18" s="420"/>
      <c r="M18" s="293"/>
      <c r="N18" s="420"/>
      <c r="O18" s="423"/>
      <c r="P18" s="420"/>
      <c r="Q18" s="293"/>
      <c r="R18" s="293"/>
      <c r="S18" s="293"/>
      <c r="T18" s="293"/>
      <c r="U18" s="293"/>
    </row>
    <row r="19" spans="1:21" ht="15.75" x14ac:dyDescent="0.25">
      <c r="A19" s="621"/>
      <c r="B19" s="623"/>
      <c r="C19" s="292"/>
      <c r="D19" s="292"/>
      <c r="E19" s="292"/>
      <c r="F19" s="293"/>
      <c r="G19" s="293"/>
      <c r="H19" s="420"/>
      <c r="I19" s="293"/>
      <c r="J19" s="420"/>
      <c r="K19" s="422"/>
      <c r="L19" s="420"/>
      <c r="M19" s="293"/>
      <c r="N19" s="420"/>
      <c r="O19" s="423"/>
      <c r="P19" s="420"/>
      <c r="Q19" s="293"/>
      <c r="R19" s="293"/>
      <c r="S19" s="293"/>
      <c r="T19" s="293"/>
      <c r="U19" s="293"/>
    </row>
    <row r="20" spans="1:21" ht="15.75" x14ac:dyDescent="0.25">
      <c r="A20" s="621"/>
      <c r="B20" s="623"/>
      <c r="C20" s="292"/>
      <c r="D20" s="292"/>
      <c r="E20" s="292"/>
      <c r="F20" s="293"/>
      <c r="G20" s="293"/>
      <c r="H20" s="420"/>
      <c r="I20" s="293"/>
      <c r="J20" s="420"/>
      <c r="K20" s="422"/>
      <c r="L20" s="420"/>
      <c r="M20" s="293"/>
      <c r="N20" s="420"/>
      <c r="O20" s="423"/>
      <c r="P20" s="420"/>
      <c r="Q20" s="293"/>
      <c r="R20" s="293"/>
      <c r="S20" s="293"/>
      <c r="T20" s="293"/>
      <c r="U20" s="293"/>
    </row>
    <row r="21" spans="1:21" ht="15.75" x14ac:dyDescent="0.25">
      <c r="A21" s="621"/>
      <c r="B21" s="623"/>
      <c r="C21" s="292"/>
      <c r="D21" s="292"/>
      <c r="E21" s="439"/>
      <c r="F21" s="293"/>
      <c r="G21" s="293"/>
      <c r="H21" s="420"/>
      <c r="I21" s="293"/>
      <c r="J21" s="420"/>
      <c r="K21" s="422"/>
      <c r="L21" s="420"/>
      <c r="M21" s="293"/>
      <c r="N21" s="420"/>
      <c r="O21" s="423"/>
      <c r="P21" s="420"/>
      <c r="Q21" s="293"/>
      <c r="R21" s="293"/>
      <c r="S21" s="293"/>
      <c r="T21" s="293"/>
      <c r="U21" s="293"/>
    </row>
    <row r="22" spans="1:21" ht="15.75" x14ac:dyDescent="0.25">
      <c r="A22" s="621"/>
      <c r="B22" s="620" t="s">
        <v>1463</v>
      </c>
      <c r="C22" s="292"/>
      <c r="D22" s="292"/>
      <c r="E22" s="439"/>
      <c r="F22" s="293"/>
      <c r="G22" s="293"/>
      <c r="H22" s="420"/>
      <c r="I22" s="293"/>
      <c r="J22" s="420"/>
      <c r="K22" s="422"/>
      <c r="L22" s="420"/>
      <c r="M22" s="293"/>
      <c r="N22" s="420"/>
      <c r="O22" s="423"/>
      <c r="P22" s="420"/>
      <c r="Q22" s="293"/>
      <c r="R22" s="293"/>
      <c r="S22" s="293"/>
      <c r="T22" s="293"/>
      <c r="U22" s="293"/>
    </row>
    <row r="23" spans="1:21" ht="15.75" x14ac:dyDescent="0.25">
      <c r="A23" s="621"/>
      <c r="B23" s="621"/>
      <c r="C23" s="292"/>
      <c r="D23" s="292"/>
      <c r="E23" s="439"/>
      <c r="F23" s="293"/>
      <c r="G23" s="293"/>
      <c r="H23" s="420"/>
      <c r="I23" s="293"/>
      <c r="J23" s="420"/>
      <c r="K23" s="422"/>
      <c r="L23" s="420"/>
      <c r="M23" s="293"/>
      <c r="N23" s="420"/>
      <c r="O23" s="423"/>
      <c r="P23" s="420"/>
      <c r="Q23" s="293"/>
      <c r="R23" s="293"/>
      <c r="S23" s="293"/>
      <c r="T23" s="293"/>
      <c r="U23" s="293"/>
    </row>
    <row r="24" spans="1:21" ht="15.75" x14ac:dyDescent="0.25">
      <c r="A24" s="621"/>
      <c r="B24" s="621"/>
      <c r="C24" s="292"/>
      <c r="D24" s="292"/>
      <c r="E24" s="439"/>
      <c r="F24" s="293"/>
      <c r="G24" s="293"/>
      <c r="H24" s="420"/>
      <c r="I24" s="293"/>
      <c r="J24" s="420"/>
      <c r="K24" s="422"/>
      <c r="L24" s="420"/>
      <c r="M24" s="293"/>
      <c r="N24" s="420"/>
      <c r="O24" s="423"/>
      <c r="P24" s="420"/>
      <c r="Q24" s="293"/>
      <c r="R24" s="293"/>
      <c r="S24" s="293"/>
      <c r="T24" s="293"/>
      <c r="U24" s="293"/>
    </row>
    <row r="25" spans="1:21" ht="15.75" x14ac:dyDescent="0.25">
      <c r="A25" s="621"/>
      <c r="B25" s="621"/>
      <c r="C25" s="292"/>
      <c r="D25" s="292"/>
      <c r="E25" s="439"/>
      <c r="F25" s="293"/>
      <c r="G25" s="293"/>
      <c r="H25" s="420"/>
      <c r="I25" s="293"/>
      <c r="J25" s="420"/>
      <c r="K25" s="422"/>
      <c r="L25" s="420"/>
      <c r="M25" s="293"/>
      <c r="N25" s="420"/>
      <c r="O25" s="423"/>
      <c r="P25" s="420"/>
      <c r="Q25" s="293"/>
      <c r="R25" s="293"/>
      <c r="S25" s="293"/>
      <c r="T25" s="293"/>
      <c r="U25" s="293"/>
    </row>
    <row r="26" spans="1:21" ht="15.75" x14ac:dyDescent="0.25">
      <c r="A26" s="621"/>
      <c r="B26" s="622"/>
      <c r="C26" s="292"/>
      <c r="D26" s="292"/>
      <c r="E26" s="439"/>
      <c r="F26" s="293"/>
      <c r="G26" s="293"/>
      <c r="H26" s="420"/>
      <c r="I26" s="293"/>
      <c r="J26" s="420"/>
      <c r="K26" s="422"/>
      <c r="L26" s="420"/>
      <c r="M26" s="293"/>
      <c r="N26" s="420"/>
      <c r="O26" s="423"/>
      <c r="P26" s="420"/>
      <c r="Q26" s="293"/>
      <c r="R26" s="293"/>
      <c r="S26" s="293"/>
      <c r="T26" s="293"/>
      <c r="U26" s="293"/>
    </row>
    <row r="27" spans="1:21" ht="15.75" x14ac:dyDescent="0.25">
      <c r="A27" s="621"/>
      <c r="B27" s="620" t="s">
        <v>1464</v>
      </c>
      <c r="C27" s="292"/>
      <c r="D27" s="292"/>
      <c r="E27" s="439"/>
      <c r="F27" s="293"/>
      <c r="G27" s="293"/>
      <c r="H27" s="420"/>
      <c r="I27" s="293"/>
      <c r="J27" s="420"/>
      <c r="K27" s="422"/>
      <c r="L27" s="420"/>
      <c r="M27" s="293"/>
      <c r="N27" s="420"/>
      <c r="O27" s="423"/>
      <c r="P27" s="420"/>
      <c r="Q27" s="293"/>
      <c r="R27" s="293"/>
      <c r="S27" s="293"/>
      <c r="T27" s="293"/>
      <c r="U27" s="293"/>
    </row>
    <row r="28" spans="1:21" ht="15.75" x14ac:dyDescent="0.25">
      <c r="A28" s="621"/>
      <c r="B28" s="621"/>
      <c r="C28" s="292"/>
      <c r="D28" s="292"/>
      <c r="E28" s="439"/>
      <c r="F28" s="293"/>
      <c r="G28" s="293"/>
      <c r="H28" s="420"/>
      <c r="I28" s="293"/>
      <c r="J28" s="420"/>
      <c r="K28" s="422"/>
      <c r="L28" s="420"/>
      <c r="M28" s="293"/>
      <c r="N28" s="420"/>
      <c r="O28" s="423"/>
      <c r="P28" s="420"/>
      <c r="Q28" s="293"/>
      <c r="R28" s="293"/>
      <c r="S28" s="293"/>
      <c r="T28" s="293"/>
      <c r="U28" s="293"/>
    </row>
    <row r="29" spans="1:21" ht="15.75" x14ac:dyDescent="0.25">
      <c r="A29" s="621"/>
      <c r="B29" s="621"/>
      <c r="C29" s="292"/>
      <c r="D29" s="292"/>
      <c r="E29" s="292"/>
      <c r="F29" s="293"/>
      <c r="G29" s="293"/>
      <c r="H29" s="420"/>
      <c r="I29" s="293"/>
      <c r="J29" s="420"/>
      <c r="K29" s="422"/>
      <c r="L29" s="420"/>
      <c r="M29" s="293"/>
      <c r="N29" s="420"/>
      <c r="O29" s="423"/>
      <c r="P29" s="420"/>
      <c r="Q29" s="293"/>
      <c r="R29" s="293"/>
      <c r="S29" s="293"/>
      <c r="T29" s="293"/>
      <c r="U29" s="293"/>
    </row>
    <row r="30" spans="1:21" ht="15.75" x14ac:dyDescent="0.25">
      <c r="A30" s="621"/>
      <c r="B30" s="621"/>
      <c r="C30" s="292"/>
      <c r="D30" s="292"/>
      <c r="E30" s="292"/>
      <c r="F30" s="293"/>
      <c r="G30" s="293"/>
      <c r="H30" s="420"/>
      <c r="I30" s="293"/>
      <c r="J30" s="420"/>
      <c r="K30" s="422"/>
      <c r="L30" s="420"/>
      <c r="M30" s="293"/>
      <c r="N30" s="420"/>
      <c r="O30" s="423"/>
      <c r="P30" s="420"/>
      <c r="Q30" s="293"/>
      <c r="R30" s="293"/>
      <c r="S30" s="293"/>
      <c r="T30" s="293"/>
      <c r="U30" s="293"/>
    </row>
    <row r="31" spans="1:21" ht="15.75" x14ac:dyDescent="0.25">
      <c r="A31" s="621"/>
      <c r="B31" s="622"/>
      <c r="C31" s="292"/>
      <c r="D31" s="292"/>
      <c r="E31" s="292"/>
      <c r="F31" s="293"/>
      <c r="G31" s="293"/>
      <c r="H31" s="420"/>
      <c r="I31" s="293"/>
      <c r="J31" s="420"/>
      <c r="K31" s="422"/>
      <c r="L31" s="420"/>
      <c r="M31" s="293"/>
      <c r="N31" s="420"/>
      <c r="O31" s="423"/>
      <c r="P31" s="420"/>
      <c r="Q31" s="293"/>
      <c r="R31" s="293"/>
      <c r="S31" s="293"/>
      <c r="T31" s="293"/>
      <c r="U31" s="293"/>
    </row>
    <row r="32" spans="1:21" ht="15.75" x14ac:dyDescent="0.25">
      <c r="A32" s="621"/>
      <c r="B32" s="623" t="s">
        <v>1465</v>
      </c>
      <c r="C32" s="438"/>
      <c r="D32" s="292"/>
      <c r="E32" s="292"/>
      <c r="F32" s="293"/>
      <c r="G32" s="293"/>
      <c r="H32" s="420"/>
      <c r="I32" s="293"/>
      <c r="J32" s="420"/>
      <c r="K32" s="422"/>
      <c r="L32" s="420"/>
      <c r="M32" s="293"/>
      <c r="N32" s="420"/>
      <c r="O32" s="423"/>
      <c r="P32" s="420"/>
      <c r="Q32" s="293"/>
      <c r="R32" s="293"/>
      <c r="S32" s="293"/>
      <c r="T32" s="293"/>
      <c r="U32" s="293"/>
    </row>
    <row r="33" spans="1:21" ht="15.75" x14ac:dyDescent="0.25">
      <c r="A33" s="621"/>
      <c r="B33" s="623"/>
      <c r="C33" s="438"/>
      <c r="D33" s="292"/>
      <c r="E33" s="292"/>
      <c r="F33" s="293"/>
      <c r="G33" s="293"/>
      <c r="H33" s="420"/>
      <c r="I33" s="293"/>
      <c r="J33" s="420"/>
      <c r="K33" s="422"/>
      <c r="L33" s="420"/>
      <c r="M33" s="293"/>
      <c r="N33" s="420"/>
      <c r="O33" s="423"/>
      <c r="P33" s="420"/>
      <c r="Q33" s="293"/>
      <c r="R33" s="293"/>
      <c r="S33" s="293"/>
      <c r="T33" s="293"/>
      <c r="U33" s="293"/>
    </row>
    <row r="34" spans="1:21" ht="15.75" x14ac:dyDescent="0.25">
      <c r="A34" s="621"/>
      <c r="B34" s="623"/>
      <c r="C34" s="438"/>
      <c r="D34" s="292"/>
      <c r="E34" s="292"/>
      <c r="F34" s="293"/>
      <c r="G34" s="293"/>
      <c r="H34" s="420"/>
      <c r="I34" s="293"/>
      <c r="J34" s="420"/>
      <c r="K34" s="422"/>
      <c r="L34" s="420"/>
      <c r="M34" s="293"/>
      <c r="N34" s="420"/>
      <c r="O34" s="423"/>
      <c r="P34" s="420"/>
      <c r="Q34" s="293"/>
      <c r="R34" s="293"/>
      <c r="S34" s="293"/>
      <c r="T34" s="293"/>
      <c r="U34" s="293"/>
    </row>
    <row r="35" spans="1:21" ht="15.75" x14ac:dyDescent="0.25">
      <c r="A35" s="621"/>
      <c r="B35" s="623"/>
      <c r="C35" s="438"/>
      <c r="D35" s="292"/>
      <c r="E35" s="292"/>
      <c r="F35" s="293"/>
      <c r="G35" s="293"/>
      <c r="H35" s="420"/>
      <c r="I35" s="293"/>
      <c r="J35" s="420"/>
      <c r="K35" s="422"/>
      <c r="L35" s="420"/>
      <c r="M35" s="293"/>
      <c r="N35" s="420"/>
      <c r="O35" s="423"/>
      <c r="P35" s="420"/>
      <c r="Q35" s="293"/>
      <c r="R35" s="293"/>
      <c r="S35" s="293"/>
      <c r="T35" s="293"/>
      <c r="U35" s="293"/>
    </row>
    <row r="36" spans="1:21" ht="15.75" x14ac:dyDescent="0.25">
      <c r="A36" s="621"/>
      <c r="B36" s="623"/>
      <c r="C36" s="438"/>
      <c r="D36" s="292"/>
      <c r="E36" s="292"/>
      <c r="F36" s="293"/>
      <c r="G36" s="293"/>
      <c r="H36" s="420"/>
      <c r="I36" s="293"/>
      <c r="J36" s="420"/>
      <c r="K36" s="422"/>
      <c r="L36" s="420"/>
      <c r="M36" s="293"/>
      <c r="N36" s="420"/>
      <c r="O36" s="423"/>
      <c r="P36" s="420"/>
      <c r="Q36" s="293"/>
      <c r="R36" s="293"/>
      <c r="S36" s="293"/>
      <c r="T36" s="293"/>
      <c r="U36" s="293"/>
    </row>
    <row r="37" spans="1:21" ht="15.75" x14ac:dyDescent="0.25">
      <c r="A37" s="621"/>
      <c r="B37" s="623" t="s">
        <v>1466</v>
      </c>
      <c r="C37" s="438"/>
      <c r="D37" s="292"/>
      <c r="E37" s="292"/>
      <c r="F37" s="293"/>
      <c r="G37" s="293"/>
      <c r="H37" s="420"/>
      <c r="I37" s="293"/>
      <c r="J37" s="420"/>
      <c r="K37" s="422"/>
      <c r="L37" s="420"/>
      <c r="M37" s="293"/>
      <c r="N37" s="420"/>
      <c r="O37" s="423"/>
      <c r="P37" s="420"/>
      <c r="Q37" s="293"/>
      <c r="R37" s="293"/>
      <c r="S37" s="293"/>
      <c r="T37" s="293"/>
      <c r="U37" s="293"/>
    </row>
    <row r="38" spans="1:21" ht="15.75" x14ac:dyDescent="0.25">
      <c r="A38" s="621"/>
      <c r="B38" s="623"/>
      <c r="C38" s="438"/>
      <c r="D38" s="292"/>
      <c r="E38" s="292"/>
      <c r="F38" s="293"/>
      <c r="G38" s="293"/>
      <c r="H38" s="420"/>
      <c r="I38" s="293"/>
      <c r="J38" s="420"/>
      <c r="K38" s="422"/>
      <c r="L38" s="420"/>
      <c r="M38" s="293"/>
      <c r="N38" s="420"/>
      <c r="O38" s="423"/>
      <c r="P38" s="420"/>
      <c r="Q38" s="293"/>
      <c r="R38" s="293"/>
      <c r="S38" s="293"/>
      <c r="T38" s="293"/>
      <c r="U38" s="293"/>
    </row>
    <row r="39" spans="1:21" ht="15.75" x14ac:dyDescent="0.25">
      <c r="A39" s="621"/>
      <c r="B39" s="623"/>
      <c r="C39" s="438"/>
      <c r="D39" s="292"/>
      <c r="E39" s="292"/>
      <c r="F39" s="293"/>
      <c r="G39" s="293"/>
      <c r="H39" s="420"/>
      <c r="I39" s="293"/>
      <c r="J39" s="420"/>
      <c r="K39" s="422"/>
      <c r="L39" s="420"/>
      <c r="M39" s="293"/>
      <c r="N39" s="420"/>
      <c r="O39" s="423"/>
      <c r="P39" s="420"/>
      <c r="Q39" s="293"/>
      <c r="R39" s="293"/>
      <c r="S39" s="293"/>
      <c r="T39" s="293"/>
      <c r="U39" s="293"/>
    </row>
    <row r="40" spans="1:21" ht="15.75" x14ac:dyDescent="0.25">
      <c r="A40" s="621"/>
      <c r="B40" s="623"/>
      <c r="C40" s="438"/>
      <c r="D40" s="292"/>
      <c r="E40" s="292"/>
      <c r="F40" s="293"/>
      <c r="G40" s="293"/>
      <c r="H40" s="420"/>
      <c r="I40" s="293"/>
      <c r="J40" s="420"/>
      <c r="K40" s="422"/>
      <c r="L40" s="420"/>
      <c r="M40" s="293"/>
      <c r="N40" s="420"/>
      <c r="O40" s="423"/>
      <c r="P40" s="420"/>
      <c r="Q40" s="293"/>
      <c r="R40" s="293"/>
      <c r="S40" s="293"/>
      <c r="T40" s="293"/>
      <c r="U40" s="293"/>
    </row>
    <row r="41" spans="1:21" ht="15.75" x14ac:dyDescent="0.25">
      <c r="A41" s="621"/>
      <c r="B41" s="623"/>
      <c r="C41" s="438"/>
      <c r="D41" s="292"/>
      <c r="E41" s="292"/>
      <c r="F41" s="293"/>
      <c r="G41" s="293"/>
      <c r="H41" s="420"/>
      <c r="I41" s="293"/>
      <c r="J41" s="420"/>
      <c r="K41" s="422"/>
      <c r="L41" s="420"/>
      <c r="M41" s="293"/>
      <c r="N41" s="420"/>
      <c r="O41" s="423"/>
      <c r="P41" s="420"/>
      <c r="Q41" s="293"/>
      <c r="R41" s="293"/>
      <c r="S41" s="293"/>
      <c r="T41" s="293"/>
      <c r="U41" s="293"/>
    </row>
    <row r="42" spans="1:21" ht="15.75" x14ac:dyDescent="0.25">
      <c r="A42" s="304"/>
      <c r="B42" s="305"/>
      <c r="C42" s="304" t="s">
        <v>1470</v>
      </c>
      <c r="D42" s="305"/>
      <c r="E42" s="305"/>
      <c r="F42" s="306"/>
      <c r="G42" s="294">
        <f t="shared" ref="G42:P42" si="0">SUM(G7:G41)</f>
        <v>0</v>
      </c>
      <c r="H42" s="295">
        <f t="shared" si="0"/>
        <v>0</v>
      </c>
      <c r="I42" s="294">
        <f t="shared" si="0"/>
        <v>0</v>
      </c>
      <c r="J42" s="295">
        <f t="shared" si="0"/>
        <v>0</v>
      </c>
      <c r="K42" s="294">
        <f t="shared" si="0"/>
        <v>0</v>
      </c>
      <c r="L42" s="295">
        <f t="shared" si="0"/>
        <v>0</v>
      </c>
      <c r="M42" s="294">
        <f t="shared" si="0"/>
        <v>0</v>
      </c>
      <c r="N42" s="295">
        <f t="shared" si="0"/>
        <v>0</v>
      </c>
      <c r="O42" s="295">
        <f t="shared" si="0"/>
        <v>0</v>
      </c>
      <c r="P42" s="295">
        <f t="shared" si="0"/>
        <v>0</v>
      </c>
      <c r="Q42" s="276"/>
      <c r="R42" s="276"/>
      <c r="S42" s="276"/>
      <c r="T42" s="276"/>
      <c r="U42" s="276"/>
    </row>
    <row r="48" spans="1:21" x14ac:dyDescent="0.25">
      <c r="H48" s="428"/>
      <c r="J48" s="428"/>
      <c r="L48" s="428"/>
      <c r="N48" s="428"/>
      <c r="P48" s="428"/>
    </row>
    <row r="49" spans="8:16" x14ac:dyDescent="0.25">
      <c r="H49" s="428"/>
      <c r="J49" s="428"/>
      <c r="L49" s="428"/>
      <c r="N49" s="428"/>
      <c r="P49" s="428"/>
    </row>
    <row r="50" spans="8:16" x14ac:dyDescent="0.25">
      <c r="H50" s="428"/>
      <c r="J50" s="428"/>
      <c r="L50" s="428"/>
      <c r="N50" s="428"/>
      <c r="P50" s="428"/>
    </row>
    <row r="51" spans="8:16" x14ac:dyDescent="0.25">
      <c r="H51" s="428"/>
      <c r="J51" s="428"/>
      <c r="L51" s="428"/>
      <c r="N51" s="428"/>
      <c r="P51" s="428"/>
    </row>
    <row r="52" spans="8:16" x14ac:dyDescent="0.25">
      <c r="H52" s="428"/>
      <c r="J52" s="428"/>
      <c r="L52" s="428"/>
      <c r="N52" s="428"/>
      <c r="P52" s="428"/>
    </row>
    <row r="53" spans="8:16" x14ac:dyDescent="0.25">
      <c r="H53" s="428"/>
      <c r="J53" s="428"/>
      <c r="L53" s="428"/>
      <c r="N53" s="428"/>
      <c r="P53" s="428"/>
    </row>
    <row r="54" spans="8:16" x14ac:dyDescent="0.25">
      <c r="H54" s="428"/>
      <c r="J54" s="428"/>
      <c r="L54" s="428"/>
      <c r="N54" s="428"/>
      <c r="P54" s="428"/>
    </row>
    <row r="55" spans="8:16" x14ac:dyDescent="0.25">
      <c r="H55" s="428"/>
      <c r="J55" s="428"/>
      <c r="L55" s="428"/>
      <c r="N55" s="428"/>
      <c r="P55" s="428"/>
    </row>
    <row r="56" spans="8:16" x14ac:dyDescent="0.25">
      <c r="H56" s="428"/>
      <c r="J56" s="428"/>
      <c r="L56" s="428"/>
      <c r="N56" s="428"/>
      <c r="P56" s="428"/>
    </row>
    <row r="57" spans="8:16" x14ac:dyDescent="0.25">
      <c r="H57" s="428"/>
      <c r="J57" s="428"/>
      <c r="L57" s="428"/>
      <c r="N57" s="428"/>
      <c r="P57" s="428"/>
    </row>
    <row r="58" spans="8:16" x14ac:dyDescent="0.25">
      <c r="H58" s="428"/>
      <c r="J58" s="428"/>
      <c r="L58" s="428"/>
      <c r="N58" s="428"/>
      <c r="P58" s="428"/>
    </row>
    <row r="59" spans="8:16" x14ac:dyDescent="0.25">
      <c r="H59" s="428"/>
      <c r="J59" s="428"/>
      <c r="L59" s="428"/>
      <c r="N59" s="428"/>
      <c r="P59" s="428"/>
    </row>
    <row r="60" spans="8:16" x14ac:dyDescent="0.25">
      <c r="H60" s="428"/>
      <c r="J60" s="428"/>
      <c r="L60" s="428"/>
      <c r="N60" s="428"/>
      <c r="P60" s="428"/>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8" customFormat="1" ht="18.75" x14ac:dyDescent="0.3">
      <c r="G1" s="291" t="s">
        <v>1423</v>
      </c>
      <c r="L1" s="291"/>
      <c r="M1" s="291"/>
      <c r="N1" s="291"/>
      <c r="O1" s="291"/>
      <c r="P1" s="291"/>
      <c r="Q1" s="291"/>
      <c r="R1" s="291"/>
      <c r="S1" s="291"/>
      <c r="T1" s="291"/>
      <c r="U1" s="291"/>
    </row>
    <row r="2" spans="1:21" s="288" customFormat="1" ht="18.75" x14ac:dyDescent="0.3">
      <c r="A2" s="341" t="s">
        <v>1364</v>
      </c>
      <c r="G2" s="291"/>
      <c r="L2" s="291"/>
      <c r="M2" s="291"/>
      <c r="N2" s="291"/>
      <c r="O2" s="291"/>
      <c r="P2" s="291"/>
      <c r="Q2" s="291"/>
      <c r="R2" s="291"/>
      <c r="S2" s="291"/>
      <c r="T2" s="291"/>
      <c r="U2" s="291"/>
    </row>
    <row r="3" spans="1:21" s="288" customFormat="1" ht="27.75" customHeight="1" x14ac:dyDescent="0.2">
      <c r="A3" s="624" t="s">
        <v>1425</v>
      </c>
      <c r="B3" s="624"/>
      <c r="C3" s="624"/>
      <c r="D3" s="624"/>
      <c r="E3" s="624"/>
      <c r="F3" s="624"/>
      <c r="G3" s="624"/>
      <c r="H3" s="624"/>
      <c r="I3" s="624"/>
      <c r="J3" s="624"/>
      <c r="K3" s="624"/>
      <c r="L3" s="624"/>
      <c r="M3" s="624"/>
      <c r="N3" s="624"/>
      <c r="O3" s="624"/>
      <c r="P3" s="624"/>
      <c r="Q3" s="624"/>
      <c r="R3" s="624"/>
      <c r="S3" s="624"/>
      <c r="T3" s="624"/>
      <c r="U3" s="624"/>
    </row>
    <row r="4" spans="1:21" s="340" customFormat="1" x14ac:dyDescent="0.25">
      <c r="A4" s="625" t="s">
        <v>1431</v>
      </c>
      <c r="B4" s="625"/>
      <c r="C4" s="625"/>
      <c r="D4" s="625"/>
      <c r="E4" s="625"/>
      <c r="F4" s="625"/>
      <c r="G4" s="625"/>
      <c r="H4" s="625"/>
      <c r="I4" s="625"/>
      <c r="J4" s="625"/>
      <c r="K4" s="625"/>
      <c r="L4" s="625"/>
      <c r="M4" s="625"/>
      <c r="N4" s="625"/>
      <c r="O4" s="625"/>
      <c r="P4" s="625"/>
      <c r="Q4" s="625"/>
      <c r="R4" s="625"/>
      <c r="S4" s="625"/>
      <c r="T4" s="625"/>
      <c r="U4" s="625"/>
    </row>
    <row r="5" spans="1:21" s="66" customFormat="1" ht="23.25" customHeight="1" x14ac:dyDescent="0.25">
      <c r="A5" s="578" t="s">
        <v>100</v>
      </c>
      <c r="B5" s="578" t="s">
        <v>115</v>
      </c>
      <c r="C5" s="548" t="s">
        <v>89</v>
      </c>
      <c r="D5" s="548" t="s">
        <v>90</v>
      </c>
      <c r="E5" s="539" t="s">
        <v>400</v>
      </c>
      <c r="F5" s="548" t="s">
        <v>91</v>
      </c>
      <c r="G5" s="578" t="s">
        <v>103</v>
      </c>
      <c r="H5" s="578"/>
      <c r="I5" s="578"/>
      <c r="J5" s="578"/>
      <c r="K5" s="578"/>
      <c r="L5" s="578"/>
      <c r="M5" s="578"/>
      <c r="N5" s="578"/>
      <c r="O5" s="592" t="s">
        <v>104</v>
      </c>
      <c r="P5" s="592"/>
      <c r="Q5" s="536" t="s">
        <v>105</v>
      </c>
      <c r="R5" s="536" t="s">
        <v>106</v>
      </c>
      <c r="S5" s="536" t="s">
        <v>113</v>
      </c>
      <c r="T5" s="536" t="s">
        <v>112</v>
      </c>
      <c r="U5" s="533" t="s">
        <v>92</v>
      </c>
    </row>
    <row r="6" spans="1:21" s="66" customFormat="1" ht="15" customHeight="1" x14ac:dyDescent="0.25">
      <c r="A6" s="578"/>
      <c r="B6" s="578"/>
      <c r="C6" s="549"/>
      <c r="D6" s="549"/>
      <c r="E6" s="540"/>
      <c r="F6" s="549"/>
      <c r="G6" s="578" t="s">
        <v>107</v>
      </c>
      <c r="H6" s="578"/>
      <c r="I6" s="578" t="s">
        <v>108</v>
      </c>
      <c r="J6" s="578"/>
      <c r="K6" s="578" t="s">
        <v>109</v>
      </c>
      <c r="L6" s="578"/>
      <c r="M6" s="578" t="s">
        <v>110</v>
      </c>
      <c r="N6" s="578"/>
      <c r="O6" s="592"/>
      <c r="P6" s="592"/>
      <c r="Q6" s="537"/>
      <c r="R6" s="537"/>
      <c r="S6" s="537"/>
      <c r="T6" s="537"/>
      <c r="U6" s="534"/>
    </row>
    <row r="7" spans="1:21" s="67" customFormat="1" ht="24" customHeight="1" x14ac:dyDescent="0.25">
      <c r="A7" s="578"/>
      <c r="B7" s="578"/>
      <c r="C7" s="550"/>
      <c r="D7" s="550"/>
      <c r="E7" s="541"/>
      <c r="F7" s="550"/>
      <c r="G7" s="331" t="s">
        <v>111</v>
      </c>
      <c r="H7" s="241" t="s">
        <v>12</v>
      </c>
      <c r="I7" s="331" t="s">
        <v>111</v>
      </c>
      <c r="J7" s="241" t="s">
        <v>12</v>
      </c>
      <c r="K7" s="331" t="s">
        <v>111</v>
      </c>
      <c r="L7" s="241" t="s">
        <v>12</v>
      </c>
      <c r="M7" s="331" t="s">
        <v>111</v>
      </c>
      <c r="N7" s="241" t="s">
        <v>12</v>
      </c>
      <c r="O7" s="331" t="s">
        <v>111</v>
      </c>
      <c r="P7" s="241" t="s">
        <v>12</v>
      </c>
      <c r="Q7" s="538"/>
      <c r="R7" s="538"/>
      <c r="S7" s="538"/>
      <c r="T7" s="538"/>
      <c r="U7" s="535"/>
    </row>
    <row r="8" spans="1:21" s="273" customFormat="1" ht="15.75" x14ac:dyDescent="0.25">
      <c r="A8" s="310"/>
      <c r="B8" s="311"/>
      <c r="C8" s="311"/>
      <c r="D8" s="311"/>
      <c r="E8" s="311"/>
      <c r="F8" s="311"/>
      <c r="G8" s="311"/>
      <c r="H8" s="310" t="s">
        <v>1423</v>
      </c>
      <c r="I8" s="311"/>
      <c r="J8" s="311"/>
      <c r="K8" s="311"/>
      <c r="L8" s="311"/>
      <c r="M8" s="311"/>
      <c r="N8" s="311"/>
      <c r="O8" s="311"/>
      <c r="P8" s="311"/>
      <c r="Q8" s="311"/>
      <c r="R8" s="311"/>
      <c r="S8" s="311"/>
      <c r="T8" s="311"/>
      <c r="U8" s="312"/>
    </row>
    <row r="9" spans="1:21" ht="15.75" x14ac:dyDescent="0.25">
      <c r="A9" s="564" t="s">
        <v>1426</v>
      </c>
      <c r="B9" s="561" t="s">
        <v>1427</v>
      </c>
      <c r="C9" s="289"/>
      <c r="D9" s="289"/>
      <c r="E9" s="289"/>
      <c r="F9" s="289"/>
      <c r="G9" s="425"/>
      <c r="H9" s="426"/>
      <c r="I9" s="289"/>
      <c r="J9" s="426"/>
      <c r="K9" s="289"/>
      <c r="L9" s="426"/>
      <c r="M9" s="289"/>
      <c r="N9" s="426"/>
      <c r="O9" s="293"/>
      <c r="P9" s="420"/>
      <c r="Q9" s="289"/>
      <c r="R9" s="289"/>
      <c r="S9" s="289"/>
      <c r="T9" s="289"/>
      <c r="U9" s="289"/>
    </row>
    <row r="10" spans="1:21" ht="15.75" x14ac:dyDescent="0.25">
      <c r="A10" s="564"/>
      <c r="B10" s="562"/>
      <c r="C10" s="289"/>
      <c r="D10" s="289"/>
      <c r="E10" s="289"/>
      <c r="F10" s="289"/>
      <c r="G10" s="425"/>
      <c r="H10" s="426"/>
      <c r="I10" s="289"/>
      <c r="J10" s="426"/>
      <c r="K10" s="289"/>
      <c r="L10" s="426"/>
      <c r="M10" s="289"/>
      <c r="N10" s="426"/>
      <c r="O10" s="293"/>
      <c r="P10" s="420"/>
      <c r="Q10" s="289"/>
      <c r="R10" s="289"/>
      <c r="S10" s="289"/>
      <c r="T10" s="289"/>
      <c r="U10" s="289"/>
    </row>
    <row r="11" spans="1:21" s="428" customFormat="1" ht="15.75" x14ac:dyDescent="0.25">
      <c r="A11" s="564"/>
      <c r="B11" s="562"/>
      <c r="C11" s="289"/>
      <c r="D11" s="289"/>
      <c r="E11" s="289"/>
      <c r="F11" s="289"/>
      <c r="G11" s="425"/>
      <c r="H11" s="426"/>
      <c r="I11" s="289"/>
      <c r="J11" s="426"/>
      <c r="K11" s="289"/>
      <c r="L11" s="426"/>
      <c r="M11" s="289"/>
      <c r="N11" s="426"/>
      <c r="O11" s="293"/>
      <c r="P11" s="420"/>
      <c r="Q11" s="289"/>
      <c r="R11" s="289"/>
      <c r="S11" s="289"/>
      <c r="T11" s="289"/>
      <c r="U11" s="289"/>
    </row>
    <row r="12" spans="1:21" ht="15.75" x14ac:dyDescent="0.25">
      <c r="A12" s="564"/>
      <c r="B12" s="562"/>
      <c r="C12" s="289"/>
      <c r="D12" s="289"/>
      <c r="E12" s="289"/>
      <c r="F12" s="289"/>
      <c r="G12" s="425"/>
      <c r="H12" s="426"/>
      <c r="I12" s="289"/>
      <c r="J12" s="426"/>
      <c r="K12" s="289"/>
      <c r="L12" s="426"/>
      <c r="M12" s="289"/>
      <c r="N12" s="426"/>
      <c r="O12" s="293"/>
      <c r="P12" s="420"/>
      <c r="Q12" s="289"/>
      <c r="R12" s="289"/>
      <c r="S12" s="289"/>
      <c r="T12" s="289"/>
      <c r="U12" s="289"/>
    </row>
    <row r="13" spans="1:21" ht="15.75" x14ac:dyDescent="0.25">
      <c r="A13" s="564"/>
      <c r="B13" s="562"/>
      <c r="C13" s="289"/>
      <c r="D13" s="289"/>
      <c r="E13" s="289"/>
      <c r="F13" s="289"/>
      <c r="G13" s="425"/>
      <c r="H13" s="426"/>
      <c r="I13" s="289"/>
      <c r="J13" s="426"/>
      <c r="K13" s="289"/>
      <c r="L13" s="426"/>
      <c r="M13" s="289"/>
      <c r="N13" s="426"/>
      <c r="O13" s="293"/>
      <c r="P13" s="420"/>
      <c r="Q13" s="289"/>
      <c r="R13" s="289"/>
      <c r="S13" s="289"/>
      <c r="T13" s="289"/>
      <c r="U13" s="289"/>
    </row>
    <row r="14" spans="1:21" ht="15.75" x14ac:dyDescent="0.25">
      <c r="A14" s="564"/>
      <c r="B14" s="563"/>
      <c r="C14" s="289"/>
      <c r="D14" s="289"/>
      <c r="E14" s="289"/>
      <c r="F14" s="289"/>
      <c r="G14" s="425"/>
      <c r="H14" s="426"/>
      <c r="I14" s="289"/>
      <c r="J14" s="426"/>
      <c r="K14" s="289"/>
      <c r="L14" s="426"/>
      <c r="M14" s="289"/>
      <c r="N14" s="426"/>
      <c r="O14" s="293"/>
      <c r="P14" s="420"/>
      <c r="Q14" s="289"/>
      <c r="R14" s="289"/>
      <c r="S14" s="289"/>
      <c r="T14" s="289"/>
      <c r="U14" s="289"/>
    </row>
    <row r="15" spans="1:21" ht="15.75" x14ac:dyDescent="0.25">
      <c r="A15" s="564"/>
      <c r="B15" s="561" t="s">
        <v>1428</v>
      </c>
      <c r="C15" s="289"/>
      <c r="D15" s="289"/>
      <c r="E15" s="289"/>
      <c r="F15" s="289"/>
      <c r="G15" s="425"/>
      <c r="H15" s="426"/>
      <c r="I15" s="289"/>
      <c r="J15" s="426"/>
      <c r="K15" s="289"/>
      <c r="L15" s="426"/>
      <c r="M15" s="289"/>
      <c r="N15" s="426"/>
      <c r="O15" s="293"/>
      <c r="P15" s="420"/>
      <c r="Q15" s="289"/>
      <c r="R15" s="289"/>
      <c r="S15" s="289"/>
      <c r="T15" s="289"/>
      <c r="U15" s="289"/>
    </row>
    <row r="16" spans="1:21" s="428" customFormat="1" ht="15.75" x14ac:dyDescent="0.25">
      <c r="A16" s="564"/>
      <c r="B16" s="562"/>
      <c r="C16" s="289"/>
      <c r="D16" s="289"/>
      <c r="E16" s="289"/>
      <c r="F16" s="289"/>
      <c r="G16" s="425"/>
      <c r="H16" s="426"/>
      <c r="I16" s="289"/>
      <c r="J16" s="426"/>
      <c r="K16" s="289"/>
      <c r="L16" s="426"/>
      <c r="M16" s="289"/>
      <c r="N16" s="426"/>
      <c r="O16" s="293"/>
      <c r="P16" s="420"/>
      <c r="Q16" s="289"/>
      <c r="R16" s="289"/>
      <c r="S16" s="289"/>
      <c r="T16" s="289"/>
      <c r="U16" s="289"/>
    </row>
    <row r="17" spans="1:21" s="428" customFormat="1" ht="15.75" x14ac:dyDescent="0.25">
      <c r="A17" s="564"/>
      <c r="B17" s="562"/>
      <c r="C17" s="289"/>
      <c r="D17" s="289"/>
      <c r="E17" s="289"/>
      <c r="F17" s="289"/>
      <c r="G17" s="425"/>
      <c r="H17" s="426"/>
      <c r="I17" s="289"/>
      <c r="J17" s="426"/>
      <c r="K17" s="289"/>
      <c r="L17" s="426"/>
      <c r="M17" s="289"/>
      <c r="N17" s="426"/>
      <c r="O17" s="293"/>
      <c r="P17" s="420"/>
      <c r="Q17" s="289"/>
      <c r="R17" s="289"/>
      <c r="S17" s="289"/>
      <c r="T17" s="289"/>
      <c r="U17" s="289"/>
    </row>
    <row r="18" spans="1:21" s="428" customFormat="1" ht="15.75" x14ac:dyDescent="0.25">
      <c r="A18" s="564"/>
      <c r="B18" s="562"/>
      <c r="C18" s="289"/>
      <c r="D18" s="289"/>
      <c r="E18" s="289"/>
      <c r="F18" s="289"/>
      <c r="G18" s="425"/>
      <c r="H18" s="426"/>
      <c r="I18" s="289"/>
      <c r="J18" s="426"/>
      <c r="K18" s="289"/>
      <c r="L18" s="426"/>
      <c r="M18" s="289"/>
      <c r="N18" s="426"/>
      <c r="O18" s="293"/>
      <c r="P18" s="420"/>
      <c r="Q18" s="289"/>
      <c r="R18" s="289"/>
      <c r="S18" s="289"/>
      <c r="T18" s="289"/>
      <c r="U18" s="289"/>
    </row>
    <row r="19" spans="1:21" ht="15.75" x14ac:dyDescent="0.25">
      <c r="A19" s="564"/>
      <c r="B19" s="562"/>
      <c r="C19" s="289"/>
      <c r="D19" s="289"/>
      <c r="E19" s="289"/>
      <c r="F19" s="289"/>
      <c r="G19" s="425"/>
      <c r="H19" s="426"/>
      <c r="I19" s="289"/>
      <c r="J19" s="426"/>
      <c r="K19" s="289"/>
      <c r="L19" s="426"/>
      <c r="M19" s="289"/>
      <c r="N19" s="426"/>
      <c r="O19" s="293"/>
      <c r="P19" s="420"/>
      <c r="Q19" s="289"/>
      <c r="R19" s="289"/>
      <c r="S19" s="289"/>
      <c r="T19" s="289"/>
      <c r="U19" s="289"/>
    </row>
    <row r="20" spans="1:21" ht="15.75" x14ac:dyDescent="0.25">
      <c r="A20" s="564"/>
      <c r="B20" s="563"/>
      <c r="C20" s="289"/>
      <c r="D20" s="289"/>
      <c r="E20" s="289"/>
      <c r="F20" s="289"/>
      <c r="G20" s="425"/>
      <c r="H20" s="426"/>
      <c r="I20" s="289"/>
      <c r="J20" s="426"/>
      <c r="K20" s="289"/>
      <c r="L20" s="426"/>
      <c r="M20" s="289"/>
      <c r="N20" s="426"/>
      <c r="O20" s="293"/>
      <c r="P20" s="420"/>
      <c r="Q20" s="289"/>
      <c r="R20" s="289"/>
      <c r="S20" s="289"/>
      <c r="T20" s="289"/>
      <c r="U20" s="289"/>
    </row>
    <row r="21" spans="1:21" s="428" customFormat="1" ht="15.75" x14ac:dyDescent="0.25">
      <c r="A21" s="564"/>
      <c r="B21" s="561" t="s">
        <v>1429</v>
      </c>
      <c r="C21" s="289"/>
      <c r="D21" s="289"/>
      <c r="E21" s="289"/>
      <c r="F21" s="289"/>
      <c r="G21" s="425"/>
      <c r="H21" s="426"/>
      <c r="I21" s="289"/>
      <c r="J21" s="426"/>
      <c r="K21" s="289"/>
      <c r="L21" s="426"/>
      <c r="M21" s="289"/>
      <c r="N21" s="426"/>
      <c r="O21" s="293"/>
      <c r="P21" s="420"/>
      <c r="Q21" s="289"/>
      <c r="R21" s="289"/>
      <c r="S21" s="289"/>
      <c r="T21" s="289"/>
      <c r="U21" s="289"/>
    </row>
    <row r="22" spans="1:21" s="428" customFormat="1" ht="15.75" x14ac:dyDescent="0.25">
      <c r="A22" s="564"/>
      <c r="B22" s="562"/>
      <c r="C22" s="289"/>
      <c r="D22" s="289"/>
      <c r="E22" s="289"/>
      <c r="F22" s="289"/>
      <c r="G22" s="425"/>
      <c r="H22" s="426"/>
      <c r="I22" s="289"/>
      <c r="J22" s="426"/>
      <c r="K22" s="289"/>
      <c r="L22" s="426"/>
      <c r="M22" s="289"/>
      <c r="N22" s="426"/>
      <c r="O22" s="293"/>
      <c r="P22" s="420"/>
      <c r="Q22" s="289"/>
      <c r="R22" s="289"/>
      <c r="S22" s="289"/>
      <c r="T22" s="289"/>
      <c r="U22" s="289"/>
    </row>
    <row r="23" spans="1:21" s="428" customFormat="1" ht="15.75" x14ac:dyDescent="0.25">
      <c r="A23" s="564"/>
      <c r="B23" s="562"/>
      <c r="C23" s="289"/>
      <c r="D23" s="289"/>
      <c r="E23" s="289"/>
      <c r="F23" s="289"/>
      <c r="G23" s="425"/>
      <c r="H23" s="426"/>
      <c r="I23" s="289"/>
      <c r="J23" s="426"/>
      <c r="K23" s="289"/>
      <c r="L23" s="426"/>
      <c r="M23" s="289"/>
      <c r="N23" s="426"/>
      <c r="O23" s="293"/>
      <c r="P23" s="420"/>
      <c r="Q23" s="289"/>
      <c r="R23" s="289"/>
      <c r="S23" s="289"/>
      <c r="T23" s="289"/>
      <c r="U23" s="289"/>
    </row>
    <row r="24" spans="1:21" s="428" customFormat="1" ht="15.75" x14ac:dyDescent="0.25">
      <c r="A24" s="564"/>
      <c r="B24" s="562"/>
      <c r="C24" s="289"/>
      <c r="D24" s="289"/>
      <c r="E24" s="289"/>
      <c r="F24" s="289"/>
      <c r="G24" s="425"/>
      <c r="H24" s="426"/>
      <c r="I24" s="289"/>
      <c r="J24" s="426"/>
      <c r="K24" s="289"/>
      <c r="L24" s="426"/>
      <c r="M24" s="289"/>
      <c r="N24" s="426"/>
      <c r="O24" s="293"/>
      <c r="P24" s="420"/>
      <c r="Q24" s="289"/>
      <c r="R24" s="289"/>
      <c r="S24" s="289"/>
      <c r="T24" s="289"/>
      <c r="U24" s="289"/>
    </row>
    <row r="25" spans="1:21" s="428" customFormat="1" ht="15.75" x14ac:dyDescent="0.25">
      <c r="A25" s="564"/>
      <c r="B25" s="562"/>
      <c r="C25" s="289"/>
      <c r="D25" s="289"/>
      <c r="E25" s="289"/>
      <c r="F25" s="289"/>
      <c r="G25" s="425"/>
      <c r="H25" s="426"/>
      <c r="I25" s="289"/>
      <c r="J25" s="426"/>
      <c r="K25" s="289"/>
      <c r="L25" s="426"/>
      <c r="M25" s="289"/>
      <c r="N25" s="426"/>
      <c r="O25" s="293"/>
      <c r="P25" s="420"/>
      <c r="Q25" s="289"/>
      <c r="R25" s="289"/>
      <c r="S25" s="289"/>
      <c r="T25" s="289"/>
      <c r="U25" s="289"/>
    </row>
    <row r="26" spans="1:21" ht="15.75" x14ac:dyDescent="0.25">
      <c r="A26" s="564"/>
      <c r="B26" s="563"/>
      <c r="C26" s="289"/>
      <c r="D26" s="289"/>
      <c r="E26" s="289"/>
      <c r="F26" s="289"/>
      <c r="G26" s="289"/>
      <c r="H26" s="426"/>
      <c r="I26" s="289"/>
      <c r="J26" s="426"/>
      <c r="K26" s="289"/>
      <c r="L26" s="426"/>
      <c r="M26" s="289"/>
      <c r="N26" s="426"/>
      <c r="O26" s="293"/>
      <c r="P26" s="420"/>
      <c r="Q26" s="289"/>
      <c r="R26" s="289"/>
      <c r="S26" s="289"/>
      <c r="T26" s="289"/>
      <c r="U26" s="289"/>
    </row>
    <row r="27" spans="1:21" ht="15.75" x14ac:dyDescent="0.25">
      <c r="A27" s="561" t="s">
        <v>1430</v>
      </c>
      <c r="B27" s="561" t="s">
        <v>1432</v>
      </c>
      <c r="C27" s="289"/>
      <c r="D27" s="289"/>
      <c r="E27" s="289"/>
      <c r="F27" s="289"/>
      <c r="G27" s="425"/>
      <c r="H27" s="426"/>
      <c r="I27" s="289"/>
      <c r="J27" s="426"/>
      <c r="K27" s="289"/>
      <c r="L27" s="426"/>
      <c r="M27" s="289"/>
      <c r="N27" s="426"/>
      <c r="O27" s="293"/>
      <c r="P27" s="420"/>
      <c r="Q27" s="289"/>
      <c r="R27" s="289"/>
      <c r="S27" s="289"/>
      <c r="T27" s="289"/>
      <c r="U27" s="289"/>
    </row>
    <row r="28" spans="1:21" s="428" customFormat="1" ht="15.75" x14ac:dyDescent="0.25">
      <c r="A28" s="562"/>
      <c r="B28" s="562"/>
      <c r="C28" s="289"/>
      <c r="D28" s="289"/>
      <c r="E28" s="289"/>
      <c r="F28" s="289"/>
      <c r="G28" s="425"/>
      <c r="H28" s="426"/>
      <c r="I28" s="289"/>
      <c r="J28" s="426"/>
      <c r="K28" s="289"/>
      <c r="L28" s="426"/>
      <c r="M28" s="289"/>
      <c r="N28" s="426"/>
      <c r="O28" s="293"/>
      <c r="P28" s="420"/>
      <c r="Q28" s="289"/>
      <c r="R28" s="289"/>
      <c r="S28" s="289"/>
      <c r="T28" s="289"/>
      <c r="U28" s="289"/>
    </row>
    <row r="29" spans="1:21" s="428" customFormat="1" ht="15.75" x14ac:dyDescent="0.25">
      <c r="A29" s="562"/>
      <c r="B29" s="562"/>
      <c r="C29" s="289"/>
      <c r="D29" s="289"/>
      <c r="E29" s="289"/>
      <c r="F29" s="289"/>
      <c r="G29" s="425"/>
      <c r="H29" s="426"/>
      <c r="I29" s="289"/>
      <c r="J29" s="426"/>
      <c r="K29" s="289"/>
      <c r="L29" s="426"/>
      <c r="M29" s="289"/>
      <c r="N29" s="426"/>
      <c r="O29" s="293"/>
      <c r="P29" s="420"/>
      <c r="Q29" s="289"/>
      <c r="R29" s="289"/>
      <c r="S29" s="289"/>
      <c r="T29" s="289"/>
      <c r="U29" s="289"/>
    </row>
    <row r="30" spans="1:21" s="428" customFormat="1" ht="15.75" x14ac:dyDescent="0.25">
      <c r="A30" s="562"/>
      <c r="B30" s="562"/>
      <c r="C30" s="289"/>
      <c r="D30" s="289"/>
      <c r="E30" s="289"/>
      <c r="F30" s="289"/>
      <c r="G30" s="425"/>
      <c r="H30" s="426"/>
      <c r="I30" s="289"/>
      <c r="J30" s="426"/>
      <c r="K30" s="289"/>
      <c r="L30" s="426"/>
      <c r="M30" s="289"/>
      <c r="N30" s="426"/>
      <c r="O30" s="293"/>
      <c r="P30" s="420"/>
      <c r="Q30" s="289"/>
      <c r="R30" s="289"/>
      <c r="S30" s="289"/>
      <c r="T30" s="289"/>
      <c r="U30" s="289"/>
    </row>
    <row r="31" spans="1:21" s="428" customFormat="1" ht="15.75" x14ac:dyDescent="0.25">
      <c r="A31" s="562"/>
      <c r="B31" s="562"/>
      <c r="C31" s="289"/>
      <c r="D31" s="289"/>
      <c r="E31" s="289"/>
      <c r="F31" s="289"/>
      <c r="G31" s="425"/>
      <c r="H31" s="426"/>
      <c r="I31" s="289"/>
      <c r="J31" s="426"/>
      <c r="K31" s="289"/>
      <c r="L31" s="426"/>
      <c r="M31" s="289"/>
      <c r="N31" s="426"/>
      <c r="O31" s="293"/>
      <c r="P31" s="420"/>
      <c r="Q31" s="289"/>
      <c r="R31" s="289"/>
      <c r="S31" s="289"/>
      <c r="T31" s="289"/>
      <c r="U31" s="289"/>
    </row>
    <row r="32" spans="1:21" s="428" customFormat="1" ht="15.75" x14ac:dyDescent="0.25">
      <c r="A32" s="562"/>
      <c r="B32" s="563"/>
      <c r="C32" s="289"/>
      <c r="D32" s="289"/>
      <c r="E32" s="289"/>
      <c r="F32" s="289"/>
      <c r="G32" s="425"/>
      <c r="H32" s="426"/>
      <c r="I32" s="289"/>
      <c r="J32" s="426"/>
      <c r="K32" s="289"/>
      <c r="L32" s="426"/>
      <c r="M32" s="289"/>
      <c r="N32" s="426"/>
      <c r="O32" s="293"/>
      <c r="P32" s="420"/>
      <c r="Q32" s="289"/>
      <c r="R32" s="289"/>
      <c r="S32" s="289"/>
      <c r="T32" s="289"/>
      <c r="U32" s="289"/>
    </row>
    <row r="33" spans="1:21" ht="15.75" x14ac:dyDescent="0.25">
      <c r="A33" s="562"/>
      <c r="B33" s="561" t="s">
        <v>1433</v>
      </c>
      <c r="C33" s="289"/>
      <c r="D33" s="289"/>
      <c r="E33" s="289"/>
      <c r="F33" s="289"/>
      <c r="G33" s="289"/>
      <c r="H33" s="426"/>
      <c r="I33" s="289"/>
      <c r="J33" s="426"/>
      <c r="K33" s="289"/>
      <c r="L33" s="426"/>
      <c r="M33" s="289"/>
      <c r="N33" s="426"/>
      <c r="O33" s="293"/>
      <c r="P33" s="420"/>
      <c r="Q33" s="289"/>
      <c r="R33" s="289"/>
      <c r="S33" s="289"/>
      <c r="T33" s="289"/>
      <c r="U33" s="289"/>
    </row>
    <row r="34" spans="1:21" s="428" customFormat="1" ht="15.75" x14ac:dyDescent="0.25">
      <c r="A34" s="562"/>
      <c r="B34" s="562"/>
      <c r="C34" s="289"/>
      <c r="D34" s="289"/>
      <c r="E34" s="289"/>
      <c r="F34" s="289"/>
      <c r="G34" s="289"/>
      <c r="H34" s="426"/>
      <c r="I34" s="289"/>
      <c r="J34" s="426"/>
      <c r="K34" s="289"/>
      <c r="L34" s="426"/>
      <c r="M34" s="289"/>
      <c r="N34" s="426"/>
      <c r="O34" s="293"/>
      <c r="P34" s="420"/>
      <c r="Q34" s="289"/>
      <c r="R34" s="289"/>
      <c r="S34" s="289"/>
      <c r="T34" s="289"/>
      <c r="U34" s="289"/>
    </row>
    <row r="35" spans="1:21" s="428" customFormat="1" ht="15.75" x14ac:dyDescent="0.25">
      <c r="A35" s="562"/>
      <c r="B35" s="562"/>
      <c r="C35" s="289"/>
      <c r="D35" s="289"/>
      <c r="E35" s="289"/>
      <c r="F35" s="289"/>
      <c r="G35" s="289"/>
      <c r="H35" s="426"/>
      <c r="I35" s="289"/>
      <c r="J35" s="426"/>
      <c r="K35" s="289"/>
      <c r="L35" s="426"/>
      <c r="M35" s="289"/>
      <c r="N35" s="426"/>
      <c r="O35" s="293"/>
      <c r="P35" s="420"/>
      <c r="Q35" s="289"/>
      <c r="R35" s="289"/>
      <c r="S35" s="289"/>
      <c r="T35" s="289"/>
      <c r="U35" s="289"/>
    </row>
    <row r="36" spans="1:21" s="428" customFormat="1" ht="15.75" x14ac:dyDescent="0.25">
      <c r="A36" s="562"/>
      <c r="B36" s="562"/>
      <c r="C36" s="289"/>
      <c r="D36" s="289"/>
      <c r="E36" s="289"/>
      <c r="F36" s="289"/>
      <c r="G36" s="289"/>
      <c r="H36" s="426"/>
      <c r="I36" s="289"/>
      <c r="J36" s="426"/>
      <c r="K36" s="289"/>
      <c r="L36" s="426"/>
      <c r="M36" s="289"/>
      <c r="N36" s="426"/>
      <c r="O36" s="293"/>
      <c r="P36" s="420"/>
      <c r="Q36" s="289"/>
      <c r="R36" s="289"/>
      <c r="S36" s="289"/>
      <c r="T36" s="289"/>
      <c r="U36" s="289"/>
    </row>
    <row r="37" spans="1:21" ht="15.75" x14ac:dyDescent="0.25">
      <c r="A37" s="562"/>
      <c r="B37" s="562"/>
      <c r="C37" s="289"/>
      <c r="D37" s="289"/>
      <c r="E37" s="289"/>
      <c r="F37" s="289"/>
      <c r="G37" s="289"/>
      <c r="H37" s="426"/>
      <c r="I37" s="289"/>
      <c r="J37" s="426"/>
      <c r="K37" s="289"/>
      <c r="L37" s="426"/>
      <c r="M37" s="289"/>
      <c r="N37" s="426"/>
      <c r="O37" s="293"/>
      <c r="P37" s="420"/>
      <c r="Q37" s="289"/>
      <c r="R37" s="289"/>
      <c r="S37" s="289"/>
      <c r="T37" s="289"/>
      <c r="U37" s="289"/>
    </row>
    <row r="38" spans="1:21" ht="15.75" x14ac:dyDescent="0.25">
      <c r="A38" s="563"/>
      <c r="B38" s="563"/>
      <c r="C38" s="289"/>
      <c r="D38" s="289"/>
      <c r="E38" s="289"/>
      <c r="F38" s="289"/>
      <c r="G38" s="289"/>
      <c r="H38" s="426"/>
      <c r="I38" s="289"/>
      <c r="J38" s="426"/>
      <c r="K38" s="289"/>
      <c r="L38" s="426"/>
      <c r="M38" s="289"/>
      <c r="N38" s="426"/>
      <c r="O38" s="293"/>
      <c r="P38" s="420"/>
      <c r="Q38" s="289"/>
      <c r="R38" s="289"/>
      <c r="S38" s="289"/>
      <c r="T38" s="289"/>
      <c r="U38" s="421"/>
    </row>
    <row r="39" spans="1:21" ht="15.75" x14ac:dyDescent="0.25">
      <c r="A39" s="313"/>
      <c r="B39" s="314"/>
      <c r="C39" s="313" t="s">
        <v>1424</v>
      </c>
      <c r="D39" s="314"/>
      <c r="E39" s="314"/>
      <c r="F39" s="315"/>
      <c r="G39" s="277">
        <f t="shared" ref="G39:P39" si="0">SUM(G9:G38)</f>
        <v>0</v>
      </c>
      <c r="H39" s="242">
        <f t="shared" si="0"/>
        <v>0</v>
      </c>
      <c r="I39" s="277">
        <f t="shared" si="0"/>
        <v>0</v>
      </c>
      <c r="J39" s="242">
        <f t="shared" si="0"/>
        <v>0</v>
      </c>
      <c r="K39" s="277">
        <f t="shared" si="0"/>
        <v>0</v>
      </c>
      <c r="L39" s="242">
        <f t="shared" si="0"/>
        <v>0</v>
      </c>
      <c r="M39" s="277">
        <f t="shared" si="0"/>
        <v>0</v>
      </c>
      <c r="N39" s="242">
        <f t="shared" si="0"/>
        <v>0</v>
      </c>
      <c r="O39" s="242">
        <f t="shared" si="0"/>
        <v>0</v>
      </c>
      <c r="P39" s="242">
        <f t="shared" si="0"/>
        <v>0</v>
      </c>
      <c r="Q39" s="277"/>
      <c r="R39" s="277"/>
      <c r="S39" s="277"/>
      <c r="T39" s="277"/>
      <c r="U39" s="290"/>
    </row>
    <row r="59" s="273" customFormat="1" ht="12" x14ac:dyDescent="0.25"/>
    <row r="60" s="273" customFormat="1" ht="12" x14ac:dyDescent="0.25"/>
    <row r="73" s="273" customFormat="1" ht="12" x14ac:dyDescent="0.25"/>
    <row r="74" s="273"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6"/>
      <c r="C1" s="296"/>
      <c r="D1" s="296"/>
      <c r="E1" s="296"/>
      <c r="G1" s="296" t="s">
        <v>1434</v>
      </c>
      <c r="I1" s="296"/>
      <c r="J1" s="296"/>
      <c r="K1" s="296"/>
      <c r="L1" s="296"/>
      <c r="M1" s="296"/>
      <c r="N1" s="296"/>
      <c r="O1" s="296"/>
      <c r="P1" s="296"/>
      <c r="Q1" s="296"/>
      <c r="R1" s="296"/>
      <c r="S1" s="296"/>
      <c r="T1" s="296"/>
      <c r="U1" s="296"/>
    </row>
    <row r="2" spans="1:21" s="428" customFormat="1" ht="18.75" x14ac:dyDescent="0.25">
      <c r="A2" s="428" t="s">
        <v>1360</v>
      </c>
      <c r="B2" s="296"/>
      <c r="C2" s="296"/>
      <c r="D2" s="296"/>
      <c r="E2" s="296"/>
      <c r="G2" s="296"/>
      <c r="H2" s="243"/>
      <c r="I2" s="296"/>
      <c r="J2" s="296"/>
      <c r="K2" s="296"/>
      <c r="L2" s="296"/>
      <c r="M2" s="296"/>
      <c r="N2" s="296"/>
      <c r="O2" s="296"/>
      <c r="P2" s="296"/>
      <c r="Q2" s="296"/>
      <c r="R2" s="296"/>
      <c r="S2" s="296"/>
      <c r="T2" s="296"/>
      <c r="U2" s="296"/>
    </row>
    <row r="3" spans="1:21" x14ac:dyDescent="0.25">
      <c r="A3" s="281" t="s">
        <v>1437</v>
      </c>
      <c r="B3" s="281"/>
      <c r="C3" s="281"/>
      <c r="D3" s="281"/>
      <c r="E3" s="281"/>
      <c r="F3" s="281"/>
      <c r="G3" s="281"/>
      <c r="H3" s="281"/>
      <c r="I3" s="281"/>
      <c r="J3" s="281"/>
      <c r="K3" s="281"/>
      <c r="L3" s="281"/>
      <c r="M3" s="281"/>
      <c r="N3" s="281"/>
      <c r="O3" s="281"/>
      <c r="P3" s="281"/>
      <c r="Q3" s="281"/>
      <c r="R3" s="281"/>
      <c r="S3" s="281"/>
      <c r="T3" s="281"/>
      <c r="U3" s="281"/>
    </row>
    <row r="4" spans="1:21" ht="15" customHeight="1" x14ac:dyDescent="0.25">
      <c r="A4" s="578" t="s">
        <v>100</v>
      </c>
      <c r="B4" s="536" t="s">
        <v>115</v>
      </c>
      <c r="C4" s="548" t="s">
        <v>89</v>
      </c>
      <c r="D4" s="548" t="s">
        <v>90</v>
      </c>
      <c r="E4" s="539" t="s">
        <v>400</v>
      </c>
      <c r="F4" s="548" t="s">
        <v>91</v>
      </c>
      <c r="G4" s="578" t="s">
        <v>103</v>
      </c>
      <c r="H4" s="578"/>
      <c r="I4" s="578"/>
      <c r="J4" s="578"/>
      <c r="K4" s="578"/>
      <c r="L4" s="578"/>
      <c r="M4" s="578"/>
      <c r="N4" s="578"/>
      <c r="O4" s="592" t="s">
        <v>104</v>
      </c>
      <c r="P4" s="592"/>
      <c r="Q4" s="536" t="s">
        <v>105</v>
      </c>
      <c r="R4" s="536" t="s">
        <v>106</v>
      </c>
      <c r="S4" s="536" t="s">
        <v>113</v>
      </c>
      <c r="T4" s="536" t="s">
        <v>112</v>
      </c>
      <c r="U4" s="533" t="s">
        <v>92</v>
      </c>
    </row>
    <row r="5" spans="1:21" ht="15" customHeight="1" x14ac:dyDescent="0.25">
      <c r="A5" s="578"/>
      <c r="B5" s="537"/>
      <c r="C5" s="549"/>
      <c r="D5" s="549"/>
      <c r="E5" s="540"/>
      <c r="F5" s="549"/>
      <c r="G5" s="578" t="s">
        <v>107</v>
      </c>
      <c r="H5" s="578"/>
      <c r="I5" s="578" t="s">
        <v>108</v>
      </c>
      <c r="J5" s="578"/>
      <c r="K5" s="578" t="s">
        <v>109</v>
      </c>
      <c r="L5" s="578"/>
      <c r="M5" s="578" t="s">
        <v>110</v>
      </c>
      <c r="N5" s="578"/>
      <c r="O5" s="592"/>
      <c r="P5" s="592"/>
      <c r="Q5" s="537"/>
      <c r="R5" s="537"/>
      <c r="S5" s="537"/>
      <c r="T5" s="537"/>
      <c r="U5" s="534"/>
    </row>
    <row r="6" spans="1:21" ht="25.5" x14ac:dyDescent="0.25">
      <c r="A6" s="578"/>
      <c r="B6" s="538"/>
      <c r="C6" s="550"/>
      <c r="D6" s="550"/>
      <c r="E6" s="541"/>
      <c r="F6" s="550"/>
      <c r="G6" s="254" t="s">
        <v>111</v>
      </c>
      <c r="H6" s="241" t="s">
        <v>12</v>
      </c>
      <c r="I6" s="254" t="s">
        <v>111</v>
      </c>
      <c r="J6" s="241" t="s">
        <v>12</v>
      </c>
      <c r="K6" s="254" t="s">
        <v>111</v>
      </c>
      <c r="L6" s="241" t="s">
        <v>12</v>
      </c>
      <c r="M6" s="254" t="s">
        <v>111</v>
      </c>
      <c r="N6" s="241" t="s">
        <v>12</v>
      </c>
      <c r="O6" s="254" t="s">
        <v>111</v>
      </c>
      <c r="P6" s="241" t="s">
        <v>12</v>
      </c>
      <c r="Q6" s="538"/>
      <c r="R6" s="538"/>
      <c r="S6" s="538"/>
      <c r="T6" s="538"/>
      <c r="U6" s="535"/>
    </row>
    <row r="7" spans="1:21" ht="15.75" customHeight="1" x14ac:dyDescent="0.25">
      <c r="A7" s="564" t="s">
        <v>1435</v>
      </c>
      <c r="B7" s="561" t="s">
        <v>1436</v>
      </c>
      <c r="C7" s="348"/>
      <c r="D7" s="348"/>
      <c r="E7" s="348"/>
      <c r="F7" s="348"/>
      <c r="G7" s="417"/>
      <c r="H7" s="418"/>
      <c r="I7" s="417"/>
      <c r="J7" s="418"/>
      <c r="K7" s="417"/>
      <c r="L7" s="418"/>
      <c r="M7" s="417"/>
      <c r="N7" s="418"/>
      <c r="O7" s="433"/>
      <c r="P7" s="420"/>
      <c r="Q7" s="348"/>
      <c r="R7" s="348"/>
      <c r="S7" s="348"/>
      <c r="T7" s="348"/>
      <c r="U7" s="348"/>
    </row>
    <row r="8" spans="1:21" ht="15.75" x14ac:dyDescent="0.25">
      <c r="A8" s="564"/>
      <c r="B8" s="562"/>
      <c r="C8" s="348"/>
      <c r="D8" s="348"/>
      <c r="E8" s="348"/>
      <c r="F8" s="348"/>
      <c r="G8" s="417"/>
      <c r="H8" s="418"/>
      <c r="I8" s="417"/>
      <c r="J8" s="418"/>
      <c r="K8" s="417"/>
      <c r="L8" s="418"/>
      <c r="M8" s="417"/>
      <c r="N8" s="418"/>
      <c r="O8" s="433"/>
      <c r="P8" s="420"/>
      <c r="Q8" s="348"/>
      <c r="R8" s="348"/>
      <c r="S8" s="348"/>
      <c r="T8" s="348"/>
      <c r="U8" s="348"/>
    </row>
    <row r="9" spans="1:21" ht="15.75" x14ac:dyDescent="0.25">
      <c r="A9" s="564"/>
      <c r="B9" s="562"/>
      <c r="C9" s="348"/>
      <c r="D9" s="348"/>
      <c r="E9" s="348"/>
      <c r="F9" s="348"/>
      <c r="G9" s="417"/>
      <c r="H9" s="418"/>
      <c r="I9" s="417"/>
      <c r="J9" s="418"/>
      <c r="K9" s="417"/>
      <c r="L9" s="418"/>
      <c r="M9" s="417"/>
      <c r="N9" s="418"/>
      <c r="O9" s="433"/>
      <c r="P9" s="420"/>
      <c r="Q9" s="348"/>
      <c r="R9" s="348"/>
      <c r="S9" s="348"/>
      <c r="T9" s="348"/>
      <c r="U9" s="348"/>
    </row>
    <row r="10" spans="1:21" ht="15.75" x14ac:dyDescent="0.25">
      <c r="A10" s="564"/>
      <c r="B10" s="562"/>
      <c r="C10" s="348"/>
      <c r="D10" s="348"/>
      <c r="E10" s="348"/>
      <c r="F10" s="348"/>
      <c r="G10" s="417"/>
      <c r="H10" s="418"/>
      <c r="I10" s="417"/>
      <c r="J10" s="418"/>
      <c r="K10" s="417"/>
      <c r="L10" s="418"/>
      <c r="M10" s="417"/>
      <c r="N10" s="418"/>
      <c r="O10" s="433"/>
      <c r="P10" s="420"/>
      <c r="Q10" s="348"/>
      <c r="R10" s="348"/>
      <c r="S10" s="348"/>
      <c r="T10" s="348"/>
      <c r="U10" s="348"/>
    </row>
    <row r="11" spans="1:21" ht="15.75" x14ac:dyDescent="0.25">
      <c r="A11" s="564"/>
      <c r="B11" s="562"/>
      <c r="C11" s="348"/>
      <c r="D11" s="348"/>
      <c r="E11" s="348"/>
      <c r="F11" s="348"/>
      <c r="G11" s="417"/>
      <c r="H11" s="418"/>
      <c r="I11" s="417"/>
      <c r="J11" s="418"/>
      <c r="K11" s="417"/>
      <c r="L11" s="418"/>
      <c r="M11" s="417"/>
      <c r="N11" s="418"/>
      <c r="O11" s="433"/>
      <c r="P11" s="420"/>
      <c r="Q11" s="348"/>
      <c r="R11" s="348"/>
      <c r="S11" s="348"/>
      <c r="T11" s="348"/>
      <c r="U11" s="348"/>
    </row>
    <row r="12" spans="1:21" ht="15.75" x14ac:dyDescent="0.25">
      <c r="A12" s="564"/>
      <c r="B12" s="562"/>
      <c r="C12" s="348"/>
      <c r="D12" s="348"/>
      <c r="E12" s="348"/>
      <c r="F12" s="348"/>
      <c r="G12" s="417"/>
      <c r="H12" s="418"/>
      <c r="I12" s="417"/>
      <c r="J12" s="418"/>
      <c r="K12" s="417"/>
      <c r="L12" s="418"/>
      <c r="M12" s="417"/>
      <c r="N12" s="418"/>
      <c r="O12" s="433"/>
      <c r="P12" s="420"/>
      <c r="Q12" s="348"/>
      <c r="R12" s="348"/>
      <c r="S12" s="348"/>
      <c r="T12" s="348"/>
      <c r="U12" s="348"/>
    </row>
    <row r="13" spans="1:21" ht="15.75" x14ac:dyDescent="0.25">
      <c r="A13" s="564"/>
      <c r="B13" s="562"/>
      <c r="C13" s="348"/>
      <c r="D13" s="348"/>
      <c r="E13" s="348"/>
      <c r="F13" s="348"/>
      <c r="G13" s="417"/>
      <c r="H13" s="418"/>
      <c r="I13" s="417"/>
      <c r="J13" s="418"/>
      <c r="K13" s="417"/>
      <c r="L13" s="418"/>
      <c r="M13" s="417"/>
      <c r="N13" s="418"/>
      <c r="O13" s="433"/>
      <c r="P13" s="420"/>
      <c r="Q13" s="348"/>
      <c r="R13" s="348"/>
      <c r="S13" s="348"/>
      <c r="T13" s="348"/>
      <c r="U13" s="348"/>
    </row>
    <row r="14" spans="1:21" ht="15.75" x14ac:dyDescent="0.25">
      <c r="A14" s="564"/>
      <c r="B14" s="563"/>
      <c r="C14" s="348"/>
      <c r="D14" s="348"/>
      <c r="E14" s="348"/>
      <c r="F14" s="348"/>
      <c r="G14" s="417"/>
      <c r="H14" s="418"/>
      <c r="I14" s="417"/>
      <c r="J14" s="418"/>
      <c r="K14" s="417"/>
      <c r="L14" s="418"/>
      <c r="M14" s="417"/>
      <c r="N14" s="418"/>
      <c r="O14" s="293"/>
      <c r="P14" s="420"/>
      <c r="Q14" s="348"/>
      <c r="R14" s="348"/>
      <c r="S14" s="348"/>
      <c r="T14" s="348"/>
      <c r="U14" s="348"/>
    </row>
    <row r="15" spans="1:21" ht="15.6" customHeight="1" x14ac:dyDescent="0.25">
      <c r="A15" s="304"/>
      <c r="B15" s="305"/>
      <c r="C15" s="304" t="s">
        <v>489</v>
      </c>
      <c r="D15" s="305"/>
      <c r="E15" s="305"/>
      <c r="F15" s="306"/>
      <c r="G15" s="299">
        <f t="shared" ref="G15:P15" si="0">SUM(G7:G14)</f>
        <v>0</v>
      </c>
      <c r="H15" s="245">
        <f t="shared" si="0"/>
        <v>0</v>
      </c>
      <c r="I15" s="299">
        <f t="shared" si="0"/>
        <v>0</v>
      </c>
      <c r="J15" s="245">
        <f t="shared" si="0"/>
        <v>0</v>
      </c>
      <c r="K15" s="299">
        <f t="shared" si="0"/>
        <v>0</v>
      </c>
      <c r="L15" s="245">
        <f t="shared" si="0"/>
        <v>0</v>
      </c>
      <c r="M15" s="299">
        <f t="shared" si="0"/>
        <v>0</v>
      </c>
      <c r="N15" s="245">
        <f t="shared" si="0"/>
        <v>0</v>
      </c>
      <c r="O15" s="245">
        <f t="shared" si="0"/>
        <v>0</v>
      </c>
      <c r="P15" s="245">
        <f t="shared" si="0"/>
        <v>0</v>
      </c>
      <c r="Q15" s="277"/>
      <c r="R15" s="277"/>
      <c r="S15" s="277"/>
      <c r="T15" s="277"/>
      <c r="U15" s="277"/>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x14ac:dyDescent="0.25">
      <c r="B1" s="251"/>
      <c r="C1" s="251"/>
      <c r="D1" s="251"/>
      <c r="E1" s="256"/>
      <c r="F1" s="251"/>
      <c r="G1" s="303" t="s">
        <v>1366</v>
      </c>
      <c r="J1" s="251"/>
      <c r="K1" s="251"/>
      <c r="L1" s="251"/>
      <c r="M1" s="251"/>
      <c r="N1" s="251"/>
      <c r="O1" s="251"/>
      <c r="P1" s="251"/>
      <c r="Q1" s="251"/>
      <c r="R1" s="251"/>
      <c r="S1" s="251"/>
      <c r="T1" s="251"/>
      <c r="U1" s="251"/>
    </row>
    <row r="2" spans="1:21" ht="18" customHeight="1" x14ac:dyDescent="0.25">
      <c r="B2" s="256"/>
      <c r="C2" s="256"/>
      <c r="D2" s="256"/>
      <c r="E2" s="256"/>
      <c r="F2" s="256"/>
      <c r="G2" s="303"/>
      <c r="J2" s="256"/>
      <c r="K2" s="256"/>
      <c r="L2" s="256"/>
      <c r="M2" s="256"/>
      <c r="N2" s="256"/>
      <c r="O2" s="256"/>
      <c r="P2" s="256"/>
      <c r="Q2" s="256"/>
      <c r="R2" s="256"/>
      <c r="S2" s="256"/>
      <c r="T2" s="256"/>
      <c r="U2" s="256"/>
    </row>
    <row r="3" spans="1:21" ht="18" customHeight="1" x14ac:dyDescent="0.25">
      <c r="A3" s="336" t="s">
        <v>1359</v>
      </c>
      <c r="B3" s="256"/>
      <c r="C3" s="256"/>
      <c r="D3" s="256"/>
      <c r="E3" s="256"/>
      <c r="F3" s="256"/>
      <c r="G3" s="303"/>
      <c r="J3" s="256"/>
      <c r="K3" s="256"/>
      <c r="L3" s="256"/>
      <c r="M3" s="256"/>
      <c r="N3" s="256"/>
      <c r="O3" s="256"/>
      <c r="P3" s="256"/>
      <c r="Q3" s="256"/>
      <c r="R3" s="256"/>
      <c r="S3" s="256"/>
      <c r="T3" s="256"/>
      <c r="U3" s="256"/>
    </row>
    <row r="4" spans="1:21" ht="33" customHeight="1" x14ac:dyDescent="0.25">
      <c r="A4" s="626" t="s">
        <v>1365</v>
      </c>
      <c r="B4" s="626"/>
      <c r="C4" s="626"/>
      <c r="D4" s="626"/>
      <c r="E4" s="626"/>
      <c r="F4" s="626"/>
      <c r="G4" s="626"/>
      <c r="H4" s="626"/>
      <c r="I4" s="626"/>
      <c r="J4" s="626"/>
      <c r="K4" s="626"/>
      <c r="L4" s="626"/>
      <c r="M4" s="626"/>
      <c r="N4" s="626"/>
      <c r="O4" s="626"/>
      <c r="P4" s="626"/>
      <c r="Q4" s="626"/>
      <c r="R4" s="626"/>
      <c r="S4" s="626"/>
      <c r="T4" s="626"/>
      <c r="U4" s="626"/>
    </row>
    <row r="5" spans="1:21" ht="14.45" customHeight="1" x14ac:dyDescent="0.25">
      <c r="A5" s="536" t="s">
        <v>100</v>
      </c>
      <c r="B5" s="536" t="s">
        <v>115</v>
      </c>
      <c r="C5" s="548" t="s">
        <v>89</v>
      </c>
      <c r="D5" s="548" t="s">
        <v>90</v>
      </c>
      <c r="E5" s="539" t="s">
        <v>400</v>
      </c>
      <c r="F5" s="548" t="s">
        <v>91</v>
      </c>
      <c r="G5" s="542" t="s">
        <v>103</v>
      </c>
      <c r="H5" s="551"/>
      <c r="I5" s="551"/>
      <c r="J5" s="551"/>
      <c r="K5" s="551"/>
      <c r="L5" s="551"/>
      <c r="M5" s="551"/>
      <c r="N5" s="543"/>
      <c r="O5" s="592" t="s">
        <v>104</v>
      </c>
      <c r="P5" s="592"/>
      <c r="Q5" s="536" t="s">
        <v>105</v>
      </c>
      <c r="R5" s="536" t="s">
        <v>106</v>
      </c>
      <c r="S5" s="536" t="s">
        <v>113</v>
      </c>
      <c r="T5" s="536" t="s">
        <v>112</v>
      </c>
      <c r="U5" s="533" t="s">
        <v>92</v>
      </c>
    </row>
    <row r="6" spans="1:21" ht="14.45" customHeight="1" x14ac:dyDescent="0.25">
      <c r="A6" s="537"/>
      <c r="B6" s="537"/>
      <c r="C6" s="549"/>
      <c r="D6" s="549"/>
      <c r="E6" s="540"/>
      <c r="F6" s="549"/>
      <c r="G6" s="253" t="s">
        <v>107</v>
      </c>
      <c r="H6" s="253"/>
      <c r="I6" s="253" t="s">
        <v>108</v>
      </c>
      <c r="J6" s="253"/>
      <c r="K6" s="253" t="s">
        <v>109</v>
      </c>
      <c r="L6" s="253"/>
      <c r="M6" s="253" t="s">
        <v>110</v>
      </c>
      <c r="N6" s="253"/>
      <c r="O6" s="592"/>
      <c r="P6" s="592"/>
      <c r="Q6" s="537"/>
      <c r="R6" s="537"/>
      <c r="S6" s="537"/>
      <c r="T6" s="537"/>
      <c r="U6" s="534"/>
    </row>
    <row r="7" spans="1:21" ht="25.5" x14ac:dyDescent="0.25">
      <c r="A7" s="538"/>
      <c r="B7" s="538"/>
      <c r="C7" s="550"/>
      <c r="D7" s="550"/>
      <c r="E7" s="541"/>
      <c r="F7" s="550"/>
      <c r="G7" s="254" t="s">
        <v>111</v>
      </c>
      <c r="H7" s="241" t="s">
        <v>12</v>
      </c>
      <c r="I7" s="254" t="s">
        <v>111</v>
      </c>
      <c r="J7" s="241" t="s">
        <v>12</v>
      </c>
      <c r="K7" s="254" t="s">
        <v>111</v>
      </c>
      <c r="L7" s="241" t="s">
        <v>12</v>
      </c>
      <c r="M7" s="254" t="s">
        <v>111</v>
      </c>
      <c r="N7" s="241" t="s">
        <v>12</v>
      </c>
      <c r="O7" s="349" t="s">
        <v>111</v>
      </c>
      <c r="P7" s="241" t="s">
        <v>12</v>
      </c>
      <c r="Q7" s="538"/>
      <c r="R7" s="538"/>
      <c r="S7" s="538"/>
      <c r="T7" s="538"/>
      <c r="U7" s="535"/>
    </row>
    <row r="8" spans="1:21" ht="15.6" customHeight="1" x14ac:dyDescent="0.25">
      <c r="A8" s="343"/>
      <c r="B8" s="255"/>
      <c r="C8" s="255"/>
      <c r="D8" s="255"/>
      <c r="E8" s="255"/>
      <c r="F8" s="255"/>
      <c r="G8" s="255"/>
      <c r="H8" s="316" t="s">
        <v>120</v>
      </c>
      <c r="I8" s="255"/>
      <c r="J8" s="255"/>
      <c r="K8" s="255"/>
      <c r="L8" s="255"/>
      <c r="M8" s="255"/>
      <c r="N8" s="255"/>
      <c r="O8" s="255"/>
      <c r="P8" s="255"/>
      <c r="Q8" s="255"/>
      <c r="R8" s="255"/>
      <c r="S8" s="255"/>
      <c r="T8" s="255"/>
      <c r="U8" s="255"/>
    </row>
    <row r="9" spans="1:21" ht="15.75" x14ac:dyDescent="0.25">
      <c r="A9" s="627" t="s">
        <v>1438</v>
      </c>
      <c r="B9" s="552" t="s">
        <v>1439</v>
      </c>
      <c r="C9" s="348"/>
      <c r="D9" s="348"/>
      <c r="E9" s="348"/>
      <c r="F9" s="348"/>
      <c r="G9" s="410"/>
      <c r="H9" s="413"/>
      <c r="I9" s="410"/>
      <c r="J9" s="413"/>
      <c r="K9" s="410"/>
      <c r="L9" s="413"/>
      <c r="M9" s="410"/>
      <c r="N9" s="413"/>
      <c r="O9" s="430"/>
      <c r="P9" s="420"/>
      <c r="Q9" s="348"/>
      <c r="R9" s="348"/>
      <c r="S9" s="348"/>
      <c r="T9" s="348"/>
      <c r="U9" s="348"/>
    </row>
    <row r="10" spans="1:21" ht="15.75" x14ac:dyDescent="0.25">
      <c r="A10" s="628"/>
      <c r="B10" s="553"/>
      <c r="C10" s="348"/>
      <c r="D10" s="348"/>
      <c r="E10" s="348"/>
      <c r="F10" s="348"/>
      <c r="G10" s="410"/>
      <c r="H10" s="413"/>
      <c r="I10" s="410"/>
      <c r="J10" s="413"/>
      <c r="K10" s="410"/>
      <c r="L10" s="413"/>
      <c r="M10" s="410"/>
      <c r="N10" s="413"/>
      <c r="O10" s="430"/>
      <c r="P10" s="420"/>
      <c r="Q10" s="348"/>
      <c r="R10" s="348"/>
      <c r="S10" s="348"/>
      <c r="T10" s="348"/>
      <c r="U10" s="348"/>
    </row>
    <row r="11" spans="1:21" ht="15.75" x14ac:dyDescent="0.25">
      <c r="A11" s="628"/>
      <c r="B11" s="553"/>
      <c r="C11" s="348"/>
      <c r="D11" s="348"/>
      <c r="E11" s="348"/>
      <c r="F11" s="348"/>
      <c r="G11" s="410"/>
      <c r="H11" s="413"/>
      <c r="I11" s="410"/>
      <c r="J11" s="413"/>
      <c r="K11" s="410"/>
      <c r="L11" s="413"/>
      <c r="M11" s="410"/>
      <c r="N11" s="413"/>
      <c r="O11" s="430"/>
      <c r="P11" s="420"/>
      <c r="Q11" s="348"/>
      <c r="R11" s="348"/>
      <c r="S11" s="348"/>
      <c r="T11" s="348"/>
      <c r="U11" s="348"/>
    </row>
    <row r="12" spans="1:21" ht="15.75" x14ac:dyDescent="0.25">
      <c r="A12" s="628"/>
      <c r="B12" s="553"/>
      <c r="C12" s="348"/>
      <c r="D12" s="348"/>
      <c r="E12" s="348"/>
      <c r="F12" s="348"/>
      <c r="G12" s="410"/>
      <c r="H12" s="413"/>
      <c r="I12" s="410"/>
      <c r="J12" s="413"/>
      <c r="K12" s="410"/>
      <c r="L12" s="413"/>
      <c r="M12" s="410"/>
      <c r="N12" s="413"/>
      <c r="O12" s="430"/>
      <c r="P12" s="420"/>
      <c r="Q12" s="348"/>
      <c r="R12" s="348"/>
      <c r="S12" s="348"/>
      <c r="T12" s="348"/>
      <c r="U12" s="72"/>
    </row>
    <row r="13" spans="1:21" ht="15.75" x14ac:dyDescent="0.25">
      <c r="A13" s="628"/>
      <c r="B13" s="553"/>
      <c r="C13" s="348"/>
      <c r="D13" s="348"/>
      <c r="E13" s="348"/>
      <c r="F13" s="289"/>
      <c r="G13" s="419"/>
      <c r="H13" s="413"/>
      <c r="I13" s="419"/>
      <c r="J13" s="413"/>
      <c r="K13" s="419"/>
      <c r="L13" s="413"/>
      <c r="M13" s="419"/>
      <c r="N13" s="413"/>
      <c r="O13" s="430"/>
      <c r="P13" s="420"/>
      <c r="Q13" s="348"/>
      <c r="R13" s="348"/>
      <c r="S13" s="348"/>
      <c r="T13" s="348"/>
      <c r="U13" s="289"/>
    </row>
    <row r="14" spans="1:21" ht="15.75" x14ac:dyDescent="0.25">
      <c r="A14" s="628"/>
      <c r="B14" s="553"/>
      <c r="C14" s="348"/>
      <c r="D14" s="348"/>
      <c r="E14" s="348"/>
      <c r="F14" s="348"/>
      <c r="G14" s="410"/>
      <c r="H14" s="413"/>
      <c r="I14" s="410"/>
      <c r="J14" s="413"/>
      <c r="K14" s="410"/>
      <c r="L14" s="413"/>
      <c r="M14" s="410"/>
      <c r="N14" s="413"/>
      <c r="O14" s="430"/>
      <c r="P14" s="420"/>
      <c r="Q14" s="348"/>
      <c r="R14" s="348"/>
      <c r="S14" s="348"/>
      <c r="T14" s="348"/>
      <c r="U14" s="348"/>
    </row>
    <row r="15" spans="1:21" ht="15.75" x14ac:dyDescent="0.25">
      <c r="A15" s="628"/>
      <c r="B15" s="553"/>
      <c r="C15" s="348"/>
      <c r="D15" s="348"/>
      <c r="E15" s="348"/>
      <c r="F15" s="73"/>
      <c r="G15" s="410"/>
      <c r="H15" s="413"/>
      <c r="I15" s="410"/>
      <c r="J15" s="413"/>
      <c r="K15" s="410"/>
      <c r="L15" s="413"/>
      <c r="M15" s="410"/>
      <c r="N15" s="413"/>
      <c r="O15" s="430"/>
      <c r="P15" s="420"/>
      <c r="Q15" s="348"/>
      <c r="R15" s="348"/>
      <c r="S15" s="348"/>
      <c r="T15" s="348"/>
      <c r="U15" s="348"/>
    </row>
    <row r="16" spans="1:21" ht="15.75" x14ac:dyDescent="0.25">
      <c r="A16" s="628"/>
      <c r="B16" s="553"/>
      <c r="C16" s="348"/>
      <c r="D16" s="348"/>
      <c r="E16" s="348"/>
      <c r="F16" s="348"/>
      <c r="G16" s="410"/>
      <c r="H16" s="413"/>
      <c r="I16" s="410"/>
      <c r="J16" s="413"/>
      <c r="K16" s="410"/>
      <c r="L16" s="413"/>
      <c r="M16" s="410"/>
      <c r="N16" s="413"/>
      <c r="O16" s="430"/>
      <c r="P16" s="420"/>
      <c r="Q16" s="348"/>
      <c r="R16" s="348"/>
      <c r="S16" s="348"/>
      <c r="T16" s="348"/>
      <c r="U16" s="348"/>
    </row>
    <row r="17" spans="1:21" ht="15.75" x14ac:dyDescent="0.25">
      <c r="A17" s="628"/>
      <c r="B17" s="553"/>
      <c r="C17" s="348"/>
      <c r="D17" s="348"/>
      <c r="E17" s="348"/>
      <c r="F17" s="348"/>
      <c r="G17" s="419"/>
      <c r="H17" s="413"/>
      <c r="I17" s="419"/>
      <c r="J17" s="413"/>
      <c r="K17" s="419"/>
      <c r="L17" s="413"/>
      <c r="M17" s="419"/>
      <c r="N17" s="413"/>
      <c r="O17" s="430"/>
      <c r="P17" s="420"/>
      <c r="Q17" s="410"/>
      <c r="R17" s="410"/>
      <c r="S17" s="410"/>
      <c r="T17" s="410"/>
      <c r="U17" s="348"/>
    </row>
    <row r="18" spans="1:21" ht="15.75" x14ac:dyDescent="0.25">
      <c r="A18" s="628"/>
      <c r="B18" s="553"/>
      <c r="C18" s="348"/>
      <c r="D18" s="348"/>
      <c r="E18" s="348"/>
      <c r="F18" s="348"/>
      <c r="G18" s="410"/>
      <c r="H18" s="413"/>
      <c r="I18" s="410"/>
      <c r="J18" s="413"/>
      <c r="K18" s="410"/>
      <c r="L18" s="413"/>
      <c r="M18" s="410"/>
      <c r="N18" s="413"/>
      <c r="O18" s="431"/>
      <c r="P18" s="432"/>
      <c r="Q18" s="348"/>
      <c r="R18" s="348"/>
      <c r="S18" s="348"/>
      <c r="T18" s="348"/>
      <c r="U18" s="348"/>
    </row>
    <row r="19" spans="1:21" ht="15.75" x14ac:dyDescent="0.25">
      <c r="A19" s="628"/>
      <c r="B19" s="553"/>
      <c r="C19" s="348"/>
      <c r="D19" s="348"/>
      <c r="E19" s="348"/>
      <c r="F19" s="348"/>
      <c r="G19" s="410"/>
      <c r="H19" s="413"/>
      <c r="I19" s="410"/>
      <c r="J19" s="413"/>
      <c r="K19" s="410"/>
      <c r="L19" s="413"/>
      <c r="M19" s="410"/>
      <c r="N19" s="413"/>
      <c r="O19" s="431"/>
      <c r="P19" s="432"/>
      <c r="Q19" s="348"/>
      <c r="R19" s="348"/>
      <c r="S19" s="348"/>
      <c r="T19" s="348"/>
      <c r="U19" s="429"/>
    </row>
    <row r="20" spans="1:21" ht="15.75" x14ac:dyDescent="0.25">
      <c r="A20" s="629"/>
      <c r="B20" s="554"/>
      <c r="C20" s="348"/>
      <c r="D20" s="348"/>
      <c r="E20" s="348"/>
      <c r="F20" s="348"/>
      <c r="G20" s="410"/>
      <c r="H20" s="413"/>
      <c r="I20" s="410"/>
      <c r="J20" s="413"/>
      <c r="K20" s="410"/>
      <c r="L20" s="413"/>
      <c r="M20" s="410"/>
      <c r="N20" s="413"/>
      <c r="O20" s="430"/>
      <c r="P20" s="420"/>
      <c r="Q20" s="410"/>
      <c r="R20" s="410"/>
      <c r="S20" s="410"/>
      <c r="T20" s="410"/>
      <c r="U20" s="348"/>
    </row>
    <row r="21" spans="1:21" ht="15.6" customHeight="1" x14ac:dyDescent="0.25">
      <c r="A21" s="317" t="s">
        <v>121</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P52" sqref="G52: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34" t="s">
        <v>1357</v>
      </c>
      <c r="B1" s="634"/>
      <c r="C1" s="634"/>
      <c r="D1" s="634"/>
      <c r="E1" s="634"/>
      <c r="F1" s="634"/>
      <c r="G1" s="634"/>
      <c r="H1" s="634"/>
      <c r="I1" s="634"/>
      <c r="J1" s="634"/>
      <c r="K1" s="634"/>
      <c r="L1" s="634"/>
      <c r="M1" s="634"/>
      <c r="N1" s="634"/>
      <c r="O1" s="634"/>
      <c r="P1" s="634"/>
      <c r="Q1" s="634"/>
      <c r="R1" s="634"/>
      <c r="S1" s="634"/>
      <c r="T1" s="634"/>
      <c r="U1" s="634"/>
    </row>
    <row r="2" spans="1:21" x14ac:dyDescent="0.25">
      <c r="A2" s="635" t="s">
        <v>1440</v>
      </c>
      <c r="B2" s="635"/>
      <c r="C2" s="635"/>
      <c r="D2" s="635"/>
      <c r="E2" s="635"/>
      <c r="F2" s="635"/>
      <c r="G2" s="635"/>
      <c r="H2" s="635"/>
      <c r="I2" s="635"/>
      <c r="J2" s="635"/>
      <c r="K2" s="635"/>
      <c r="L2" s="635"/>
      <c r="M2" s="635"/>
      <c r="N2" s="635"/>
      <c r="O2" s="635"/>
      <c r="P2" s="635"/>
      <c r="Q2" s="635"/>
      <c r="R2" s="635"/>
      <c r="S2" s="635"/>
      <c r="T2" s="635"/>
      <c r="U2" s="635"/>
    </row>
    <row r="3" spans="1:21" ht="13.5" customHeight="1" x14ac:dyDescent="0.25">
      <c r="A3" s="333" t="s">
        <v>1441</v>
      </c>
      <c r="B3" s="334"/>
      <c r="C3" s="334"/>
      <c r="D3" s="334"/>
      <c r="E3" s="334"/>
      <c r="F3" s="334"/>
      <c r="G3" s="334"/>
      <c r="H3" s="334"/>
      <c r="I3" s="334"/>
      <c r="J3" s="334"/>
      <c r="K3" s="334"/>
      <c r="L3" s="334"/>
      <c r="M3" s="334"/>
      <c r="N3" s="334"/>
      <c r="O3" s="334"/>
      <c r="P3" s="334"/>
      <c r="Q3" s="334"/>
      <c r="R3" s="334"/>
      <c r="S3" s="334"/>
      <c r="T3" s="334"/>
      <c r="U3" s="334"/>
    </row>
    <row r="4" spans="1:21" ht="15" customHeight="1" x14ac:dyDescent="0.25">
      <c r="A4" s="578" t="s">
        <v>100</v>
      </c>
      <c r="B4" s="578" t="s">
        <v>115</v>
      </c>
      <c r="C4" s="548" t="s">
        <v>89</v>
      </c>
      <c r="D4" s="548" t="s">
        <v>90</v>
      </c>
      <c r="E4" s="539" t="s">
        <v>400</v>
      </c>
      <c r="F4" s="548" t="s">
        <v>91</v>
      </c>
      <c r="G4" s="578" t="s">
        <v>103</v>
      </c>
      <c r="H4" s="578"/>
      <c r="I4" s="578"/>
      <c r="J4" s="578"/>
      <c r="K4" s="578"/>
      <c r="L4" s="578"/>
      <c r="M4" s="578"/>
      <c r="N4" s="578"/>
      <c r="O4" s="592" t="s">
        <v>104</v>
      </c>
      <c r="P4" s="592"/>
      <c r="Q4" s="536" t="s">
        <v>105</v>
      </c>
      <c r="R4" s="536" t="s">
        <v>106</v>
      </c>
      <c r="S4" s="536" t="s">
        <v>113</v>
      </c>
      <c r="T4" s="536" t="s">
        <v>112</v>
      </c>
      <c r="U4" s="533" t="s">
        <v>92</v>
      </c>
    </row>
    <row r="5" spans="1:21" ht="15" customHeight="1" x14ac:dyDescent="0.25">
      <c r="A5" s="578"/>
      <c r="B5" s="578"/>
      <c r="C5" s="549"/>
      <c r="D5" s="549"/>
      <c r="E5" s="540"/>
      <c r="F5" s="549"/>
      <c r="G5" s="578" t="s">
        <v>107</v>
      </c>
      <c r="H5" s="578"/>
      <c r="I5" s="578" t="s">
        <v>108</v>
      </c>
      <c r="J5" s="578"/>
      <c r="K5" s="578" t="s">
        <v>109</v>
      </c>
      <c r="L5" s="578"/>
      <c r="M5" s="578" t="s">
        <v>110</v>
      </c>
      <c r="N5" s="578"/>
      <c r="O5" s="592"/>
      <c r="P5" s="592"/>
      <c r="Q5" s="537"/>
      <c r="R5" s="537"/>
      <c r="S5" s="537"/>
      <c r="T5" s="537"/>
      <c r="U5" s="534"/>
    </row>
    <row r="6" spans="1:21" ht="25.5" x14ac:dyDescent="0.25">
      <c r="A6" s="578"/>
      <c r="B6" s="578"/>
      <c r="C6" s="550"/>
      <c r="D6" s="550"/>
      <c r="E6" s="541"/>
      <c r="F6" s="550"/>
      <c r="G6" s="331" t="s">
        <v>111</v>
      </c>
      <c r="H6" s="241" t="s">
        <v>12</v>
      </c>
      <c r="I6" s="331" t="s">
        <v>111</v>
      </c>
      <c r="J6" s="241" t="s">
        <v>12</v>
      </c>
      <c r="K6" s="331" t="s">
        <v>111</v>
      </c>
      <c r="L6" s="241" t="s">
        <v>12</v>
      </c>
      <c r="M6" s="331" t="s">
        <v>111</v>
      </c>
      <c r="N6" s="241" t="s">
        <v>12</v>
      </c>
      <c r="O6" s="331" t="s">
        <v>111</v>
      </c>
      <c r="P6" s="241" t="s">
        <v>12</v>
      </c>
      <c r="Q6" s="538"/>
      <c r="R6" s="538"/>
      <c r="S6" s="538"/>
      <c r="T6" s="538"/>
      <c r="U6" s="535"/>
    </row>
    <row r="7" spans="1:21" ht="15.75" x14ac:dyDescent="0.25">
      <c r="A7" s="636" t="s">
        <v>1357</v>
      </c>
      <c r="B7" s="637"/>
      <c r="C7" s="637"/>
      <c r="D7" s="637"/>
      <c r="E7" s="637"/>
      <c r="F7" s="637"/>
      <c r="G7" s="637"/>
      <c r="H7" s="637"/>
      <c r="I7" s="637"/>
      <c r="J7" s="637"/>
      <c r="K7" s="637"/>
      <c r="L7" s="637"/>
      <c r="M7" s="637"/>
      <c r="N7" s="637"/>
      <c r="O7" s="637"/>
      <c r="P7" s="637"/>
      <c r="Q7" s="637"/>
      <c r="R7" s="637"/>
      <c r="S7" s="637"/>
      <c r="T7" s="637"/>
      <c r="U7" s="638"/>
    </row>
    <row r="8" spans="1:21" ht="15.75" x14ac:dyDescent="0.25">
      <c r="A8" s="555" t="s">
        <v>1443</v>
      </c>
      <c r="B8" s="640" t="s">
        <v>1474</v>
      </c>
      <c r="C8" s="289"/>
      <c r="D8" s="289"/>
      <c r="E8" s="328"/>
      <c r="F8" s="289"/>
      <c r="G8" s="425"/>
      <c r="H8" s="426"/>
      <c r="I8" s="289"/>
      <c r="J8" s="426"/>
      <c r="K8" s="289"/>
      <c r="L8" s="426"/>
      <c r="M8" s="289"/>
      <c r="N8" s="426"/>
      <c r="O8" s="293"/>
      <c r="P8" s="420"/>
      <c r="Q8" s="289"/>
      <c r="R8" s="289"/>
      <c r="S8" s="289"/>
      <c r="T8" s="289"/>
      <c r="U8" s="289"/>
    </row>
    <row r="9" spans="1:21" s="428" customFormat="1" ht="15.75" x14ac:dyDescent="0.25">
      <c r="A9" s="556"/>
      <c r="B9" s="640"/>
      <c r="C9" s="289"/>
      <c r="D9" s="289"/>
      <c r="E9" s="328"/>
      <c r="F9" s="289"/>
      <c r="G9" s="425"/>
      <c r="H9" s="426"/>
      <c r="I9" s="289"/>
      <c r="J9" s="426"/>
      <c r="K9" s="289"/>
      <c r="L9" s="426"/>
      <c r="M9" s="289"/>
      <c r="N9" s="426"/>
      <c r="O9" s="293"/>
      <c r="P9" s="420"/>
      <c r="Q9" s="289"/>
      <c r="R9" s="289"/>
      <c r="S9" s="289"/>
      <c r="T9" s="289"/>
      <c r="U9" s="289"/>
    </row>
    <row r="10" spans="1:21" s="428" customFormat="1" ht="15.75" x14ac:dyDescent="0.25">
      <c r="A10" s="556"/>
      <c r="B10" s="640"/>
      <c r="C10" s="289"/>
      <c r="D10" s="289"/>
      <c r="E10" s="328"/>
      <c r="F10" s="289"/>
      <c r="G10" s="425"/>
      <c r="H10" s="426"/>
      <c r="I10" s="289"/>
      <c r="J10" s="426"/>
      <c r="K10" s="289"/>
      <c r="L10" s="426"/>
      <c r="M10" s="289"/>
      <c r="N10" s="426"/>
      <c r="O10" s="293"/>
      <c r="P10" s="420"/>
      <c r="Q10" s="289"/>
      <c r="R10" s="289"/>
      <c r="S10" s="289"/>
      <c r="T10" s="289"/>
      <c r="U10" s="289"/>
    </row>
    <row r="11" spans="1:21" s="428" customFormat="1" ht="15.75" x14ac:dyDescent="0.25">
      <c r="A11" s="556"/>
      <c r="B11" s="640"/>
      <c r="C11" s="289"/>
      <c r="D11" s="289"/>
      <c r="E11" s="328"/>
      <c r="F11" s="289"/>
      <c r="G11" s="425"/>
      <c r="H11" s="426"/>
      <c r="I11" s="289"/>
      <c r="J11" s="426"/>
      <c r="K11" s="289"/>
      <c r="L11" s="426"/>
      <c r="M11" s="289"/>
      <c r="N11" s="426"/>
      <c r="O11" s="293"/>
      <c r="P11" s="420"/>
      <c r="Q11" s="289"/>
      <c r="R11" s="289"/>
      <c r="S11" s="289"/>
      <c r="T11" s="289"/>
      <c r="U11" s="289"/>
    </row>
    <row r="12" spans="1:21" s="428" customFormat="1" ht="15.75" x14ac:dyDescent="0.25">
      <c r="A12" s="556"/>
      <c r="B12" s="640"/>
      <c r="C12" s="289"/>
      <c r="D12" s="289"/>
      <c r="E12" s="328"/>
      <c r="F12" s="289"/>
      <c r="G12" s="425"/>
      <c r="H12" s="426"/>
      <c r="I12" s="289"/>
      <c r="J12" s="426"/>
      <c r="K12" s="289"/>
      <c r="L12" s="426"/>
      <c r="M12" s="289"/>
      <c r="N12" s="426"/>
      <c r="O12" s="293"/>
      <c r="P12" s="420"/>
      <c r="Q12" s="289"/>
      <c r="R12" s="289"/>
      <c r="S12" s="289"/>
      <c r="T12" s="289"/>
      <c r="U12" s="289"/>
    </row>
    <row r="13" spans="1:21" s="428" customFormat="1" ht="15.75" x14ac:dyDescent="0.25">
      <c r="A13" s="556"/>
      <c r="B13" s="640"/>
      <c r="C13" s="289"/>
      <c r="D13" s="289"/>
      <c r="E13" s="328"/>
      <c r="F13" s="289"/>
      <c r="G13" s="425"/>
      <c r="H13" s="426"/>
      <c r="I13" s="289"/>
      <c r="J13" s="426"/>
      <c r="K13" s="289"/>
      <c r="L13" s="426"/>
      <c r="M13" s="289"/>
      <c r="N13" s="426"/>
      <c r="O13" s="293"/>
      <c r="P13" s="420"/>
      <c r="Q13" s="289"/>
      <c r="R13" s="289"/>
      <c r="S13" s="289"/>
      <c r="T13" s="289"/>
      <c r="U13" s="289"/>
    </row>
    <row r="14" spans="1:21" ht="15.75" x14ac:dyDescent="0.25">
      <c r="A14" s="556"/>
      <c r="B14" s="640"/>
      <c r="C14" s="289"/>
      <c r="D14" s="289"/>
      <c r="E14" s="328"/>
      <c r="F14" s="289"/>
      <c r="G14" s="425"/>
      <c r="H14" s="426"/>
      <c r="I14" s="289"/>
      <c r="J14" s="426"/>
      <c r="K14" s="289"/>
      <c r="L14" s="426"/>
      <c r="M14" s="289"/>
      <c r="N14" s="426"/>
      <c r="O14" s="293"/>
      <c r="P14" s="420"/>
      <c r="Q14" s="289"/>
      <c r="R14" s="289"/>
      <c r="S14" s="289"/>
      <c r="T14" s="289"/>
      <c r="U14" s="289"/>
    </row>
    <row r="15" spans="1:21" ht="15.75" x14ac:dyDescent="0.25">
      <c r="A15" s="556"/>
      <c r="B15" s="630" t="s">
        <v>1475</v>
      </c>
      <c r="C15" s="289"/>
      <c r="D15" s="289"/>
      <c r="E15" s="289"/>
      <c r="F15" s="289"/>
      <c r="G15" s="289"/>
      <c r="H15" s="426"/>
      <c r="I15" s="289"/>
      <c r="J15" s="426"/>
      <c r="K15" s="289"/>
      <c r="L15" s="426"/>
      <c r="M15" s="289"/>
      <c r="N15" s="426"/>
      <c r="O15" s="293"/>
      <c r="P15" s="420"/>
      <c r="Q15" s="289"/>
      <c r="R15" s="289"/>
      <c r="S15" s="289"/>
      <c r="T15" s="289"/>
      <c r="U15" s="289"/>
    </row>
    <row r="16" spans="1:21" ht="15.75" x14ac:dyDescent="0.25">
      <c r="A16" s="556"/>
      <c r="B16" s="630"/>
      <c r="C16" s="289"/>
      <c r="D16" s="289"/>
      <c r="E16" s="289"/>
      <c r="F16" s="289"/>
      <c r="G16" s="425"/>
      <c r="H16" s="426"/>
      <c r="I16" s="289"/>
      <c r="J16" s="426"/>
      <c r="K16" s="289"/>
      <c r="L16" s="426"/>
      <c r="M16" s="289"/>
      <c r="N16" s="426"/>
      <c r="O16" s="293"/>
      <c r="P16" s="420"/>
      <c r="Q16" s="289"/>
      <c r="R16" s="289"/>
      <c r="S16" s="289"/>
      <c r="T16" s="289"/>
      <c r="U16" s="289"/>
    </row>
    <row r="17" spans="1:21" s="428" customFormat="1" ht="15.75" x14ac:dyDescent="0.25">
      <c r="A17" s="556"/>
      <c r="B17" s="630"/>
      <c r="C17" s="289"/>
      <c r="D17" s="289"/>
      <c r="E17" s="289"/>
      <c r="F17" s="289"/>
      <c r="G17" s="425"/>
      <c r="H17" s="426"/>
      <c r="I17" s="289"/>
      <c r="J17" s="426"/>
      <c r="K17" s="289"/>
      <c r="L17" s="426"/>
      <c r="M17" s="289"/>
      <c r="N17" s="426"/>
      <c r="O17" s="293"/>
      <c r="P17" s="420"/>
      <c r="Q17" s="289"/>
      <c r="R17" s="289"/>
      <c r="S17" s="289"/>
      <c r="T17" s="289"/>
      <c r="U17" s="289"/>
    </row>
    <row r="18" spans="1:21" s="428" customFormat="1" ht="15.75" x14ac:dyDescent="0.25">
      <c r="A18" s="556"/>
      <c r="B18" s="630"/>
      <c r="C18" s="289"/>
      <c r="D18" s="289"/>
      <c r="E18" s="289"/>
      <c r="F18" s="289"/>
      <c r="G18" s="425"/>
      <c r="H18" s="426"/>
      <c r="I18" s="289"/>
      <c r="J18" s="426"/>
      <c r="K18" s="289"/>
      <c r="L18" s="426"/>
      <c r="M18" s="289"/>
      <c r="N18" s="426"/>
      <c r="O18" s="293"/>
      <c r="P18" s="420"/>
      <c r="Q18" s="289"/>
      <c r="R18" s="289"/>
      <c r="S18" s="289"/>
      <c r="T18" s="289"/>
      <c r="U18" s="289"/>
    </row>
    <row r="19" spans="1:21" s="428" customFormat="1" ht="15.75" x14ac:dyDescent="0.25">
      <c r="A19" s="556"/>
      <c r="B19" s="630"/>
      <c r="C19" s="289"/>
      <c r="D19" s="289"/>
      <c r="E19" s="289"/>
      <c r="F19" s="289"/>
      <c r="G19" s="425"/>
      <c r="H19" s="426"/>
      <c r="I19" s="289"/>
      <c r="J19" s="426"/>
      <c r="K19" s="289"/>
      <c r="L19" s="426"/>
      <c r="M19" s="289"/>
      <c r="N19" s="426"/>
      <c r="O19" s="293"/>
      <c r="P19" s="420"/>
      <c r="Q19" s="289"/>
      <c r="R19" s="289"/>
      <c r="S19" s="289"/>
      <c r="T19" s="289"/>
      <c r="U19" s="289"/>
    </row>
    <row r="20" spans="1:21" s="428" customFormat="1" ht="15.75" x14ac:dyDescent="0.25">
      <c r="A20" s="556"/>
      <c r="B20" s="630"/>
      <c r="C20" s="289"/>
      <c r="D20" s="289"/>
      <c r="E20" s="289"/>
      <c r="F20" s="289"/>
      <c r="G20" s="425"/>
      <c r="H20" s="426"/>
      <c r="I20" s="289"/>
      <c r="J20" s="426"/>
      <c r="K20" s="289"/>
      <c r="L20" s="426"/>
      <c r="M20" s="289"/>
      <c r="N20" s="426"/>
      <c r="O20" s="293"/>
      <c r="P20" s="420"/>
      <c r="Q20" s="289"/>
      <c r="R20" s="289"/>
      <c r="S20" s="289"/>
      <c r="T20" s="289"/>
      <c r="U20" s="289"/>
    </row>
    <row r="21" spans="1:21" s="428" customFormat="1" ht="15.75" x14ac:dyDescent="0.25">
      <c r="A21" s="556"/>
      <c r="B21" s="630"/>
      <c r="C21" s="289"/>
      <c r="D21" s="289"/>
      <c r="E21" s="289"/>
      <c r="F21" s="289"/>
      <c r="G21" s="425"/>
      <c r="H21" s="426"/>
      <c r="I21" s="289"/>
      <c r="J21" s="426"/>
      <c r="K21" s="289"/>
      <c r="L21" s="426"/>
      <c r="M21" s="289"/>
      <c r="N21" s="426"/>
      <c r="O21" s="293"/>
      <c r="P21" s="420"/>
      <c r="Q21" s="289"/>
      <c r="R21" s="289"/>
      <c r="S21" s="289"/>
      <c r="T21" s="289"/>
      <c r="U21" s="289"/>
    </row>
    <row r="22" spans="1:21" ht="15.75" x14ac:dyDescent="0.25">
      <c r="A22" s="556"/>
      <c r="B22" s="630"/>
      <c r="C22" s="289"/>
      <c r="D22" s="289"/>
      <c r="E22" s="289"/>
      <c r="F22" s="289"/>
      <c r="G22" s="289"/>
      <c r="H22" s="426"/>
      <c r="I22" s="289"/>
      <c r="J22" s="426"/>
      <c r="K22" s="289"/>
      <c r="L22" s="426"/>
      <c r="M22" s="289"/>
      <c r="N22" s="426"/>
      <c r="O22" s="293"/>
      <c r="P22" s="420"/>
      <c r="Q22" s="289"/>
      <c r="R22" s="289"/>
      <c r="S22" s="289"/>
      <c r="T22" s="289"/>
      <c r="U22" s="421"/>
    </row>
    <row r="23" spans="1:21" ht="15.75" x14ac:dyDescent="0.25">
      <c r="A23" s="556"/>
      <c r="B23" s="630"/>
      <c r="C23" s="289"/>
      <c r="D23" s="289"/>
      <c r="E23" s="289"/>
      <c r="F23" s="289"/>
      <c r="G23" s="289"/>
      <c r="H23" s="426"/>
      <c r="I23" s="289"/>
      <c r="J23" s="426"/>
      <c r="K23" s="289"/>
      <c r="L23" s="426"/>
      <c r="M23" s="289"/>
      <c r="N23" s="426"/>
      <c r="O23" s="293"/>
      <c r="P23" s="420"/>
      <c r="Q23" s="289"/>
      <c r="R23" s="289"/>
      <c r="S23" s="289"/>
      <c r="T23" s="289"/>
      <c r="U23" s="421"/>
    </row>
    <row r="24" spans="1:21" ht="15.75" x14ac:dyDescent="0.25">
      <c r="A24" s="556"/>
      <c r="B24" s="630"/>
      <c r="C24" s="289"/>
      <c r="D24" s="289"/>
      <c r="E24" s="289"/>
      <c r="F24" s="289"/>
      <c r="G24" s="289"/>
      <c r="H24" s="426"/>
      <c r="I24" s="289"/>
      <c r="J24" s="426"/>
      <c r="K24" s="289"/>
      <c r="L24" s="426"/>
      <c r="M24" s="289"/>
      <c r="N24" s="426"/>
      <c r="O24" s="293"/>
      <c r="P24" s="420"/>
      <c r="Q24" s="289"/>
      <c r="R24" s="289"/>
      <c r="S24" s="289"/>
      <c r="T24" s="289"/>
      <c r="U24" s="421"/>
    </row>
    <row r="25" spans="1:21" ht="15.75" x14ac:dyDescent="0.25">
      <c r="A25" s="556"/>
      <c r="B25" s="630"/>
      <c r="C25" s="289"/>
      <c r="D25" s="289"/>
      <c r="E25" s="289"/>
      <c r="F25" s="289"/>
      <c r="G25" s="289"/>
      <c r="H25" s="426"/>
      <c r="I25" s="289"/>
      <c r="J25" s="426"/>
      <c r="K25" s="289"/>
      <c r="L25" s="426"/>
      <c r="M25" s="289"/>
      <c r="N25" s="426"/>
      <c r="O25" s="293"/>
      <c r="P25" s="420"/>
      <c r="Q25" s="289"/>
      <c r="R25" s="289"/>
      <c r="S25" s="289"/>
      <c r="T25" s="289"/>
      <c r="U25" s="421"/>
    </row>
    <row r="26" spans="1:21" ht="15.75" x14ac:dyDescent="0.25">
      <c r="A26" s="556"/>
      <c r="B26" s="630" t="s">
        <v>1476</v>
      </c>
      <c r="C26" s="289"/>
      <c r="D26" s="289"/>
      <c r="E26" s="289"/>
      <c r="F26" s="289"/>
      <c r="G26" s="289"/>
      <c r="H26" s="426"/>
      <c r="I26" s="289"/>
      <c r="J26" s="426"/>
      <c r="K26" s="289"/>
      <c r="L26" s="426"/>
      <c r="M26" s="289"/>
      <c r="N26" s="426"/>
      <c r="O26" s="293"/>
      <c r="P26" s="420"/>
      <c r="Q26" s="289"/>
      <c r="R26" s="289"/>
      <c r="S26" s="289"/>
      <c r="T26" s="289"/>
      <c r="U26" s="421"/>
    </row>
    <row r="27" spans="1:21" ht="15.75" x14ac:dyDescent="0.25">
      <c r="A27" s="556"/>
      <c r="B27" s="630"/>
      <c r="C27" s="434"/>
      <c r="D27" s="332"/>
      <c r="E27" s="332"/>
      <c r="F27" s="332"/>
      <c r="G27" s="289"/>
      <c r="H27" s="426"/>
      <c r="I27" s="289"/>
      <c r="J27" s="426"/>
      <c r="K27" s="289"/>
      <c r="L27" s="426"/>
      <c r="M27" s="289"/>
      <c r="N27" s="426"/>
      <c r="O27" s="293"/>
      <c r="P27" s="420"/>
      <c r="Q27" s="289"/>
      <c r="R27" s="289"/>
      <c r="S27" s="289"/>
      <c r="T27" s="289"/>
      <c r="U27" s="421"/>
    </row>
    <row r="28" spans="1:21" s="428" customFormat="1" ht="15.75" x14ac:dyDescent="0.25">
      <c r="A28" s="556"/>
      <c r="B28" s="630"/>
      <c r="C28" s="434"/>
      <c r="D28" s="332"/>
      <c r="E28" s="332"/>
      <c r="F28" s="332"/>
      <c r="G28" s="289"/>
      <c r="H28" s="426"/>
      <c r="I28" s="289"/>
      <c r="J28" s="426"/>
      <c r="K28" s="289"/>
      <c r="L28" s="426"/>
      <c r="M28" s="289"/>
      <c r="N28" s="426"/>
      <c r="O28" s="293"/>
      <c r="P28" s="420"/>
      <c r="Q28" s="289"/>
      <c r="R28" s="289"/>
      <c r="S28" s="289"/>
      <c r="T28" s="289"/>
      <c r="U28" s="421"/>
    </row>
    <row r="29" spans="1:21" s="428" customFormat="1" ht="15.75" x14ac:dyDescent="0.25">
      <c r="A29" s="556"/>
      <c r="B29" s="630"/>
      <c r="C29" s="434"/>
      <c r="D29" s="332"/>
      <c r="E29" s="332"/>
      <c r="F29" s="332"/>
      <c r="G29" s="289"/>
      <c r="H29" s="426"/>
      <c r="I29" s="289"/>
      <c r="J29" s="426"/>
      <c r="K29" s="289"/>
      <c r="L29" s="426"/>
      <c r="M29" s="289"/>
      <c r="N29" s="426"/>
      <c r="O29" s="293"/>
      <c r="P29" s="420"/>
      <c r="Q29" s="289"/>
      <c r="R29" s="289"/>
      <c r="S29" s="289"/>
      <c r="T29" s="289"/>
      <c r="U29" s="421"/>
    </row>
    <row r="30" spans="1:21" ht="15.75" x14ac:dyDescent="0.25">
      <c r="A30" s="556"/>
      <c r="B30" s="630"/>
      <c r="C30" s="434"/>
      <c r="D30" s="332"/>
      <c r="E30" s="327"/>
      <c r="F30" s="332"/>
      <c r="G30" s="289"/>
      <c r="H30" s="426"/>
      <c r="I30" s="289"/>
      <c r="J30" s="426"/>
      <c r="K30" s="289"/>
      <c r="L30" s="426"/>
      <c r="M30" s="289"/>
      <c r="N30" s="426"/>
      <c r="O30" s="293"/>
      <c r="P30" s="420"/>
      <c r="Q30" s="289"/>
      <c r="R30" s="289"/>
      <c r="S30" s="289"/>
      <c r="T30" s="289"/>
      <c r="U30" s="421"/>
    </row>
    <row r="31" spans="1:21" s="428" customFormat="1" ht="15.75" x14ac:dyDescent="0.25">
      <c r="A31" s="556"/>
      <c r="B31" s="630"/>
      <c r="C31" s="434"/>
      <c r="D31" s="332"/>
      <c r="E31" s="327"/>
      <c r="F31" s="332"/>
      <c r="G31" s="289"/>
      <c r="H31" s="426"/>
      <c r="I31" s="289"/>
      <c r="J31" s="426"/>
      <c r="K31" s="289"/>
      <c r="L31" s="426"/>
      <c r="M31" s="289"/>
      <c r="N31" s="426"/>
      <c r="O31" s="293"/>
      <c r="P31" s="420"/>
      <c r="Q31" s="289"/>
      <c r="R31" s="289"/>
      <c r="S31" s="289"/>
      <c r="T31" s="289"/>
      <c r="U31" s="421"/>
    </row>
    <row r="32" spans="1:21" ht="15.75" x14ac:dyDescent="0.25">
      <c r="A32" s="639" t="s">
        <v>1442</v>
      </c>
      <c r="B32" s="641" t="s">
        <v>1472</v>
      </c>
      <c r="C32" s="435"/>
      <c r="D32" s="289"/>
      <c r="E32" s="289"/>
      <c r="F32" s="289"/>
      <c r="G32" s="425"/>
      <c r="H32" s="426"/>
      <c r="I32" s="289"/>
      <c r="J32" s="426"/>
      <c r="K32" s="289"/>
      <c r="L32" s="426"/>
      <c r="M32" s="289"/>
      <c r="N32" s="426"/>
      <c r="O32" s="293"/>
      <c r="P32" s="420"/>
      <c r="Q32" s="289"/>
      <c r="R32" s="289"/>
      <c r="S32" s="289"/>
      <c r="T32" s="289"/>
      <c r="U32" s="289"/>
    </row>
    <row r="33" spans="1:21" s="428" customFormat="1" ht="15.75" x14ac:dyDescent="0.25">
      <c r="A33" s="639"/>
      <c r="B33" s="641"/>
      <c r="C33" s="435"/>
      <c r="D33" s="289"/>
      <c r="E33" s="289"/>
      <c r="F33" s="289"/>
      <c r="G33" s="425"/>
      <c r="H33" s="426"/>
      <c r="I33" s="289"/>
      <c r="J33" s="426"/>
      <c r="K33" s="289"/>
      <c r="L33" s="426"/>
      <c r="M33" s="289"/>
      <c r="N33" s="426"/>
      <c r="O33" s="293"/>
      <c r="P33" s="420"/>
      <c r="Q33" s="289"/>
      <c r="R33" s="289"/>
      <c r="S33" s="289"/>
      <c r="T33" s="289"/>
      <c r="U33" s="289"/>
    </row>
    <row r="34" spans="1:21" s="428" customFormat="1" ht="15.75" x14ac:dyDescent="0.25">
      <c r="A34" s="639"/>
      <c r="B34" s="641"/>
      <c r="C34" s="445"/>
      <c r="D34" s="289"/>
      <c r="E34" s="289"/>
      <c r="F34" s="289"/>
      <c r="G34" s="425"/>
      <c r="H34" s="426"/>
      <c r="I34" s="289"/>
      <c r="J34" s="426"/>
      <c r="K34" s="289"/>
      <c r="L34" s="426"/>
      <c r="M34" s="289"/>
      <c r="N34" s="426"/>
      <c r="O34" s="293"/>
      <c r="P34" s="420"/>
      <c r="Q34" s="289"/>
      <c r="R34" s="289"/>
      <c r="S34" s="289"/>
      <c r="T34" s="289"/>
      <c r="U34" s="289"/>
    </row>
    <row r="35" spans="1:21" s="428" customFormat="1" ht="15.75" x14ac:dyDescent="0.25">
      <c r="A35" s="639"/>
      <c r="B35" s="641"/>
      <c r="C35" s="445"/>
      <c r="D35" s="289"/>
      <c r="E35" s="289"/>
      <c r="F35" s="289"/>
      <c r="G35" s="425"/>
      <c r="H35" s="426"/>
      <c r="I35" s="289"/>
      <c r="J35" s="426"/>
      <c r="K35" s="289"/>
      <c r="L35" s="426"/>
      <c r="M35" s="289"/>
      <c r="N35" s="426"/>
      <c r="O35" s="293"/>
      <c r="P35" s="420"/>
      <c r="Q35" s="289"/>
      <c r="R35" s="289"/>
      <c r="S35" s="289"/>
      <c r="T35" s="289"/>
      <c r="U35" s="289"/>
    </row>
    <row r="36" spans="1:21" s="428" customFormat="1" ht="15.75" x14ac:dyDescent="0.25">
      <c r="A36" s="639"/>
      <c r="B36" s="641"/>
      <c r="C36" s="435"/>
      <c r="D36" s="289"/>
      <c r="E36" s="289"/>
      <c r="F36" s="289"/>
      <c r="G36" s="425"/>
      <c r="H36" s="426"/>
      <c r="I36" s="289"/>
      <c r="J36" s="426"/>
      <c r="K36" s="289"/>
      <c r="L36" s="426"/>
      <c r="M36" s="289"/>
      <c r="N36" s="426"/>
      <c r="O36" s="293"/>
      <c r="P36" s="420"/>
      <c r="Q36" s="289"/>
      <c r="R36" s="289"/>
      <c r="S36" s="289"/>
      <c r="T36" s="289"/>
      <c r="U36" s="289"/>
    </row>
    <row r="37" spans="1:21" s="428" customFormat="1" ht="15.75" x14ac:dyDescent="0.25">
      <c r="A37" s="639"/>
      <c r="B37" s="641"/>
      <c r="C37" s="445"/>
      <c r="D37" s="289"/>
      <c r="E37" s="289"/>
      <c r="F37" s="289"/>
      <c r="G37" s="425"/>
      <c r="H37" s="426"/>
      <c r="I37" s="289"/>
      <c r="J37" s="426"/>
      <c r="K37" s="289"/>
      <c r="L37" s="426"/>
      <c r="M37" s="289"/>
      <c r="N37" s="426"/>
      <c r="O37" s="293"/>
      <c r="P37" s="420"/>
      <c r="Q37" s="289"/>
      <c r="R37" s="289"/>
      <c r="S37" s="289"/>
      <c r="T37" s="289"/>
      <c r="U37" s="289"/>
    </row>
    <row r="38" spans="1:21" s="428" customFormat="1" ht="15.75" x14ac:dyDescent="0.25">
      <c r="A38" s="639"/>
      <c r="B38" s="641"/>
      <c r="C38" s="445"/>
      <c r="D38" s="289"/>
      <c r="E38" s="289"/>
      <c r="F38" s="289"/>
      <c r="G38" s="425"/>
      <c r="H38" s="426"/>
      <c r="I38" s="289"/>
      <c r="J38" s="426"/>
      <c r="K38" s="289"/>
      <c r="L38" s="426"/>
      <c r="M38" s="289"/>
      <c r="N38" s="426"/>
      <c r="O38" s="293"/>
      <c r="P38" s="420"/>
      <c r="Q38" s="289"/>
      <c r="R38" s="289"/>
      <c r="S38" s="289"/>
      <c r="T38" s="289"/>
      <c r="U38" s="289"/>
    </row>
    <row r="39" spans="1:21" s="428" customFormat="1" ht="15.75" x14ac:dyDescent="0.25">
      <c r="A39" s="639"/>
      <c r="B39" s="641"/>
      <c r="C39" s="445"/>
      <c r="D39" s="289"/>
      <c r="E39" s="289"/>
      <c r="F39" s="289"/>
      <c r="G39" s="425"/>
      <c r="H39" s="426"/>
      <c r="I39" s="289"/>
      <c r="J39" s="426"/>
      <c r="K39" s="289"/>
      <c r="L39" s="426"/>
      <c r="M39" s="289"/>
      <c r="N39" s="426"/>
      <c r="O39" s="293"/>
      <c r="P39" s="420"/>
      <c r="Q39" s="289"/>
      <c r="R39" s="289"/>
      <c r="S39" s="289"/>
      <c r="T39" s="289"/>
      <c r="U39" s="289"/>
    </row>
    <row r="40" spans="1:21" s="428" customFormat="1" ht="15.75" x14ac:dyDescent="0.25">
      <c r="A40" s="639"/>
      <c r="B40" s="641"/>
      <c r="C40" s="435"/>
      <c r="D40" s="289"/>
      <c r="E40" s="289"/>
      <c r="F40" s="289"/>
      <c r="G40" s="425"/>
      <c r="H40" s="426"/>
      <c r="I40" s="289"/>
      <c r="J40" s="426"/>
      <c r="K40" s="289"/>
      <c r="L40" s="426"/>
      <c r="M40" s="289"/>
      <c r="N40" s="426"/>
      <c r="O40" s="293"/>
      <c r="P40" s="420"/>
      <c r="Q40" s="289"/>
      <c r="R40" s="289"/>
      <c r="S40" s="289"/>
      <c r="T40" s="289"/>
      <c r="U40" s="289"/>
    </row>
    <row r="41" spans="1:21" s="428" customFormat="1" ht="15.75" x14ac:dyDescent="0.25">
      <c r="A41" s="639"/>
      <c r="B41" s="641"/>
      <c r="C41" s="435"/>
      <c r="D41" s="289"/>
      <c r="E41" s="289"/>
      <c r="F41" s="289"/>
      <c r="G41" s="425"/>
      <c r="H41" s="426"/>
      <c r="I41" s="289"/>
      <c r="J41" s="426"/>
      <c r="K41" s="289"/>
      <c r="L41" s="426"/>
      <c r="M41" s="289"/>
      <c r="N41" s="426"/>
      <c r="O41" s="293"/>
      <c r="P41" s="420"/>
      <c r="Q41" s="289"/>
      <c r="R41" s="289"/>
      <c r="S41" s="289"/>
      <c r="T41" s="289"/>
      <c r="U41" s="289"/>
    </row>
    <row r="42" spans="1:21" s="428" customFormat="1" ht="15.75" x14ac:dyDescent="0.25">
      <c r="A42" s="639"/>
      <c r="B42" s="641"/>
      <c r="C42" s="435"/>
      <c r="D42" s="289"/>
      <c r="E42" s="289"/>
      <c r="F42" s="289"/>
      <c r="G42" s="425"/>
      <c r="H42" s="426"/>
      <c r="I42" s="289"/>
      <c r="J42" s="426"/>
      <c r="K42" s="289"/>
      <c r="L42" s="426"/>
      <c r="M42" s="289"/>
      <c r="N42" s="426"/>
      <c r="O42" s="293"/>
      <c r="P42" s="420"/>
      <c r="Q42" s="289"/>
      <c r="R42" s="289"/>
      <c r="S42" s="289"/>
      <c r="T42" s="289"/>
      <c r="U42" s="289"/>
    </row>
    <row r="43" spans="1:21" s="428" customFormat="1" ht="15.75" x14ac:dyDescent="0.25">
      <c r="A43" s="639"/>
      <c r="B43" s="641" t="s">
        <v>1473</v>
      </c>
      <c r="C43" s="435"/>
      <c r="D43" s="289"/>
      <c r="E43" s="289"/>
      <c r="F43" s="289"/>
      <c r="G43" s="425"/>
      <c r="H43" s="426"/>
      <c r="I43" s="289"/>
      <c r="J43" s="426"/>
      <c r="K43" s="289"/>
      <c r="L43" s="426"/>
      <c r="M43" s="289"/>
      <c r="N43" s="426"/>
      <c r="O43" s="293"/>
      <c r="P43" s="420"/>
      <c r="Q43" s="289"/>
      <c r="R43" s="289"/>
      <c r="S43" s="289"/>
      <c r="T43" s="289"/>
      <c r="U43" s="289"/>
    </row>
    <row r="44" spans="1:21" s="428" customFormat="1" ht="15.75" x14ac:dyDescent="0.25">
      <c r="A44" s="639"/>
      <c r="B44" s="641"/>
      <c r="C44" s="435"/>
      <c r="D44" s="289"/>
      <c r="E44" s="289"/>
      <c r="F44" s="289"/>
      <c r="G44" s="425"/>
      <c r="H44" s="426"/>
      <c r="I44" s="289"/>
      <c r="J44" s="426"/>
      <c r="K44" s="289"/>
      <c r="L44" s="426"/>
      <c r="M44" s="289"/>
      <c r="N44" s="426"/>
      <c r="O44" s="293"/>
      <c r="P44" s="420"/>
      <c r="Q44" s="289"/>
      <c r="R44" s="289"/>
      <c r="S44" s="289"/>
      <c r="T44" s="289"/>
      <c r="U44" s="289"/>
    </row>
    <row r="45" spans="1:21" s="428" customFormat="1" ht="15.75" x14ac:dyDescent="0.25">
      <c r="A45" s="639"/>
      <c r="B45" s="641"/>
      <c r="C45" s="445"/>
      <c r="D45" s="289"/>
      <c r="E45" s="289"/>
      <c r="F45" s="289"/>
      <c r="G45" s="425"/>
      <c r="H45" s="426"/>
      <c r="I45" s="289"/>
      <c r="J45" s="426"/>
      <c r="K45" s="289"/>
      <c r="L45" s="426"/>
      <c r="M45" s="289"/>
      <c r="N45" s="426"/>
      <c r="O45" s="293"/>
      <c r="P45" s="420"/>
      <c r="Q45" s="289"/>
      <c r="R45" s="289"/>
      <c r="S45" s="289"/>
      <c r="T45" s="289"/>
      <c r="U45" s="289"/>
    </row>
    <row r="46" spans="1:21" s="428" customFormat="1" ht="15.75" x14ac:dyDescent="0.25">
      <c r="A46" s="639"/>
      <c r="B46" s="641"/>
      <c r="C46" s="445"/>
      <c r="D46" s="289"/>
      <c r="E46" s="289"/>
      <c r="F46" s="289"/>
      <c r="G46" s="425"/>
      <c r="H46" s="426"/>
      <c r="I46" s="289"/>
      <c r="J46" s="426"/>
      <c r="K46" s="289"/>
      <c r="L46" s="426"/>
      <c r="M46" s="289"/>
      <c r="N46" s="426"/>
      <c r="O46" s="293"/>
      <c r="P46" s="420"/>
      <c r="Q46" s="289"/>
      <c r="R46" s="289"/>
      <c r="S46" s="289"/>
      <c r="T46" s="289"/>
      <c r="U46" s="289"/>
    </row>
    <row r="47" spans="1:21" s="428" customFormat="1" ht="15.75" x14ac:dyDescent="0.25">
      <c r="A47" s="639"/>
      <c r="B47" s="641"/>
      <c r="C47" s="445"/>
      <c r="D47" s="289"/>
      <c r="E47" s="289"/>
      <c r="F47" s="289"/>
      <c r="G47" s="425"/>
      <c r="H47" s="426"/>
      <c r="I47" s="289"/>
      <c r="J47" s="426"/>
      <c r="K47" s="289"/>
      <c r="L47" s="426"/>
      <c r="M47" s="289"/>
      <c r="N47" s="426"/>
      <c r="O47" s="293"/>
      <c r="P47" s="420"/>
      <c r="Q47" s="289"/>
      <c r="R47" s="289"/>
      <c r="S47" s="289"/>
      <c r="T47" s="289"/>
      <c r="U47" s="289"/>
    </row>
    <row r="48" spans="1:21" s="428" customFormat="1" ht="15.75" x14ac:dyDescent="0.25">
      <c r="A48" s="639"/>
      <c r="B48" s="641"/>
      <c r="C48" s="435"/>
      <c r="D48" s="289"/>
      <c r="E48" s="289"/>
      <c r="F48" s="289"/>
      <c r="G48" s="425"/>
      <c r="H48" s="426"/>
      <c r="I48" s="289"/>
      <c r="J48" s="426"/>
      <c r="K48" s="289"/>
      <c r="L48" s="426"/>
      <c r="M48" s="289"/>
      <c r="N48" s="426"/>
      <c r="O48" s="293"/>
      <c r="P48" s="420"/>
      <c r="Q48" s="289"/>
      <c r="R48" s="289"/>
      <c r="S48" s="289"/>
      <c r="T48" s="289"/>
      <c r="U48" s="289"/>
    </row>
    <row r="49" spans="1:21" s="428" customFormat="1" ht="15.75" x14ac:dyDescent="0.25">
      <c r="A49" s="639"/>
      <c r="B49" s="641"/>
      <c r="C49" s="435"/>
      <c r="D49" s="289"/>
      <c r="E49" s="289"/>
      <c r="F49" s="289"/>
      <c r="G49" s="425"/>
      <c r="H49" s="426"/>
      <c r="I49" s="289"/>
      <c r="J49" s="426"/>
      <c r="K49" s="289"/>
      <c r="L49" s="426"/>
      <c r="M49" s="289"/>
      <c r="N49" s="426"/>
      <c r="O49" s="293"/>
      <c r="P49" s="420"/>
      <c r="Q49" s="289"/>
      <c r="R49" s="289"/>
      <c r="S49" s="289"/>
      <c r="T49" s="289"/>
      <c r="U49" s="289"/>
    </row>
    <row r="50" spans="1:21" s="428" customFormat="1" ht="15.75" x14ac:dyDescent="0.25">
      <c r="A50" s="639"/>
      <c r="B50" s="641"/>
      <c r="C50" s="435"/>
      <c r="D50" s="289"/>
      <c r="E50" s="289"/>
      <c r="F50" s="289"/>
      <c r="G50" s="425"/>
      <c r="H50" s="426"/>
      <c r="I50" s="289"/>
      <c r="J50" s="426"/>
      <c r="K50" s="289"/>
      <c r="L50" s="426"/>
      <c r="M50" s="289"/>
      <c r="N50" s="426"/>
      <c r="O50" s="293"/>
      <c r="P50" s="420"/>
      <c r="Q50" s="289"/>
      <c r="R50" s="289"/>
      <c r="S50" s="289"/>
      <c r="T50" s="289"/>
      <c r="U50" s="289"/>
    </row>
    <row r="51" spans="1:21" ht="15.75" x14ac:dyDescent="0.25">
      <c r="A51" s="639"/>
      <c r="B51" s="641"/>
      <c r="C51" s="435"/>
      <c r="D51" s="289"/>
      <c r="E51" s="289"/>
      <c r="F51" s="289"/>
      <c r="G51" s="425"/>
      <c r="H51" s="426"/>
      <c r="I51" s="289"/>
      <c r="J51" s="426"/>
      <c r="K51" s="289"/>
      <c r="L51" s="426"/>
      <c r="M51" s="289"/>
      <c r="N51" s="426"/>
      <c r="O51" s="293"/>
      <c r="P51" s="420"/>
      <c r="Q51" s="289"/>
      <c r="R51" s="289"/>
      <c r="S51" s="289"/>
      <c r="T51" s="289"/>
      <c r="U51" s="289"/>
    </row>
    <row r="52" spans="1:21" ht="15.75" x14ac:dyDescent="0.25">
      <c r="A52" s="631" t="s">
        <v>1358</v>
      </c>
      <c r="B52" s="632"/>
      <c r="C52" s="632"/>
      <c r="D52" s="632"/>
      <c r="E52" s="632"/>
      <c r="F52" s="633"/>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0"/>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x14ac:dyDescent="0.25">
      <c r="E1" s="642" t="s">
        <v>1368</v>
      </c>
      <c r="F1" s="642"/>
      <c r="G1" s="642"/>
      <c r="H1" s="642"/>
      <c r="I1" s="642"/>
      <c r="J1" s="642"/>
      <c r="K1" s="642"/>
      <c r="L1" s="642"/>
      <c r="M1" s="302"/>
      <c r="N1" s="302"/>
      <c r="O1" s="302"/>
      <c r="P1" s="302"/>
      <c r="Q1" s="302"/>
      <c r="R1" s="302"/>
      <c r="S1" s="302"/>
      <c r="T1" s="302"/>
      <c r="U1" s="302"/>
      <c r="V1" s="302"/>
      <c r="W1" s="302"/>
      <c r="X1" s="302"/>
      <c r="Y1" s="302"/>
      <c r="Z1" s="302"/>
      <c r="AA1" s="302"/>
    </row>
    <row r="2" spans="1:27" ht="18.75" x14ac:dyDescent="0.25">
      <c r="A2" s="338" t="s">
        <v>1367</v>
      </c>
      <c r="G2" s="302"/>
      <c r="I2" s="302"/>
      <c r="J2" s="302"/>
      <c r="K2" s="302"/>
      <c r="L2" s="302"/>
      <c r="M2" s="302"/>
      <c r="N2" s="302"/>
      <c r="O2" s="302"/>
      <c r="P2" s="302"/>
      <c r="Q2" s="302"/>
      <c r="R2" s="302"/>
      <c r="S2" s="302"/>
      <c r="T2" s="302"/>
      <c r="U2" s="302"/>
      <c r="V2" s="302"/>
      <c r="W2" s="302"/>
      <c r="X2" s="302"/>
      <c r="Y2" s="302"/>
      <c r="Z2" s="302"/>
      <c r="AA2" s="302"/>
    </row>
    <row r="3" spans="1:27" s="428" customFormat="1" ht="18.75" x14ac:dyDescent="0.25">
      <c r="A3" s="338" t="s">
        <v>1444</v>
      </c>
      <c r="G3" s="302"/>
      <c r="H3" s="243"/>
      <c r="I3" s="302"/>
      <c r="J3" s="302"/>
      <c r="K3" s="302"/>
      <c r="L3" s="302"/>
      <c r="M3" s="302"/>
      <c r="N3" s="302"/>
      <c r="O3" s="302"/>
      <c r="P3" s="302"/>
      <c r="Q3" s="302"/>
      <c r="R3" s="302"/>
      <c r="S3" s="302"/>
      <c r="T3" s="302"/>
      <c r="U3" s="302"/>
      <c r="V3" s="302"/>
      <c r="W3" s="302"/>
      <c r="X3" s="302"/>
      <c r="Y3" s="302"/>
      <c r="Z3" s="302"/>
      <c r="AA3" s="302"/>
    </row>
    <row r="4" spans="1:27" s="428" customFormat="1" ht="18.75" x14ac:dyDescent="0.25">
      <c r="A4" s="338" t="s">
        <v>1445</v>
      </c>
      <c r="G4" s="302"/>
      <c r="H4" s="243"/>
      <c r="I4" s="302"/>
      <c r="J4" s="302"/>
      <c r="K4" s="302"/>
      <c r="L4" s="302"/>
      <c r="M4" s="302"/>
      <c r="N4" s="302"/>
      <c r="O4" s="302"/>
      <c r="P4" s="302"/>
      <c r="Q4" s="302"/>
      <c r="R4" s="302"/>
      <c r="S4" s="302"/>
      <c r="T4" s="302"/>
      <c r="U4" s="302"/>
      <c r="V4" s="302"/>
      <c r="W4" s="302"/>
      <c r="X4" s="302"/>
      <c r="Y4" s="302"/>
      <c r="Z4" s="302"/>
      <c r="AA4" s="302"/>
    </row>
    <row r="5" spans="1:27" ht="18.75" customHeight="1" x14ac:dyDescent="0.25">
      <c r="A5" s="626" t="s">
        <v>1446</v>
      </c>
      <c r="B5" s="643"/>
      <c r="C5" s="643"/>
      <c r="D5" s="643"/>
      <c r="E5" s="643"/>
      <c r="F5" s="643"/>
      <c r="G5" s="643"/>
      <c r="H5" s="643"/>
      <c r="I5" s="643"/>
      <c r="J5" s="643"/>
      <c r="K5" s="643"/>
      <c r="L5" s="643"/>
      <c r="M5" s="643"/>
      <c r="N5" s="643"/>
      <c r="O5" s="643"/>
      <c r="P5" s="643"/>
      <c r="Q5" s="643"/>
      <c r="R5" s="643"/>
      <c r="S5" s="643"/>
      <c r="T5" s="643"/>
      <c r="U5" s="643"/>
    </row>
    <row r="6" spans="1:27" ht="15" customHeight="1" x14ac:dyDescent="0.25">
      <c r="A6" s="578" t="s">
        <v>100</v>
      </c>
      <c r="B6" s="536" t="s">
        <v>115</v>
      </c>
      <c r="C6" s="548" t="s">
        <v>89</v>
      </c>
      <c r="D6" s="548" t="s">
        <v>90</v>
      </c>
      <c r="E6" s="539" t="s">
        <v>400</v>
      </c>
      <c r="F6" s="548" t="s">
        <v>91</v>
      </c>
      <c r="G6" s="578" t="s">
        <v>103</v>
      </c>
      <c r="H6" s="578"/>
      <c r="I6" s="578"/>
      <c r="J6" s="578"/>
      <c r="K6" s="578"/>
      <c r="L6" s="578"/>
      <c r="M6" s="578"/>
      <c r="N6" s="578"/>
      <c r="O6" s="592" t="s">
        <v>104</v>
      </c>
      <c r="P6" s="592"/>
      <c r="Q6" s="536" t="s">
        <v>105</v>
      </c>
      <c r="R6" s="536" t="s">
        <v>106</v>
      </c>
      <c r="S6" s="536" t="s">
        <v>113</v>
      </c>
      <c r="T6" s="536" t="s">
        <v>112</v>
      </c>
      <c r="U6" s="533" t="s">
        <v>92</v>
      </c>
    </row>
    <row r="7" spans="1:27" ht="15" customHeight="1" x14ac:dyDescent="0.25">
      <c r="A7" s="578"/>
      <c r="B7" s="537"/>
      <c r="C7" s="549"/>
      <c r="D7" s="549"/>
      <c r="E7" s="540"/>
      <c r="F7" s="549"/>
      <c r="G7" s="578" t="s">
        <v>107</v>
      </c>
      <c r="H7" s="578"/>
      <c r="I7" s="578" t="s">
        <v>108</v>
      </c>
      <c r="J7" s="578"/>
      <c r="K7" s="578" t="s">
        <v>109</v>
      </c>
      <c r="L7" s="578"/>
      <c r="M7" s="578" t="s">
        <v>110</v>
      </c>
      <c r="N7" s="578"/>
      <c r="O7" s="592"/>
      <c r="P7" s="592"/>
      <c r="Q7" s="537"/>
      <c r="R7" s="537"/>
      <c r="S7" s="537"/>
      <c r="T7" s="537"/>
      <c r="U7" s="534"/>
    </row>
    <row r="8" spans="1:27" ht="25.5" x14ac:dyDescent="0.25">
      <c r="A8" s="578"/>
      <c r="B8" s="538"/>
      <c r="C8" s="550"/>
      <c r="D8" s="550"/>
      <c r="E8" s="541"/>
      <c r="F8" s="550"/>
      <c r="G8" s="81" t="s">
        <v>111</v>
      </c>
      <c r="H8" s="241" t="s">
        <v>12</v>
      </c>
      <c r="I8" s="81" t="s">
        <v>111</v>
      </c>
      <c r="J8" s="241" t="s">
        <v>12</v>
      </c>
      <c r="K8" s="81" t="s">
        <v>111</v>
      </c>
      <c r="L8" s="241" t="s">
        <v>12</v>
      </c>
      <c r="M8" s="81" t="s">
        <v>111</v>
      </c>
      <c r="N8" s="241" t="s">
        <v>12</v>
      </c>
      <c r="O8" s="81" t="s">
        <v>111</v>
      </c>
      <c r="P8" s="241" t="s">
        <v>12</v>
      </c>
      <c r="Q8" s="538"/>
      <c r="R8" s="538"/>
      <c r="S8" s="538"/>
      <c r="T8" s="538"/>
      <c r="U8" s="535"/>
    </row>
    <row r="9" spans="1:27" ht="15.75" x14ac:dyDescent="0.25">
      <c r="A9" s="644" t="s">
        <v>1448</v>
      </c>
      <c r="B9" s="644" t="s">
        <v>1447</v>
      </c>
      <c r="C9" s="348"/>
      <c r="D9" s="348"/>
      <c r="E9" s="348"/>
      <c r="F9" s="348"/>
      <c r="G9" s="417"/>
      <c r="H9" s="418"/>
      <c r="I9" s="417"/>
      <c r="J9" s="418"/>
      <c r="K9" s="417"/>
      <c r="L9" s="418"/>
      <c r="M9" s="417"/>
      <c r="N9" s="418"/>
      <c r="O9" s="436"/>
      <c r="P9" s="420"/>
      <c r="Q9" s="348"/>
      <c r="R9" s="348"/>
      <c r="S9" s="348"/>
      <c r="T9" s="348"/>
      <c r="U9" s="348"/>
    </row>
    <row r="10" spans="1:27" s="428" customFormat="1" ht="15.75" x14ac:dyDescent="0.25">
      <c r="A10" s="644"/>
      <c r="B10" s="644"/>
      <c r="C10" s="348"/>
      <c r="D10" s="348"/>
      <c r="E10" s="348"/>
      <c r="F10" s="348"/>
      <c r="G10" s="417"/>
      <c r="H10" s="418"/>
      <c r="I10" s="417"/>
      <c r="J10" s="418"/>
      <c r="K10" s="417"/>
      <c r="L10" s="418"/>
      <c r="M10" s="417"/>
      <c r="N10" s="418"/>
      <c r="O10" s="436"/>
      <c r="P10" s="420"/>
      <c r="Q10" s="348"/>
      <c r="R10" s="348"/>
      <c r="S10" s="348"/>
      <c r="T10" s="348"/>
      <c r="U10" s="348"/>
    </row>
    <row r="11" spans="1:27" s="428" customFormat="1" ht="15.75" x14ac:dyDescent="0.25">
      <c r="A11" s="644"/>
      <c r="B11" s="644"/>
      <c r="C11" s="348"/>
      <c r="D11" s="348"/>
      <c r="E11" s="348"/>
      <c r="F11" s="348"/>
      <c r="G11" s="417"/>
      <c r="H11" s="418"/>
      <c r="I11" s="417"/>
      <c r="J11" s="418"/>
      <c r="K11" s="417"/>
      <c r="L11" s="418"/>
      <c r="M11" s="417"/>
      <c r="N11" s="418"/>
      <c r="O11" s="436"/>
      <c r="P11" s="420"/>
      <c r="Q11" s="348"/>
      <c r="R11" s="348"/>
      <c r="S11" s="348"/>
      <c r="T11" s="348"/>
      <c r="U11" s="348"/>
    </row>
    <row r="12" spans="1:27" s="428" customFormat="1" ht="15.75" x14ac:dyDescent="0.25">
      <c r="A12" s="644"/>
      <c r="B12" s="644"/>
      <c r="C12" s="348"/>
      <c r="D12" s="348"/>
      <c r="E12" s="348"/>
      <c r="F12" s="348"/>
      <c r="G12" s="417"/>
      <c r="H12" s="418"/>
      <c r="I12" s="417"/>
      <c r="J12" s="418"/>
      <c r="K12" s="417"/>
      <c r="L12" s="418"/>
      <c r="M12" s="417"/>
      <c r="N12" s="418"/>
      <c r="O12" s="436"/>
      <c r="P12" s="420"/>
      <c r="Q12" s="348"/>
      <c r="R12" s="348"/>
      <c r="S12" s="348"/>
      <c r="T12" s="348"/>
      <c r="U12" s="348"/>
    </row>
    <row r="13" spans="1:27" s="428" customFormat="1" ht="15.75" x14ac:dyDescent="0.25">
      <c r="A13" s="644"/>
      <c r="B13" s="644"/>
      <c r="C13" s="348"/>
      <c r="D13" s="348"/>
      <c r="E13" s="348"/>
      <c r="F13" s="348"/>
      <c r="G13" s="417"/>
      <c r="H13" s="418"/>
      <c r="I13" s="417"/>
      <c r="J13" s="418"/>
      <c r="K13" s="417"/>
      <c r="L13" s="418"/>
      <c r="M13" s="417"/>
      <c r="N13" s="418"/>
      <c r="O13" s="436"/>
      <c r="P13" s="420"/>
      <c r="Q13" s="348"/>
      <c r="R13" s="348"/>
      <c r="S13" s="348"/>
      <c r="T13" s="348"/>
      <c r="U13" s="348"/>
    </row>
    <row r="14" spans="1:27" s="428" customFormat="1" ht="15.75" x14ac:dyDescent="0.25">
      <c r="A14" s="644"/>
      <c r="B14" s="644"/>
      <c r="C14" s="348"/>
      <c r="D14" s="348"/>
      <c r="E14" s="348"/>
      <c r="F14" s="348"/>
      <c r="G14" s="417"/>
      <c r="H14" s="418"/>
      <c r="I14" s="417"/>
      <c r="J14" s="418"/>
      <c r="K14" s="417"/>
      <c r="L14" s="418"/>
      <c r="M14" s="417"/>
      <c r="N14" s="418"/>
      <c r="O14" s="436"/>
      <c r="P14" s="420"/>
      <c r="Q14" s="348"/>
      <c r="R14" s="348"/>
      <c r="S14" s="348"/>
      <c r="T14" s="348"/>
      <c r="U14" s="348"/>
    </row>
    <row r="15" spans="1:27" ht="15.75" x14ac:dyDescent="0.25">
      <c r="A15" s="644"/>
      <c r="B15" s="644"/>
      <c r="C15" s="348"/>
      <c r="D15" s="348"/>
      <c r="E15" s="348"/>
      <c r="F15" s="348"/>
      <c r="G15" s="417"/>
      <c r="H15" s="418"/>
      <c r="I15" s="417"/>
      <c r="J15" s="418"/>
      <c r="K15" s="417"/>
      <c r="L15" s="418"/>
      <c r="M15" s="417"/>
      <c r="N15" s="418"/>
      <c r="O15" s="430"/>
      <c r="P15" s="420"/>
      <c r="Q15" s="348"/>
      <c r="R15" s="348"/>
      <c r="S15" s="348"/>
      <c r="T15" s="348"/>
      <c r="U15" s="348"/>
    </row>
    <row r="16" spans="1:27" s="428" customFormat="1" ht="15.75" x14ac:dyDescent="0.25">
      <c r="A16" s="552" t="s">
        <v>1450</v>
      </c>
      <c r="B16" s="552" t="s">
        <v>122</v>
      </c>
      <c r="C16" s="348"/>
      <c r="D16" s="348"/>
      <c r="E16" s="348"/>
      <c r="F16" s="348"/>
      <c r="G16" s="417"/>
      <c r="H16" s="418"/>
      <c r="I16" s="417"/>
      <c r="J16" s="418"/>
      <c r="K16" s="417"/>
      <c r="L16" s="418"/>
      <c r="M16" s="417"/>
      <c r="N16" s="418"/>
      <c r="O16" s="430"/>
      <c r="P16" s="420"/>
      <c r="Q16" s="348"/>
      <c r="R16" s="348"/>
      <c r="S16" s="348"/>
      <c r="T16" s="348"/>
      <c r="U16" s="348"/>
    </row>
    <row r="17" spans="1:21" s="428" customFormat="1" ht="15.75" x14ac:dyDescent="0.25">
      <c r="A17" s="553"/>
      <c r="B17" s="553"/>
      <c r="C17" s="348"/>
      <c r="D17" s="348"/>
      <c r="E17" s="348"/>
      <c r="F17" s="348"/>
      <c r="G17" s="417"/>
      <c r="H17" s="418"/>
      <c r="I17" s="417"/>
      <c r="J17" s="418"/>
      <c r="K17" s="417"/>
      <c r="L17" s="418"/>
      <c r="M17" s="417"/>
      <c r="N17" s="418"/>
      <c r="O17" s="430"/>
      <c r="P17" s="420"/>
      <c r="Q17" s="348"/>
      <c r="R17" s="348"/>
      <c r="S17" s="348"/>
      <c r="T17" s="348"/>
      <c r="U17" s="348"/>
    </row>
    <row r="18" spans="1:21" s="428" customFormat="1" ht="15.75" x14ac:dyDescent="0.25">
      <c r="A18" s="553"/>
      <c r="B18" s="553"/>
      <c r="C18" s="348"/>
      <c r="D18" s="348"/>
      <c r="E18" s="348"/>
      <c r="F18" s="348"/>
      <c r="G18" s="417"/>
      <c r="H18" s="418"/>
      <c r="I18" s="417"/>
      <c r="J18" s="418"/>
      <c r="K18" s="417"/>
      <c r="L18" s="418"/>
      <c r="M18" s="417"/>
      <c r="N18" s="418"/>
      <c r="O18" s="430"/>
      <c r="P18" s="420"/>
      <c r="Q18" s="348"/>
      <c r="R18" s="348"/>
      <c r="S18" s="348"/>
      <c r="T18" s="348"/>
      <c r="U18" s="348"/>
    </row>
    <row r="19" spans="1:21" s="428" customFormat="1" ht="15.75" x14ac:dyDescent="0.25">
      <c r="A19" s="553"/>
      <c r="B19" s="553"/>
      <c r="C19" s="348"/>
      <c r="D19" s="348"/>
      <c r="E19" s="348"/>
      <c r="F19" s="348"/>
      <c r="G19" s="417"/>
      <c r="H19" s="418"/>
      <c r="I19" s="417"/>
      <c r="J19" s="418"/>
      <c r="K19" s="417"/>
      <c r="L19" s="418"/>
      <c r="M19" s="417"/>
      <c r="N19" s="418"/>
      <c r="O19" s="430"/>
      <c r="P19" s="420"/>
      <c r="Q19" s="348"/>
      <c r="R19" s="348"/>
      <c r="S19" s="348"/>
      <c r="T19" s="348"/>
      <c r="U19" s="348"/>
    </row>
    <row r="20" spans="1:21" s="428" customFormat="1" ht="15.75" x14ac:dyDescent="0.25">
      <c r="A20" s="553"/>
      <c r="B20" s="553"/>
      <c r="C20" s="348"/>
      <c r="D20" s="348"/>
      <c r="E20" s="348"/>
      <c r="F20" s="348"/>
      <c r="G20" s="417"/>
      <c r="H20" s="418"/>
      <c r="I20" s="417"/>
      <c r="J20" s="418"/>
      <c r="K20" s="417"/>
      <c r="L20" s="418"/>
      <c r="M20" s="417"/>
      <c r="N20" s="418"/>
      <c r="O20" s="430"/>
      <c r="P20" s="420"/>
      <c r="Q20" s="348"/>
      <c r="R20" s="348"/>
      <c r="S20" s="348"/>
      <c r="T20" s="348"/>
      <c r="U20" s="348"/>
    </row>
    <row r="21" spans="1:21" s="428" customFormat="1" ht="15.75" x14ac:dyDescent="0.25">
      <c r="A21" s="554"/>
      <c r="B21" s="554"/>
      <c r="C21" s="348"/>
      <c r="D21" s="348"/>
      <c r="E21" s="348"/>
      <c r="F21" s="348"/>
      <c r="G21" s="417"/>
      <c r="H21" s="418"/>
      <c r="I21" s="417"/>
      <c r="J21" s="418"/>
      <c r="K21" s="417"/>
      <c r="L21" s="418"/>
      <c r="M21" s="417"/>
      <c r="N21" s="418"/>
      <c r="O21" s="430"/>
      <c r="P21" s="420"/>
      <c r="Q21" s="348"/>
      <c r="R21" s="348"/>
      <c r="S21" s="348"/>
      <c r="T21" s="348"/>
      <c r="U21" s="348"/>
    </row>
    <row r="22" spans="1:21" s="428" customFormat="1" ht="15.75" x14ac:dyDescent="0.25">
      <c r="A22" s="644" t="s">
        <v>1451</v>
      </c>
      <c r="B22" s="552"/>
      <c r="C22" s="348"/>
      <c r="D22" s="348"/>
      <c r="E22" s="348"/>
      <c r="F22" s="348"/>
      <c r="G22" s="417"/>
      <c r="H22" s="418"/>
      <c r="I22" s="417"/>
      <c r="J22" s="418"/>
      <c r="K22" s="417"/>
      <c r="L22" s="418"/>
      <c r="M22" s="417"/>
      <c r="N22" s="418"/>
      <c r="O22" s="430"/>
      <c r="P22" s="420"/>
      <c r="Q22" s="348"/>
      <c r="R22" s="348"/>
      <c r="S22" s="348"/>
      <c r="T22" s="348"/>
      <c r="U22" s="348"/>
    </row>
    <row r="23" spans="1:21" s="428" customFormat="1" ht="15.75" x14ac:dyDescent="0.25">
      <c r="A23" s="644"/>
      <c r="B23" s="553"/>
      <c r="C23" s="348"/>
      <c r="D23" s="348"/>
      <c r="E23" s="348"/>
      <c r="F23" s="348"/>
      <c r="G23" s="417"/>
      <c r="H23" s="418"/>
      <c r="I23" s="417"/>
      <c r="J23" s="418"/>
      <c r="K23" s="417"/>
      <c r="L23" s="418"/>
      <c r="M23" s="417"/>
      <c r="N23" s="418"/>
      <c r="O23" s="430"/>
      <c r="P23" s="420"/>
      <c r="Q23" s="348"/>
      <c r="R23" s="348"/>
      <c r="S23" s="348"/>
      <c r="T23" s="348"/>
      <c r="U23" s="348"/>
    </row>
    <row r="24" spans="1:21" s="428" customFormat="1" ht="15.75" x14ac:dyDescent="0.25">
      <c r="A24" s="644"/>
      <c r="B24" s="553"/>
      <c r="C24" s="348"/>
      <c r="D24" s="348"/>
      <c r="E24" s="348"/>
      <c r="F24" s="348"/>
      <c r="G24" s="417"/>
      <c r="H24" s="418"/>
      <c r="I24" s="417"/>
      <c r="J24" s="418"/>
      <c r="K24" s="417"/>
      <c r="L24" s="418"/>
      <c r="M24" s="417"/>
      <c r="N24" s="418"/>
      <c r="O24" s="430"/>
      <c r="P24" s="420"/>
      <c r="Q24" s="348"/>
      <c r="R24" s="348"/>
      <c r="S24" s="348"/>
      <c r="T24" s="348"/>
      <c r="U24" s="348"/>
    </row>
    <row r="25" spans="1:21" s="428" customFormat="1" ht="15.75" x14ac:dyDescent="0.25">
      <c r="A25" s="644"/>
      <c r="B25" s="553"/>
      <c r="C25" s="348"/>
      <c r="D25" s="348"/>
      <c r="E25" s="348"/>
      <c r="F25" s="348"/>
      <c r="G25" s="417"/>
      <c r="H25" s="418"/>
      <c r="I25" s="417"/>
      <c r="J25" s="418"/>
      <c r="K25" s="417"/>
      <c r="L25" s="418"/>
      <c r="M25" s="417"/>
      <c r="N25" s="418"/>
      <c r="O25" s="430"/>
      <c r="P25" s="420"/>
      <c r="Q25" s="348"/>
      <c r="R25" s="348"/>
      <c r="S25" s="348"/>
      <c r="T25" s="348"/>
      <c r="U25" s="348"/>
    </row>
    <row r="26" spans="1:21" s="428" customFormat="1" ht="15.75" x14ac:dyDescent="0.25">
      <c r="A26" s="644"/>
      <c r="B26" s="553"/>
      <c r="C26" s="348"/>
      <c r="D26" s="348"/>
      <c r="E26" s="348"/>
      <c r="F26" s="348"/>
      <c r="G26" s="417"/>
      <c r="H26" s="418"/>
      <c r="I26" s="417"/>
      <c r="J26" s="418"/>
      <c r="K26" s="417"/>
      <c r="L26" s="418"/>
      <c r="M26" s="417"/>
      <c r="N26" s="418"/>
      <c r="O26" s="430"/>
      <c r="P26" s="420"/>
      <c r="Q26" s="348"/>
      <c r="R26" s="348"/>
      <c r="S26" s="348"/>
      <c r="T26" s="348"/>
      <c r="U26" s="348"/>
    </row>
    <row r="27" spans="1:21" ht="15.75" x14ac:dyDescent="0.25">
      <c r="A27" s="644"/>
      <c r="B27" s="554"/>
      <c r="C27" s="348"/>
      <c r="D27" s="348"/>
      <c r="E27" s="348"/>
      <c r="F27" s="348"/>
      <c r="G27" s="348"/>
      <c r="H27" s="418"/>
      <c r="I27" s="348"/>
      <c r="J27" s="418"/>
      <c r="K27" s="348"/>
      <c r="L27" s="418"/>
      <c r="M27" s="348"/>
      <c r="N27" s="418"/>
      <c r="O27" s="348"/>
      <c r="P27" s="418"/>
      <c r="Q27" s="348"/>
      <c r="R27" s="71"/>
      <c r="S27" s="348"/>
      <c r="T27" s="348"/>
      <c r="U27" s="348"/>
    </row>
    <row r="28" spans="1:21" ht="15.75" x14ac:dyDescent="0.25">
      <c r="A28" s="307"/>
      <c r="B28" s="308"/>
      <c r="C28" s="308"/>
      <c r="D28" s="307" t="s">
        <v>1449</v>
      </c>
      <c r="E28" s="308"/>
      <c r="F28" s="309"/>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539" activePane="bottomLeft" state="frozen"/>
      <selection activeCell="A11" sqref="A11"/>
      <selection pane="bottomLeft" activeCell="AP190" sqref="AP190"/>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259</v>
      </c>
      <c r="D1" s="193" t="s">
        <v>260</v>
      </c>
      <c r="E1" s="184" t="s">
        <v>261</v>
      </c>
      <c r="F1" s="184" t="s">
        <v>508</v>
      </c>
      <c r="G1" s="184" t="s">
        <v>510</v>
      </c>
      <c r="H1" s="184" t="s">
        <v>512</v>
      </c>
      <c r="I1" s="184" t="s">
        <v>514</v>
      </c>
      <c r="J1" s="184" t="s">
        <v>516</v>
      </c>
      <c r="K1" s="184" t="s">
        <v>518</v>
      </c>
      <c r="L1" s="184" t="s">
        <v>262</v>
      </c>
      <c r="M1" s="184" t="s">
        <v>521</v>
      </c>
      <c r="N1" s="184" t="s">
        <v>263</v>
      </c>
      <c r="O1" s="184" t="s">
        <v>523</v>
      </c>
      <c r="P1" s="184" t="s">
        <v>525</v>
      </c>
      <c r="Q1" s="184" t="s">
        <v>527</v>
      </c>
      <c r="R1" s="184" t="s">
        <v>525</v>
      </c>
      <c r="S1" s="184" t="s">
        <v>527</v>
      </c>
      <c r="T1" s="184" t="s">
        <v>527</v>
      </c>
      <c r="U1" s="184" t="s">
        <v>264</v>
      </c>
      <c r="V1" s="184" t="s">
        <v>528</v>
      </c>
      <c r="W1" s="184" t="s">
        <v>531</v>
      </c>
      <c r="X1" s="184" t="s">
        <v>531</v>
      </c>
      <c r="Y1" s="184" t="s">
        <v>265</v>
      </c>
      <c r="Z1" s="184" t="s">
        <v>533</v>
      </c>
      <c r="AA1" s="184" t="s">
        <v>266</v>
      </c>
      <c r="AB1" s="184" t="s">
        <v>534</v>
      </c>
      <c r="AC1" s="184" t="s">
        <v>535</v>
      </c>
      <c r="AD1" s="184" t="s">
        <v>539</v>
      </c>
      <c r="AE1" s="184" t="s">
        <v>282</v>
      </c>
      <c r="AF1" s="184" t="s">
        <v>540</v>
      </c>
      <c r="AG1" s="184" t="s">
        <v>542</v>
      </c>
      <c r="AH1" s="184" t="s">
        <v>544</v>
      </c>
      <c r="AI1" s="184" t="s">
        <v>283</v>
      </c>
      <c r="AJ1" s="184" t="s">
        <v>546</v>
      </c>
      <c r="AK1" s="184" t="s">
        <v>548</v>
      </c>
      <c r="AL1" s="184" t="s">
        <v>550</v>
      </c>
      <c r="AM1" s="184" t="s">
        <v>552</v>
      </c>
      <c r="AN1" s="184" t="s">
        <v>258</v>
      </c>
      <c r="AO1" s="184" t="s">
        <v>554</v>
      </c>
      <c r="AP1" s="193" t="s">
        <v>267</v>
      </c>
      <c r="AQ1" s="184" t="s">
        <v>556</v>
      </c>
      <c r="AR1" s="184" t="s">
        <v>268</v>
      </c>
      <c r="AS1" s="184" t="s">
        <v>558</v>
      </c>
      <c r="AT1" s="184" t="s">
        <v>560</v>
      </c>
      <c r="AU1" s="184" t="s">
        <v>269</v>
      </c>
      <c r="AV1" s="184" t="s">
        <v>562</v>
      </c>
      <c r="AW1" s="184" t="s">
        <v>564</v>
      </c>
      <c r="AX1" s="184" t="s">
        <v>270</v>
      </c>
      <c r="AY1" s="184" t="s">
        <v>565</v>
      </c>
      <c r="AZ1" s="184" t="s">
        <v>567</v>
      </c>
      <c r="BA1" s="184" t="s">
        <v>568</v>
      </c>
      <c r="BB1" s="184" t="s">
        <v>569</v>
      </c>
      <c r="BC1" s="184" t="s">
        <v>571</v>
      </c>
      <c r="BD1" s="184" t="s">
        <v>573</v>
      </c>
      <c r="BE1" s="184" t="s">
        <v>574</v>
      </c>
      <c r="BF1" s="184" t="s">
        <v>271</v>
      </c>
      <c r="BG1" s="184" t="s">
        <v>576</v>
      </c>
      <c r="BH1" s="184" t="s">
        <v>578</v>
      </c>
      <c r="BI1" s="184" t="s">
        <v>580</v>
      </c>
      <c r="BJ1" s="184" t="s">
        <v>582</v>
      </c>
      <c r="BK1" s="184" t="s">
        <v>584</v>
      </c>
      <c r="BL1" s="184" t="s">
        <v>586</v>
      </c>
      <c r="BM1" s="184" t="s">
        <v>588</v>
      </c>
      <c r="BN1" s="184" t="s">
        <v>590</v>
      </c>
      <c r="BO1" s="184" t="s">
        <v>284</v>
      </c>
      <c r="BP1" s="184" t="s">
        <v>592</v>
      </c>
      <c r="BQ1" s="184" t="s">
        <v>594</v>
      </c>
      <c r="BR1" s="184" t="s">
        <v>596</v>
      </c>
      <c r="BS1" s="184" t="s">
        <v>598</v>
      </c>
      <c r="BT1" s="184" t="s">
        <v>600</v>
      </c>
      <c r="BU1" s="184" t="s">
        <v>602</v>
      </c>
      <c r="BV1" s="184" t="s">
        <v>604</v>
      </c>
      <c r="BW1" s="184" t="s">
        <v>606</v>
      </c>
      <c r="BX1" s="184" t="s">
        <v>608</v>
      </c>
      <c r="BY1" s="184" t="s">
        <v>610</v>
      </c>
      <c r="BZ1" s="193" t="s">
        <v>272</v>
      </c>
      <c r="CA1" s="184" t="s">
        <v>273</v>
      </c>
      <c r="CB1" s="184" t="s">
        <v>612</v>
      </c>
      <c r="CC1" s="184" t="s">
        <v>274</v>
      </c>
      <c r="CD1" s="184" t="s">
        <v>614</v>
      </c>
      <c r="CE1" s="184" t="s">
        <v>616</v>
      </c>
      <c r="CF1" s="193" t="s">
        <v>275</v>
      </c>
      <c r="CG1" s="184" t="s">
        <v>276</v>
      </c>
      <c r="CH1" s="184" t="s">
        <v>618</v>
      </c>
      <c r="CI1" s="184" t="s">
        <v>277</v>
      </c>
      <c r="CJ1" s="184" t="s">
        <v>620</v>
      </c>
      <c r="CK1" s="184" t="s">
        <v>622</v>
      </c>
      <c r="CL1" s="184" t="s">
        <v>624</v>
      </c>
      <c r="CM1" s="193" t="s">
        <v>278</v>
      </c>
      <c r="CN1" s="184" t="s">
        <v>630</v>
      </c>
      <c r="CO1" s="184" t="s">
        <v>632</v>
      </c>
      <c r="CP1" s="184" t="s">
        <v>279</v>
      </c>
      <c r="CQ1" s="184" t="s">
        <v>626</v>
      </c>
      <c r="CR1" s="184" t="s">
        <v>628</v>
      </c>
      <c r="CS1" s="184" t="s">
        <v>280</v>
      </c>
      <c r="CT1" s="184" t="s">
        <v>634</v>
      </c>
      <c r="CU1" s="184" t="s">
        <v>281</v>
      </c>
      <c r="CV1" s="184" t="s">
        <v>635</v>
      </c>
      <c r="CW1" s="181" t="s">
        <v>285</v>
      </c>
      <c r="CX1" s="193" t="s">
        <v>286</v>
      </c>
      <c r="CY1" s="184" t="s">
        <v>636</v>
      </c>
      <c r="CZ1" s="184" t="s">
        <v>637</v>
      </c>
      <c r="DA1" s="184" t="s">
        <v>639</v>
      </c>
      <c r="DB1" s="184" t="s">
        <v>287</v>
      </c>
      <c r="DC1" s="184" t="s">
        <v>641</v>
      </c>
      <c r="DD1" s="184" t="s">
        <v>643</v>
      </c>
      <c r="DE1" s="184" t="s">
        <v>645</v>
      </c>
      <c r="DF1" s="184" t="s">
        <v>647</v>
      </c>
      <c r="DG1" s="184" t="s">
        <v>649</v>
      </c>
      <c r="DH1" s="184" t="s">
        <v>651</v>
      </c>
      <c r="DI1" s="193" t="s">
        <v>288</v>
      </c>
      <c r="DJ1" s="184" t="s">
        <v>289</v>
      </c>
      <c r="DK1" s="184" t="s">
        <v>653</v>
      </c>
      <c r="DL1" s="184" t="s">
        <v>290</v>
      </c>
      <c r="DM1" s="184" t="s">
        <v>655</v>
      </c>
      <c r="DN1" s="184" t="s">
        <v>657</v>
      </c>
      <c r="DO1" s="184" t="s">
        <v>659</v>
      </c>
      <c r="DP1" s="184" t="s">
        <v>661</v>
      </c>
      <c r="DQ1" s="184" t="s">
        <v>663</v>
      </c>
      <c r="DR1" s="184" t="s">
        <v>665</v>
      </c>
      <c r="DS1" s="184" t="s">
        <v>667</v>
      </c>
      <c r="DT1" s="184" t="s">
        <v>291</v>
      </c>
      <c r="DU1" s="184" t="s">
        <v>669</v>
      </c>
      <c r="DV1" s="184" t="s">
        <v>671</v>
      </c>
      <c r="DW1" s="184" t="s">
        <v>673</v>
      </c>
      <c r="DX1" s="193" t="s">
        <v>292</v>
      </c>
      <c r="DY1" s="184" t="s">
        <v>675</v>
      </c>
      <c r="DZ1" s="184" t="s">
        <v>293</v>
      </c>
      <c r="EA1" s="184" t="s">
        <v>677</v>
      </c>
      <c r="EB1" s="184" t="s">
        <v>294</v>
      </c>
      <c r="EC1" s="184" t="s">
        <v>679</v>
      </c>
      <c r="ED1" s="184" t="s">
        <v>681</v>
      </c>
      <c r="EE1" s="184" t="s">
        <v>683</v>
      </c>
      <c r="EF1" s="184" t="s">
        <v>685</v>
      </c>
      <c r="EG1" s="184" t="s">
        <v>687</v>
      </c>
      <c r="EH1" s="184" t="s">
        <v>689</v>
      </c>
      <c r="EI1" s="184" t="s">
        <v>691</v>
      </c>
      <c r="EJ1" s="184" t="s">
        <v>693</v>
      </c>
      <c r="EK1" s="184" t="s">
        <v>695</v>
      </c>
      <c r="EL1" s="184" t="s">
        <v>697</v>
      </c>
      <c r="EM1" s="184" t="s">
        <v>699</v>
      </c>
      <c r="EN1" s="193" t="s">
        <v>295</v>
      </c>
      <c r="EO1" s="184" t="s">
        <v>701</v>
      </c>
      <c r="EP1" s="184" t="s">
        <v>296</v>
      </c>
      <c r="EQ1" s="184" t="s">
        <v>703</v>
      </c>
      <c r="ER1" s="184" t="s">
        <v>705</v>
      </c>
      <c r="ES1" s="184" t="s">
        <v>297</v>
      </c>
      <c r="ET1" s="184" t="s">
        <v>707</v>
      </c>
      <c r="EU1" s="184" t="s">
        <v>709</v>
      </c>
      <c r="EV1" s="184" t="s">
        <v>298</v>
      </c>
      <c r="EW1" s="184" t="s">
        <v>711</v>
      </c>
      <c r="EX1" s="184" t="s">
        <v>713</v>
      </c>
      <c r="EY1" s="184" t="s">
        <v>715</v>
      </c>
      <c r="EZ1" s="184" t="s">
        <v>299</v>
      </c>
      <c r="FA1" s="184" t="s">
        <v>717</v>
      </c>
      <c r="FB1" s="184" t="s">
        <v>719</v>
      </c>
      <c r="FC1" s="193" t="s">
        <v>300</v>
      </c>
      <c r="FD1" s="184" t="s">
        <v>301</v>
      </c>
      <c r="FE1" s="184" t="s">
        <v>721</v>
      </c>
      <c r="FF1" s="184" t="s">
        <v>723</v>
      </c>
      <c r="FG1" s="184" t="s">
        <v>725</v>
      </c>
      <c r="FH1" s="184" t="s">
        <v>727</v>
      </c>
      <c r="FI1" s="184" t="s">
        <v>302</v>
      </c>
      <c r="FJ1" s="184" t="s">
        <v>729</v>
      </c>
      <c r="FK1" s="184" t="s">
        <v>731</v>
      </c>
      <c r="FL1" s="184" t="s">
        <v>733</v>
      </c>
      <c r="FM1" s="184" t="s">
        <v>735</v>
      </c>
      <c r="FN1" s="184" t="s">
        <v>737</v>
      </c>
      <c r="FO1" s="184" t="s">
        <v>303</v>
      </c>
      <c r="FP1" s="184" t="s">
        <v>740</v>
      </c>
      <c r="FQ1" s="184" t="s">
        <v>304</v>
      </c>
      <c r="FR1" s="184" t="s">
        <v>743</v>
      </c>
      <c r="FS1" s="184" t="s">
        <v>744</v>
      </c>
      <c r="FT1" s="184" t="s">
        <v>746</v>
      </c>
      <c r="FU1" s="184" t="s">
        <v>305</v>
      </c>
      <c r="FV1" s="184" t="s">
        <v>749</v>
      </c>
      <c r="FW1" s="184" t="s">
        <v>750</v>
      </c>
      <c r="FX1" s="184" t="s">
        <v>752</v>
      </c>
      <c r="FY1" s="184" t="s">
        <v>306</v>
      </c>
      <c r="FZ1" s="184" t="s">
        <v>755</v>
      </c>
      <c r="GA1" s="184" t="s">
        <v>757</v>
      </c>
      <c r="GB1" s="184" t="s">
        <v>759</v>
      </c>
      <c r="GC1" s="193" t="s">
        <v>307</v>
      </c>
      <c r="GD1" s="193" t="s">
        <v>308</v>
      </c>
      <c r="GE1" s="184" t="s">
        <v>314</v>
      </c>
      <c r="GF1" s="184" t="s">
        <v>761</v>
      </c>
      <c r="GG1" s="184" t="s">
        <v>763</v>
      </c>
      <c r="GH1" s="184" t="s">
        <v>765</v>
      </c>
      <c r="GI1" s="184" t="s">
        <v>767</v>
      </c>
      <c r="GJ1" s="184" t="s">
        <v>769</v>
      </c>
      <c r="GK1" s="184" t="s">
        <v>771</v>
      </c>
      <c r="GL1" s="193" t="s">
        <v>309</v>
      </c>
      <c r="GM1" s="184" t="s">
        <v>315</v>
      </c>
      <c r="GN1" s="184" t="s">
        <v>773</v>
      </c>
      <c r="GO1" s="184" t="s">
        <v>775</v>
      </c>
      <c r="GP1" s="184" t="s">
        <v>776</v>
      </c>
      <c r="GQ1" s="184" t="s">
        <v>316</v>
      </c>
      <c r="GR1" s="184" t="s">
        <v>779</v>
      </c>
      <c r="GS1" s="184" t="s">
        <v>780</v>
      </c>
      <c r="GT1" s="193" t="s">
        <v>310</v>
      </c>
      <c r="GU1" s="184" t="s">
        <v>311</v>
      </c>
      <c r="GV1" s="184" t="s">
        <v>782</v>
      </c>
      <c r="GW1" s="184" t="s">
        <v>784</v>
      </c>
      <c r="GX1" s="184" t="s">
        <v>786</v>
      </c>
      <c r="GY1" s="184" t="s">
        <v>788</v>
      </c>
      <c r="GZ1" s="184" t="s">
        <v>790</v>
      </c>
      <c r="HA1" s="193" t="s">
        <v>312</v>
      </c>
      <c r="HB1" s="184" t="s">
        <v>313</v>
      </c>
      <c r="HC1" s="184" t="s">
        <v>792</v>
      </c>
      <c r="HD1" s="184" t="s">
        <v>794</v>
      </c>
      <c r="HE1" s="184" t="s">
        <v>796</v>
      </c>
      <c r="HF1" s="184" t="s">
        <v>798</v>
      </c>
      <c r="HG1" s="184" t="s">
        <v>800</v>
      </c>
      <c r="HH1" s="184" t="s">
        <v>802</v>
      </c>
      <c r="HI1" s="181" t="s">
        <v>317</v>
      </c>
      <c r="HJ1" s="193" t="s">
        <v>318</v>
      </c>
      <c r="HK1" s="184" t="s">
        <v>319</v>
      </c>
      <c r="HL1" s="184" t="s">
        <v>804</v>
      </c>
      <c r="HM1" s="184" t="s">
        <v>806</v>
      </c>
      <c r="HN1" s="184" t="s">
        <v>808</v>
      </c>
      <c r="HO1" s="184" t="s">
        <v>810</v>
      </c>
      <c r="HP1" s="184" t="s">
        <v>320</v>
      </c>
      <c r="HQ1" s="184" t="s">
        <v>813</v>
      </c>
      <c r="HR1" s="184" t="s">
        <v>337</v>
      </c>
      <c r="HS1" s="184" t="s">
        <v>851</v>
      </c>
      <c r="HT1" s="184" t="s">
        <v>853</v>
      </c>
      <c r="HU1" s="184" t="s">
        <v>855</v>
      </c>
      <c r="HV1" s="193" t="s">
        <v>321</v>
      </c>
      <c r="HW1" s="184" t="s">
        <v>815</v>
      </c>
      <c r="HX1" s="184" t="s">
        <v>817</v>
      </c>
      <c r="HY1" s="184" t="s">
        <v>322</v>
      </c>
      <c r="HZ1" s="184" t="s">
        <v>820</v>
      </c>
      <c r="IA1" s="184" t="s">
        <v>822</v>
      </c>
      <c r="IB1" s="184" t="s">
        <v>823</v>
      </c>
      <c r="IC1" s="184" t="s">
        <v>825</v>
      </c>
      <c r="ID1" s="193" t="s">
        <v>323</v>
      </c>
      <c r="IE1" s="184" t="s">
        <v>827</v>
      </c>
      <c r="IF1" s="184" t="s">
        <v>829</v>
      </c>
      <c r="IG1" s="184" t="s">
        <v>831</v>
      </c>
      <c r="IH1" s="184" t="s">
        <v>324</v>
      </c>
      <c r="II1" s="184" t="s">
        <v>833</v>
      </c>
      <c r="IJ1" s="184" t="s">
        <v>835</v>
      </c>
      <c r="IK1" s="184" t="s">
        <v>325</v>
      </c>
      <c r="IL1" s="184" t="s">
        <v>837</v>
      </c>
      <c r="IM1" s="184" t="s">
        <v>839</v>
      </c>
      <c r="IN1" s="184" t="s">
        <v>326</v>
      </c>
      <c r="IO1" s="184" t="s">
        <v>841</v>
      </c>
      <c r="IP1" s="184" t="s">
        <v>843</v>
      </c>
      <c r="IQ1" s="184" t="s">
        <v>845</v>
      </c>
      <c r="IR1" s="184" t="s">
        <v>847</v>
      </c>
      <c r="IS1" s="184" t="s">
        <v>327</v>
      </c>
      <c r="IT1" s="184" t="s">
        <v>849</v>
      </c>
      <c r="IU1" s="193" t="s">
        <v>328</v>
      </c>
      <c r="IV1" s="184" t="s">
        <v>857</v>
      </c>
      <c r="IW1" s="184" t="s">
        <v>859</v>
      </c>
      <c r="IX1" s="184" t="s">
        <v>329</v>
      </c>
      <c r="IY1" s="184" t="s">
        <v>861</v>
      </c>
      <c r="IZ1" s="184" t="s">
        <v>863</v>
      </c>
      <c r="JA1" s="184" t="s">
        <v>865</v>
      </c>
      <c r="JB1" s="193" t="s">
        <v>330</v>
      </c>
      <c r="JC1" s="184" t="s">
        <v>867</v>
      </c>
      <c r="JD1" s="184" t="s">
        <v>331</v>
      </c>
      <c r="JE1" s="184" t="s">
        <v>870</v>
      </c>
      <c r="JF1" s="184" t="s">
        <v>872</v>
      </c>
      <c r="JG1" s="184" t="s">
        <v>874</v>
      </c>
      <c r="JH1" s="184" t="s">
        <v>876</v>
      </c>
      <c r="JI1" s="184" t="s">
        <v>878</v>
      </c>
      <c r="JJ1" s="184" t="s">
        <v>880</v>
      </c>
      <c r="JK1" s="184" t="s">
        <v>332</v>
      </c>
      <c r="JL1" s="184" t="s">
        <v>883</v>
      </c>
      <c r="JM1" s="184" t="s">
        <v>885</v>
      </c>
      <c r="JN1" s="184" t="s">
        <v>887</v>
      </c>
      <c r="JO1" s="184" t="s">
        <v>889</v>
      </c>
      <c r="JP1" s="184" t="s">
        <v>891</v>
      </c>
      <c r="JQ1" s="184" t="s">
        <v>893</v>
      </c>
      <c r="JR1" s="184" t="s">
        <v>895</v>
      </c>
      <c r="JS1" s="184" t="s">
        <v>897</v>
      </c>
      <c r="JT1" s="184" t="s">
        <v>333</v>
      </c>
      <c r="JU1" s="184" t="s">
        <v>900</v>
      </c>
      <c r="JV1" s="184" t="s">
        <v>902</v>
      </c>
      <c r="JW1" s="184" t="s">
        <v>904</v>
      </c>
      <c r="JX1" s="184" t="s">
        <v>906</v>
      </c>
      <c r="JY1" s="184" t="s">
        <v>907</v>
      </c>
      <c r="JZ1" s="184" t="s">
        <v>909</v>
      </c>
      <c r="KA1" s="184" t="s">
        <v>911</v>
      </c>
      <c r="KB1" s="184" t="s">
        <v>913</v>
      </c>
      <c r="KC1" s="184" t="s">
        <v>915</v>
      </c>
      <c r="KD1" s="184" t="s">
        <v>917</v>
      </c>
      <c r="KE1" s="184" t="s">
        <v>919</v>
      </c>
      <c r="KF1" s="184" t="s">
        <v>921</v>
      </c>
      <c r="KG1" s="184" t="s">
        <v>923</v>
      </c>
      <c r="KH1" s="184" t="s">
        <v>925</v>
      </c>
      <c r="KI1" s="184" t="s">
        <v>927</v>
      </c>
      <c r="KJ1" s="184" t="s">
        <v>929</v>
      </c>
      <c r="KK1" s="184" t="s">
        <v>931</v>
      </c>
      <c r="KL1" s="184" t="s">
        <v>933</v>
      </c>
      <c r="KM1" s="184" t="s">
        <v>935</v>
      </c>
      <c r="KN1" s="184" t="s">
        <v>937</v>
      </c>
      <c r="KO1" s="184" t="s">
        <v>939</v>
      </c>
      <c r="KP1" s="184" t="s">
        <v>941</v>
      </c>
      <c r="KQ1" s="184" t="s">
        <v>943</v>
      </c>
      <c r="KR1" s="184" t="s">
        <v>945</v>
      </c>
      <c r="KS1" s="184" t="s">
        <v>947</v>
      </c>
      <c r="KT1" s="184" t="s">
        <v>949</v>
      </c>
      <c r="KU1" s="193" t="s">
        <v>334</v>
      </c>
      <c r="KV1" s="184" t="s">
        <v>951</v>
      </c>
      <c r="KW1" s="184" t="s">
        <v>335</v>
      </c>
      <c r="KX1" s="184" t="s">
        <v>954</v>
      </c>
      <c r="KY1" s="184" t="s">
        <v>956</v>
      </c>
      <c r="KZ1" s="184" t="s">
        <v>958</v>
      </c>
      <c r="LA1" s="184" t="s">
        <v>960</v>
      </c>
      <c r="LB1" s="184" t="s">
        <v>336</v>
      </c>
      <c r="LC1" s="184" t="s">
        <v>963</v>
      </c>
      <c r="LD1" s="184" t="s">
        <v>965</v>
      </c>
      <c r="LE1" s="184" t="s">
        <v>967</v>
      </c>
      <c r="LF1" s="184" t="s">
        <v>969</v>
      </c>
      <c r="LG1" s="184" t="s">
        <v>971</v>
      </c>
      <c r="LH1" s="184" t="s">
        <v>973</v>
      </c>
      <c r="LI1" s="184" t="s">
        <v>975</v>
      </c>
      <c r="LJ1" s="181" t="s">
        <v>338</v>
      </c>
      <c r="LK1" s="193" t="s">
        <v>339</v>
      </c>
      <c r="LL1" s="184" t="s">
        <v>340</v>
      </c>
      <c r="LM1" s="184" t="s">
        <v>341</v>
      </c>
      <c r="LN1" s="193" t="s">
        <v>342</v>
      </c>
      <c r="LO1" s="184" t="s">
        <v>343</v>
      </c>
      <c r="LP1" s="184" t="s">
        <v>995</v>
      </c>
      <c r="LQ1" s="184" t="s">
        <v>997</v>
      </c>
      <c r="LR1" s="184" t="s">
        <v>998</v>
      </c>
      <c r="LS1" s="184" t="s">
        <v>1000</v>
      </c>
      <c r="LT1" s="184" t="s">
        <v>1001</v>
      </c>
      <c r="LU1" s="184" t="s">
        <v>1003</v>
      </c>
      <c r="LV1" s="184" t="s">
        <v>1005</v>
      </c>
      <c r="LW1" s="184" t="s">
        <v>1007</v>
      </c>
      <c r="LX1" s="184" t="s">
        <v>1009</v>
      </c>
      <c r="LY1" s="184" t="s">
        <v>344</v>
      </c>
      <c r="LZ1" s="184" t="s">
        <v>1012</v>
      </c>
      <c r="MA1" s="184" t="s">
        <v>1013</v>
      </c>
      <c r="MB1" s="184" t="s">
        <v>1015</v>
      </c>
      <c r="MC1" s="184" t="s">
        <v>345</v>
      </c>
      <c r="MD1" s="184" t="s">
        <v>1018</v>
      </c>
      <c r="ME1" s="184" t="s">
        <v>1019</v>
      </c>
      <c r="MF1" s="184" t="s">
        <v>1021</v>
      </c>
      <c r="MG1" s="184" t="s">
        <v>1023</v>
      </c>
      <c r="MH1" s="184" t="s">
        <v>346</v>
      </c>
      <c r="MI1" s="184" t="s">
        <v>1026</v>
      </c>
      <c r="MJ1" s="184" t="s">
        <v>1028</v>
      </c>
      <c r="MK1" s="184" t="s">
        <v>1030</v>
      </c>
      <c r="ML1" s="184" t="s">
        <v>1032</v>
      </c>
      <c r="MM1" s="184" t="s">
        <v>347</v>
      </c>
      <c r="MN1" s="184" t="s">
        <v>1035</v>
      </c>
      <c r="MO1" s="184" t="s">
        <v>1037</v>
      </c>
      <c r="MP1" s="184" t="s">
        <v>1039</v>
      </c>
      <c r="MQ1" s="184" t="s">
        <v>1041</v>
      </c>
      <c r="MR1" s="184" t="s">
        <v>1043</v>
      </c>
      <c r="MS1" s="184" t="s">
        <v>1045</v>
      </c>
      <c r="MT1" s="184" t="s">
        <v>1047</v>
      </c>
      <c r="MU1" s="184" t="s">
        <v>1049</v>
      </c>
      <c r="MV1" s="184" t="s">
        <v>1051</v>
      </c>
      <c r="MW1" s="184" t="s">
        <v>1053</v>
      </c>
      <c r="MX1" s="184" t="s">
        <v>1055</v>
      </c>
      <c r="MY1" s="184" t="s">
        <v>1056</v>
      </c>
      <c r="MZ1" s="193" t="s">
        <v>348</v>
      </c>
      <c r="NA1" s="184" t="s">
        <v>349</v>
      </c>
      <c r="NB1" s="184" t="s">
        <v>1058</v>
      </c>
      <c r="NC1" s="184" t="s">
        <v>1060</v>
      </c>
      <c r="ND1" s="184" t="s">
        <v>1062</v>
      </c>
      <c r="NE1" s="184" t="s">
        <v>1064</v>
      </c>
      <c r="NF1" s="193" t="s">
        <v>350</v>
      </c>
      <c r="NG1" s="184" t="s">
        <v>351</v>
      </c>
      <c r="NH1" s="184" t="s">
        <v>1065</v>
      </c>
      <c r="NI1" s="184" t="s">
        <v>352</v>
      </c>
      <c r="NJ1" s="184" t="s">
        <v>1067</v>
      </c>
      <c r="NK1" s="184" t="s">
        <v>1069</v>
      </c>
      <c r="NL1" s="184" t="s">
        <v>353</v>
      </c>
      <c r="NM1" s="184" t="s">
        <v>1071</v>
      </c>
      <c r="NN1" s="184" t="s">
        <v>1073</v>
      </c>
      <c r="NO1" s="181" t="s">
        <v>339</v>
      </c>
      <c r="NP1" s="193" t="s">
        <v>340</v>
      </c>
      <c r="NQ1" s="184" t="s">
        <v>354</v>
      </c>
      <c r="NR1" s="184" t="s">
        <v>977</v>
      </c>
      <c r="NS1" s="184" t="s">
        <v>979</v>
      </c>
      <c r="NT1" s="184" t="s">
        <v>981</v>
      </c>
      <c r="NU1" s="184" t="s">
        <v>983</v>
      </c>
      <c r="NV1" s="184" t="s">
        <v>355</v>
      </c>
      <c r="NW1" s="184" t="s">
        <v>985</v>
      </c>
      <c r="NX1" s="184" t="s">
        <v>356</v>
      </c>
      <c r="NY1" s="184" t="s">
        <v>987</v>
      </c>
      <c r="NZ1" s="193" t="s">
        <v>341</v>
      </c>
      <c r="OA1" s="184" t="s">
        <v>989</v>
      </c>
      <c r="OB1" s="184" t="s">
        <v>357</v>
      </c>
      <c r="OC1" s="181" t="s">
        <v>341</v>
      </c>
      <c r="OD1" s="193" t="s">
        <v>357</v>
      </c>
      <c r="OE1" s="184" t="s">
        <v>991</v>
      </c>
      <c r="OF1" s="184" t="s">
        <v>993</v>
      </c>
      <c r="OG1" s="184" t="s">
        <v>358</v>
      </c>
      <c r="OH1" s="181" t="s">
        <v>359</v>
      </c>
      <c r="OI1" s="193" t="s">
        <v>360</v>
      </c>
      <c r="OJ1" s="184" t="s">
        <v>361</v>
      </c>
      <c r="OK1" s="184" t="s">
        <v>1074</v>
      </c>
      <c r="OL1" s="184" t="s">
        <v>1076</v>
      </c>
      <c r="OM1" s="184" t="s">
        <v>362</v>
      </c>
      <c r="ON1" s="184" t="s">
        <v>372</v>
      </c>
      <c r="OO1" s="184" t="s">
        <v>1078</v>
      </c>
      <c r="OP1" s="184" t="s">
        <v>1080</v>
      </c>
      <c r="OQ1" s="184" t="s">
        <v>1082</v>
      </c>
      <c r="OR1" s="184" t="s">
        <v>1084</v>
      </c>
      <c r="OS1" s="184" t="s">
        <v>1086</v>
      </c>
      <c r="OT1" s="184" t="s">
        <v>1088</v>
      </c>
      <c r="OU1" s="184" t="s">
        <v>1090</v>
      </c>
      <c r="OV1" s="184" t="s">
        <v>1092</v>
      </c>
      <c r="OW1" s="184" t="s">
        <v>1094</v>
      </c>
      <c r="OX1" s="184" t="s">
        <v>1096</v>
      </c>
      <c r="OY1" s="184" t="s">
        <v>1098</v>
      </c>
      <c r="OZ1" s="184" t="s">
        <v>1100</v>
      </c>
      <c r="PA1" s="184" t="s">
        <v>1102</v>
      </c>
      <c r="PB1" s="184" t="s">
        <v>1104</v>
      </c>
      <c r="PC1" s="184" t="s">
        <v>1106</v>
      </c>
      <c r="PD1" s="184" t="s">
        <v>1108</v>
      </c>
      <c r="PE1" s="184" t="s">
        <v>1110</v>
      </c>
      <c r="PF1" s="184" t="s">
        <v>1112</v>
      </c>
      <c r="PG1" s="184" t="s">
        <v>1114</v>
      </c>
      <c r="PH1" s="184" t="s">
        <v>1116</v>
      </c>
      <c r="PI1" s="184" t="s">
        <v>1118</v>
      </c>
      <c r="PJ1" s="184" t="s">
        <v>1120</v>
      </c>
      <c r="PK1" s="184" t="s">
        <v>373</v>
      </c>
      <c r="PL1" s="184" t="s">
        <v>1123</v>
      </c>
      <c r="PM1" s="184" t="s">
        <v>1125</v>
      </c>
      <c r="PN1" s="184" t="s">
        <v>1126</v>
      </c>
      <c r="PO1" s="184" t="s">
        <v>1128</v>
      </c>
      <c r="PP1" s="184" t="s">
        <v>1130</v>
      </c>
      <c r="PQ1" s="184" t="s">
        <v>1132</v>
      </c>
      <c r="PR1" s="184" t="s">
        <v>1134</v>
      </c>
      <c r="PS1" s="184" t="s">
        <v>1136</v>
      </c>
      <c r="PT1" s="184" t="s">
        <v>1138</v>
      </c>
      <c r="PU1" s="184" t="s">
        <v>1140</v>
      </c>
      <c r="PV1" s="184" t="s">
        <v>1142</v>
      </c>
      <c r="PW1" s="184" t="s">
        <v>1144</v>
      </c>
      <c r="PX1" s="184" t="s">
        <v>1146</v>
      </c>
      <c r="PY1" s="184" t="s">
        <v>1148</v>
      </c>
      <c r="PZ1" s="184" t="s">
        <v>1150</v>
      </c>
      <c r="QA1" s="184" t="s">
        <v>1152</v>
      </c>
      <c r="QB1" s="184" t="s">
        <v>1154</v>
      </c>
      <c r="QC1" s="184" t="s">
        <v>1156</v>
      </c>
      <c r="QD1" s="184" t="s">
        <v>1158</v>
      </c>
      <c r="QE1" s="184" t="s">
        <v>1160</v>
      </c>
      <c r="QF1" s="184" t="s">
        <v>1162</v>
      </c>
      <c r="QG1" s="184" t="s">
        <v>1164</v>
      </c>
      <c r="QH1" s="184" t="s">
        <v>1166</v>
      </c>
      <c r="QI1" s="184" t="s">
        <v>1168</v>
      </c>
      <c r="QJ1" s="184" t="s">
        <v>1170</v>
      </c>
      <c r="QK1" s="184" t="s">
        <v>1172</v>
      </c>
      <c r="QL1" s="184" t="s">
        <v>363</v>
      </c>
      <c r="QM1" s="184" t="s">
        <v>1174</v>
      </c>
      <c r="QN1" s="184" t="s">
        <v>1176</v>
      </c>
      <c r="QO1" s="184" t="s">
        <v>1178</v>
      </c>
      <c r="QP1" s="184" t="s">
        <v>1180</v>
      </c>
      <c r="QQ1" s="184" t="s">
        <v>1182</v>
      </c>
      <c r="QR1" s="193" t="s">
        <v>364</v>
      </c>
      <c r="QS1" s="184" t="s">
        <v>365</v>
      </c>
      <c r="QT1" s="184" t="s">
        <v>1184</v>
      </c>
      <c r="QU1" s="184" t="s">
        <v>1186</v>
      </c>
      <c r="QV1" s="184" t="s">
        <v>1188</v>
      </c>
      <c r="QW1" s="184" t="s">
        <v>1190</v>
      </c>
      <c r="QX1" s="184" t="s">
        <v>1192</v>
      </c>
      <c r="QY1" s="184" t="s">
        <v>1194</v>
      </c>
      <c r="QZ1" s="193" t="s">
        <v>366</v>
      </c>
      <c r="RA1" s="184" t="s">
        <v>1196</v>
      </c>
      <c r="RB1" s="184" t="s">
        <v>367</v>
      </c>
      <c r="RC1" s="193" t="s">
        <v>368</v>
      </c>
      <c r="RD1" s="184" t="s">
        <v>369</v>
      </c>
      <c r="RE1" s="184" t="s">
        <v>1226</v>
      </c>
      <c r="RF1" s="184" t="s">
        <v>1228</v>
      </c>
      <c r="RG1" s="193" t="s">
        <v>370</v>
      </c>
      <c r="RH1" s="184" t="s">
        <v>371</v>
      </c>
      <c r="RI1" s="184" t="s">
        <v>1230</v>
      </c>
      <c r="RJ1" s="184" t="s">
        <v>1231</v>
      </c>
      <c r="RK1" s="184" t="s">
        <v>1232</v>
      </c>
      <c r="RL1" s="184" t="s">
        <v>1233</v>
      </c>
      <c r="RM1" s="184" t="s">
        <v>1235</v>
      </c>
      <c r="RN1" s="184" t="s">
        <v>1236</v>
      </c>
      <c r="RO1" s="184" t="s">
        <v>1238</v>
      </c>
      <c r="RP1" s="184" t="s">
        <v>1239</v>
      </c>
      <c r="RQ1" s="181" t="s">
        <v>366</v>
      </c>
      <c r="RR1" s="193" t="s">
        <v>367</v>
      </c>
      <c r="RS1" s="184" t="s">
        <v>374</v>
      </c>
      <c r="RT1" s="184" t="s">
        <v>1198</v>
      </c>
      <c r="RU1" s="184" t="s">
        <v>1200</v>
      </c>
      <c r="RV1" s="184" t="s">
        <v>1202</v>
      </c>
      <c r="RW1" s="184" t="s">
        <v>1204</v>
      </c>
      <c r="RX1" s="184" t="s">
        <v>1206</v>
      </c>
      <c r="RY1" s="184" t="s">
        <v>1208</v>
      </c>
      <c r="RZ1" s="184" t="s">
        <v>1210</v>
      </c>
      <c r="SA1" s="184" t="s">
        <v>1212</v>
      </c>
      <c r="SB1" s="184" t="s">
        <v>1214</v>
      </c>
      <c r="SC1" s="184" t="s">
        <v>1216</v>
      </c>
      <c r="SD1" s="184" t="s">
        <v>1218</v>
      </c>
      <c r="SE1" s="184" t="s">
        <v>1220</v>
      </c>
      <c r="SF1" s="184" t="s">
        <v>1222</v>
      </c>
      <c r="SG1" s="184" t="s">
        <v>1224</v>
      </c>
      <c r="SH1" s="181" t="s">
        <v>375</v>
      </c>
      <c r="SI1" s="193" t="s">
        <v>376</v>
      </c>
      <c r="SJ1" s="184" t="s">
        <v>377</v>
      </c>
      <c r="SK1" s="184" t="s">
        <v>1241</v>
      </c>
      <c r="SL1" s="184" t="s">
        <v>1243</v>
      </c>
      <c r="SM1" s="184" t="s">
        <v>378</v>
      </c>
      <c r="SN1" s="184" t="s">
        <v>1245</v>
      </c>
      <c r="SO1" s="184" t="s">
        <v>1247</v>
      </c>
      <c r="SP1" s="184" t="s">
        <v>1249</v>
      </c>
      <c r="SQ1" s="184" t="s">
        <v>1251</v>
      </c>
      <c r="SR1" s="193" t="s">
        <v>379</v>
      </c>
      <c r="SS1" s="184" t="s">
        <v>380</v>
      </c>
      <c r="ST1" s="184" t="s">
        <v>1253</v>
      </c>
      <c r="SU1" s="184" t="s">
        <v>1255</v>
      </c>
      <c r="SV1" s="184" t="s">
        <v>1257</v>
      </c>
      <c r="SW1" s="184" t="s">
        <v>1259</v>
      </c>
      <c r="SX1" s="184" t="s">
        <v>1261</v>
      </c>
      <c r="SY1" s="184" t="s">
        <v>1263</v>
      </c>
      <c r="SZ1" s="184" t="s">
        <v>1265</v>
      </c>
      <c r="TA1" s="184" t="s">
        <v>1267</v>
      </c>
      <c r="TB1" s="184" t="s">
        <v>1269</v>
      </c>
      <c r="TC1" s="184" t="s">
        <v>1271</v>
      </c>
      <c r="TD1" s="184" t="s">
        <v>1273</v>
      </c>
      <c r="TE1" s="184" t="s">
        <v>1275</v>
      </c>
      <c r="TF1" s="184" t="s">
        <v>1277</v>
      </c>
      <c r="TG1" s="184" t="s">
        <v>1279</v>
      </c>
      <c r="TH1" s="184" t="s">
        <v>1281</v>
      </c>
      <c r="TI1" s="181" t="s">
        <v>381</v>
      </c>
      <c r="TJ1" s="193" t="s">
        <v>382</v>
      </c>
      <c r="TK1" s="184" t="s">
        <v>383</v>
      </c>
      <c r="TL1" s="184" t="s">
        <v>1283</v>
      </c>
      <c r="TM1" s="184" t="s">
        <v>1285</v>
      </c>
      <c r="TN1" s="184" t="s">
        <v>1287</v>
      </c>
      <c r="TO1" s="184" t="s">
        <v>1289</v>
      </c>
      <c r="TP1" s="184" t="s">
        <v>1291</v>
      </c>
      <c r="TQ1" s="184" t="s">
        <v>384</v>
      </c>
      <c r="TR1" s="184" t="s">
        <v>1293</v>
      </c>
      <c r="TS1" s="184" t="s">
        <v>1295</v>
      </c>
      <c r="TT1" s="184" t="s">
        <v>1297</v>
      </c>
      <c r="TU1" s="184" t="s">
        <v>1299</v>
      </c>
      <c r="TV1" s="184" t="s">
        <v>1301</v>
      </c>
      <c r="TW1" s="184" t="s">
        <v>1303</v>
      </c>
      <c r="TX1" s="193" t="s">
        <v>385</v>
      </c>
      <c r="TY1" s="184" t="s">
        <v>386</v>
      </c>
      <c r="TZ1" s="184" t="s">
        <v>387</v>
      </c>
      <c r="UA1" s="184" t="s">
        <v>1305</v>
      </c>
      <c r="UB1" s="184" t="s">
        <v>1307</v>
      </c>
      <c r="UC1" s="184" t="s">
        <v>1308</v>
      </c>
      <c r="UD1" s="184" t="s">
        <v>1310</v>
      </c>
      <c r="UE1" s="184" t="s">
        <v>1312</v>
      </c>
      <c r="UF1" s="184" t="s">
        <v>1314</v>
      </c>
      <c r="UG1" s="184" t="s">
        <v>1316</v>
      </c>
      <c r="UH1" s="184" t="s">
        <v>1318</v>
      </c>
      <c r="UI1" s="184" t="s">
        <v>1320</v>
      </c>
      <c r="UJ1" s="184" t="s">
        <v>1322</v>
      </c>
      <c r="UK1" s="184" t="s">
        <v>1324</v>
      </c>
      <c r="UL1" s="184" t="s">
        <v>1326</v>
      </c>
      <c r="UM1" s="184" t="s">
        <v>1328</v>
      </c>
      <c r="UN1" s="184" t="s">
        <v>1330</v>
      </c>
      <c r="UO1" s="184" t="s">
        <v>1332</v>
      </c>
      <c r="UP1" s="184" t="s">
        <v>1334</v>
      </c>
      <c r="UQ1" s="181" t="s">
        <v>1336</v>
      </c>
      <c r="UR1" s="184" t="s">
        <v>1338</v>
      </c>
      <c r="US1" s="184" t="s">
        <v>1340</v>
      </c>
      <c r="UT1" s="184" t="s">
        <v>1342</v>
      </c>
      <c r="UU1" s="184" t="s">
        <v>1344</v>
      </c>
      <c r="UV1" s="184" t="s">
        <v>1346</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1730</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1731</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402</v>
      </c>
      <c r="O10" s="219"/>
      <c r="P10" s="219"/>
      <c r="Q10" s="219"/>
      <c r="R10" s="219"/>
      <c r="S10" s="219"/>
      <c r="T10" s="219"/>
      <c r="U10" s="219"/>
      <c r="V10" s="219"/>
      <c r="W10" s="219"/>
      <c r="X10" s="219"/>
      <c r="Y10" s="219"/>
    </row>
    <row r="11" spans="1:569" ht="79.5" thickBot="1" x14ac:dyDescent="0.3">
      <c r="A11" s="449"/>
      <c r="B11" s="344" t="s">
        <v>142</v>
      </c>
      <c r="C11" s="196" t="s">
        <v>141</v>
      </c>
      <c r="D11" s="197" t="s">
        <v>138</v>
      </c>
      <c r="E11" s="197" t="s">
        <v>1459</v>
      </c>
      <c r="F11" s="197" t="s">
        <v>256</v>
      </c>
      <c r="G11" s="197" t="s">
        <v>470</v>
      </c>
      <c r="H11" s="197" t="s">
        <v>472</v>
      </c>
      <c r="I11" s="218" t="s">
        <v>473</v>
      </c>
      <c r="J11" s="197" t="s">
        <v>471</v>
      </c>
      <c r="K11" s="396" t="s">
        <v>1369</v>
      </c>
      <c r="L11" s="396" t="s">
        <v>1371</v>
      </c>
      <c r="M11" s="396" t="s">
        <v>481</v>
      </c>
      <c r="N11" s="396" t="s">
        <v>1370</v>
      </c>
      <c r="O11" s="396" t="s">
        <v>1372</v>
      </c>
      <c r="P11" s="396" t="s">
        <v>482</v>
      </c>
      <c r="Q11" s="396" t="s">
        <v>1373</v>
      </c>
      <c r="R11" s="396" t="s">
        <v>1374</v>
      </c>
      <c r="S11" s="396" t="s">
        <v>1375</v>
      </c>
      <c r="T11" s="396" t="s">
        <v>1471</v>
      </c>
      <c r="U11" s="396" t="s">
        <v>1376</v>
      </c>
      <c r="V11" s="396" t="s">
        <v>1377</v>
      </c>
      <c r="W11" s="396" t="s">
        <v>1378</v>
      </c>
      <c r="X11" s="396" t="s">
        <v>1379</v>
      </c>
      <c r="Y11" s="396" t="s">
        <v>1380</v>
      </c>
      <c r="Z11" s="395" t="s">
        <v>403</v>
      </c>
      <c r="AA11" s="218" t="s">
        <v>421</v>
      </c>
      <c r="AB11" s="218" t="s">
        <v>404</v>
      </c>
      <c r="AC11" s="218" t="s">
        <v>418</v>
      </c>
      <c r="AD11" s="218" t="s">
        <v>405</v>
      </c>
      <c r="AE11" s="218" t="s">
        <v>406</v>
      </c>
      <c r="AF11" s="218" t="s">
        <v>407</v>
      </c>
      <c r="AG11" s="218" t="s">
        <v>417</v>
      </c>
      <c r="AH11" s="218" t="s">
        <v>408</v>
      </c>
      <c r="AI11" s="218" t="s">
        <v>409</v>
      </c>
      <c r="AJ11" s="218" t="s">
        <v>410</v>
      </c>
      <c r="AK11" s="218" t="s">
        <v>416</v>
      </c>
      <c r="AL11" s="218" t="s">
        <v>411</v>
      </c>
      <c r="AM11" s="218" t="s">
        <v>412</v>
      </c>
      <c r="AN11" s="218" t="s">
        <v>413</v>
      </c>
      <c r="AO11" s="218" t="s">
        <v>415</v>
      </c>
      <c r="AP11" s="218" t="s">
        <v>414</v>
      </c>
    </row>
    <row r="12" spans="1:569" x14ac:dyDescent="0.25">
      <c r="A12" s="448"/>
      <c r="B12" s="190" t="s">
        <v>259</v>
      </c>
      <c r="C12" s="191" t="s">
        <v>143</v>
      </c>
      <c r="D12" s="192">
        <f>D13+D47+D83+D89+D96</f>
        <v>0</v>
      </c>
      <c r="E12" s="192">
        <f>E13+E47+E83+E89+E96</f>
        <v>921375</v>
      </c>
      <c r="F12" s="192">
        <f t="shared" ref="F12:F106" si="0">D12+E12</f>
        <v>921375</v>
      </c>
      <c r="G12" s="192">
        <f>G13+G47+G83+G89+G96</f>
        <v>0</v>
      </c>
      <c r="H12" s="192">
        <f>F12-G12</f>
        <v>921375</v>
      </c>
      <c r="I12" s="192">
        <f>I13+I47+I83+I89+I96</f>
        <v>0</v>
      </c>
      <c r="J12" s="192">
        <f>F12-I12</f>
        <v>921375</v>
      </c>
      <c r="K12" s="192">
        <f t="shared" ref="K12:AB12" ca="1" si="1">K13+K47+K83+K89+K96</f>
        <v>0</v>
      </c>
      <c r="L12" s="192">
        <f t="shared" ca="1" si="1"/>
        <v>0</v>
      </c>
      <c r="M12" s="192">
        <f t="shared" ca="1" si="1"/>
        <v>705000</v>
      </c>
      <c r="N12" s="192">
        <f t="shared" ca="1" si="1"/>
        <v>0</v>
      </c>
      <c r="O12" s="192">
        <f t="shared" ca="1" si="1"/>
        <v>0</v>
      </c>
      <c r="P12" s="192">
        <f t="shared" ca="1" si="1"/>
        <v>0</v>
      </c>
      <c r="Q12" s="192">
        <f t="shared" ca="1" si="1"/>
        <v>0</v>
      </c>
      <c r="R12" s="192">
        <f t="shared" ca="1" si="1"/>
        <v>0</v>
      </c>
      <c r="S12" s="192">
        <f t="shared" ca="1" si="1"/>
        <v>0</v>
      </c>
      <c r="T12" s="192">
        <f t="shared" ref="T12" ca="1" si="2">T13+T47+T83+T89+T96</f>
        <v>37500</v>
      </c>
      <c r="U12" s="192">
        <f t="shared" ca="1" si="1"/>
        <v>0</v>
      </c>
      <c r="V12" s="192">
        <f t="shared" ca="1" si="1"/>
        <v>0</v>
      </c>
      <c r="W12" s="192">
        <f t="shared" ca="1" si="1"/>
        <v>0</v>
      </c>
      <c r="X12" s="192">
        <f t="shared" ca="1" si="1"/>
        <v>0</v>
      </c>
      <c r="Y12" s="192">
        <f t="shared" ca="1" si="1"/>
        <v>0</v>
      </c>
      <c r="Z12" s="192">
        <f t="shared" si="1"/>
        <v>838125</v>
      </c>
      <c r="AA12" s="192">
        <f t="shared" si="1"/>
        <v>0</v>
      </c>
      <c r="AB12" s="192">
        <f t="shared" si="1"/>
        <v>0</v>
      </c>
      <c r="AC12" s="192">
        <f>Z12+AA12+AB12</f>
        <v>838125</v>
      </c>
      <c r="AD12" s="192">
        <f>AD13+AD47+AD83+AD89+AD96</f>
        <v>0</v>
      </c>
      <c r="AE12" s="192">
        <f>AE13+AE47+AE83+AE89+AE96</f>
        <v>0</v>
      </c>
      <c r="AF12" s="192">
        <f>AF13+AF47+AF83+AF89+AF96</f>
        <v>15000</v>
      </c>
      <c r="AG12" s="192">
        <f>AD12+AE12+AF12</f>
        <v>15000</v>
      </c>
      <c r="AH12" s="192">
        <f>AH13+AH47+AH83+AH89+AH96</f>
        <v>19125</v>
      </c>
      <c r="AI12" s="192">
        <f>AI13+AI47+AI83+AI89+AI96</f>
        <v>0</v>
      </c>
      <c r="AJ12" s="192">
        <f>AJ13+AJ47+AJ83+AJ89+AJ96</f>
        <v>0</v>
      </c>
      <c r="AK12" s="192">
        <f>AH12+AI12+AJ12</f>
        <v>19125</v>
      </c>
      <c r="AL12" s="192">
        <f>AL13+AL47+AL83+AL89+AL96</f>
        <v>0</v>
      </c>
      <c r="AM12" s="192">
        <f>AM13+AM47+AM83+AM89+AM96</f>
        <v>0</v>
      </c>
      <c r="AN12" s="192">
        <f>AN13+AN47+AN83+AN89+AN96</f>
        <v>49125</v>
      </c>
      <c r="AO12" s="192">
        <f>AL12+AM12+AN12</f>
        <v>49125</v>
      </c>
      <c r="AP12" s="192">
        <f>AC12+AG12+AK12+AO12</f>
        <v>921375</v>
      </c>
    </row>
    <row r="13" spans="1:569" x14ac:dyDescent="0.25">
      <c r="B13" s="193" t="s">
        <v>260</v>
      </c>
      <c r="C13" s="194" t="s">
        <v>144</v>
      </c>
      <c r="D13" s="195">
        <f>SUM(D14:D46)</f>
        <v>0</v>
      </c>
      <c r="E13" s="195">
        <f>SUM(E14:E46)</f>
        <v>0</v>
      </c>
      <c r="F13" s="195">
        <f t="shared" si="0"/>
        <v>0</v>
      </c>
      <c r="G13" s="195">
        <f>SUM(G14:G46)</f>
        <v>0</v>
      </c>
      <c r="H13" s="195">
        <f t="shared" ref="H13:H220" si="3">F13-G13</f>
        <v>0</v>
      </c>
      <c r="I13" s="195">
        <f>SUM(I14:I46)</f>
        <v>0</v>
      </c>
      <c r="J13" s="195">
        <f t="shared" ref="J13:J220" si="4">F13-I13</f>
        <v>0</v>
      </c>
      <c r="K13" s="195">
        <f t="shared" ref="K13:AB13" ca="1" si="5">SUM(K14:K46)</f>
        <v>0</v>
      </c>
      <c r="L13" s="195">
        <f t="shared" ca="1" si="5"/>
        <v>0</v>
      </c>
      <c r="M13" s="195">
        <f t="shared" ca="1" si="5"/>
        <v>0</v>
      </c>
      <c r="N13" s="195">
        <f t="shared" ca="1" si="5"/>
        <v>0</v>
      </c>
      <c r="O13" s="195">
        <f t="shared" ca="1" si="5"/>
        <v>0</v>
      </c>
      <c r="P13" s="195">
        <f t="shared" ca="1" si="5"/>
        <v>0</v>
      </c>
      <c r="Q13" s="195">
        <f t="shared" ca="1" si="5"/>
        <v>0</v>
      </c>
      <c r="R13" s="195">
        <f t="shared" ca="1" si="5"/>
        <v>0</v>
      </c>
      <c r="S13" s="195">
        <f t="shared" ca="1" si="5"/>
        <v>0</v>
      </c>
      <c r="T13" s="195">
        <f t="shared" ref="T13" ca="1" si="6">SUM(T14:T46)</f>
        <v>0</v>
      </c>
      <c r="U13" s="195">
        <f t="shared" ca="1" si="5"/>
        <v>0</v>
      </c>
      <c r="V13" s="195">
        <f t="shared" ca="1" si="5"/>
        <v>0</v>
      </c>
      <c r="W13" s="195">
        <f t="shared" ca="1" si="5"/>
        <v>0</v>
      </c>
      <c r="X13" s="195">
        <f t="shared" ca="1" si="5"/>
        <v>0</v>
      </c>
      <c r="Y13" s="195">
        <f t="shared" ca="1" si="5"/>
        <v>0</v>
      </c>
      <c r="Z13" s="195">
        <f t="shared" si="5"/>
        <v>0</v>
      </c>
      <c r="AA13" s="195">
        <f t="shared" si="5"/>
        <v>0</v>
      </c>
      <c r="AB13" s="195">
        <f t="shared" si="5"/>
        <v>0</v>
      </c>
      <c r="AC13" s="195">
        <f t="shared" ref="AC13:AC220" si="7">Z13+AA13+AB13</f>
        <v>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0</v>
      </c>
    </row>
    <row r="14" spans="1:569" x14ac:dyDescent="0.25">
      <c r="B14" s="184" t="s">
        <v>261</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508</v>
      </c>
      <c r="C15" s="185" t="s">
        <v>509</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0</v>
      </c>
      <c r="G15" s="186"/>
      <c r="H15" s="186">
        <f t="shared" si="3"/>
        <v>0</v>
      </c>
      <c r="I15" s="186"/>
      <c r="J15" s="186">
        <f t="shared" si="4"/>
        <v>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0</v>
      </c>
    </row>
    <row r="16" spans="1:569" x14ac:dyDescent="0.25">
      <c r="B16" s="184" t="s">
        <v>510</v>
      </c>
      <c r="C16" s="185" t="s">
        <v>511</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512</v>
      </c>
      <c r="C17" s="185" t="s">
        <v>513</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514</v>
      </c>
      <c r="C18" s="185" t="s">
        <v>515</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516</v>
      </c>
      <c r="C19" s="185" t="s">
        <v>517</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518</v>
      </c>
      <c r="C20" s="185" t="s">
        <v>519</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262</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521</v>
      </c>
      <c r="C22" s="185" t="s">
        <v>520</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263</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523</v>
      </c>
      <c r="C24" s="185" t="s">
        <v>522</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525</v>
      </c>
      <c r="C25" s="185" t="s">
        <v>524</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527</v>
      </c>
      <c r="C26" s="185" t="s">
        <v>526</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264</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528</v>
      </c>
      <c r="C28" s="185" t="s">
        <v>529</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0</v>
      </c>
      <c r="G28" s="186"/>
      <c r="H28" s="186">
        <f t="shared" si="13"/>
        <v>0</v>
      </c>
      <c r="I28" s="186"/>
      <c r="J28" s="186">
        <f t="shared" si="14"/>
        <v>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0</v>
      </c>
    </row>
    <row r="29" spans="2:42" x14ac:dyDescent="0.25">
      <c r="B29" s="184" t="s">
        <v>531</v>
      </c>
      <c r="C29" s="185" t="s">
        <v>530</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0</v>
      </c>
      <c r="G29" s="186"/>
      <c r="H29" s="186">
        <f t="shared" ref="H29:H30" si="37">F29-G29</f>
        <v>0</v>
      </c>
      <c r="I29" s="186"/>
      <c r="J29" s="186">
        <f t="shared" ref="J29:J30" si="38">F29-I29</f>
        <v>0</v>
      </c>
      <c r="K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 ca="1">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0</v>
      </c>
    </row>
    <row r="30" spans="2:42" x14ac:dyDescent="0.25">
      <c r="B30" s="184" t="s">
        <v>265</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533</v>
      </c>
      <c r="C31" s="185" t="s">
        <v>532</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266</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534</v>
      </c>
      <c r="C33" s="185" t="s">
        <v>536</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535</v>
      </c>
      <c r="C34" s="185" t="s">
        <v>537</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539</v>
      </c>
      <c r="C35" s="185" t="s">
        <v>538</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282</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540</v>
      </c>
      <c r="C37" s="185" t="s">
        <v>541</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542</v>
      </c>
      <c r="C38" s="185" t="s">
        <v>543</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544</v>
      </c>
      <c r="C39" s="185" t="s">
        <v>545</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283</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546</v>
      </c>
      <c r="C41" s="185" t="s">
        <v>547</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548</v>
      </c>
      <c r="C42" s="185" t="s">
        <v>549</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550</v>
      </c>
      <c r="C43" s="185" t="s">
        <v>551</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552</v>
      </c>
      <c r="C44" s="185" t="s">
        <v>553</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258</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554</v>
      </c>
      <c r="C46" s="185" t="s">
        <v>555</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267</v>
      </c>
      <c r="C47" s="194" t="s">
        <v>152</v>
      </c>
      <c r="D47" s="195">
        <f>SUM(D48:D82)</f>
        <v>0</v>
      </c>
      <c r="E47" s="195">
        <f>SUM(E48:E82)</f>
        <v>921375</v>
      </c>
      <c r="F47" s="195">
        <f t="shared" si="0"/>
        <v>921375</v>
      </c>
      <c r="G47" s="195">
        <f>SUM(G48:G82)</f>
        <v>0</v>
      </c>
      <c r="H47" s="195">
        <f t="shared" si="3"/>
        <v>921375</v>
      </c>
      <c r="I47" s="195">
        <f t="shared" ref="I47:AB47" si="100">SUM(I48:I82)</f>
        <v>0</v>
      </c>
      <c r="J47" s="195">
        <f t="shared" si="100"/>
        <v>921375</v>
      </c>
      <c r="K47" s="195">
        <f t="shared" si="100"/>
        <v>0</v>
      </c>
      <c r="L47" s="195">
        <f t="shared" si="100"/>
        <v>0</v>
      </c>
      <c r="M47" s="195">
        <f t="shared" si="100"/>
        <v>921375</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838125</v>
      </c>
      <c r="AA47" s="195">
        <f t="shared" si="100"/>
        <v>0</v>
      </c>
      <c r="AB47" s="195">
        <f t="shared" si="100"/>
        <v>0</v>
      </c>
      <c r="AC47" s="195">
        <f t="shared" si="15"/>
        <v>838125</v>
      </c>
      <c r="AD47" s="195">
        <f>SUM(AD48:AD82)</f>
        <v>0</v>
      </c>
      <c r="AE47" s="195">
        <f>SUM(AE48:AE82)</f>
        <v>0</v>
      </c>
      <c r="AF47" s="195">
        <f>SUM(AF48:AF82)</f>
        <v>15000</v>
      </c>
      <c r="AG47" s="195">
        <f t="shared" si="8"/>
        <v>15000</v>
      </c>
      <c r="AH47" s="195">
        <f>SUM(AH48:AH82)</f>
        <v>19125</v>
      </c>
      <c r="AI47" s="195">
        <f>SUM(AI48:AI82)</f>
        <v>0</v>
      </c>
      <c r="AJ47" s="195">
        <f>SUM(AJ48:AJ82)</f>
        <v>0</v>
      </c>
      <c r="AK47" s="195">
        <f t="shared" si="9"/>
        <v>19125</v>
      </c>
      <c r="AL47" s="195">
        <f>SUM(AL48:AL82)</f>
        <v>0</v>
      </c>
      <c r="AM47" s="195">
        <f>SUM(AM48:AM82)</f>
        <v>0</v>
      </c>
      <c r="AN47" s="195">
        <f>SUM(AN48:AN82)</f>
        <v>49125</v>
      </c>
      <c r="AO47" s="195">
        <f t="shared" si="10"/>
        <v>49125</v>
      </c>
      <c r="AP47" s="195">
        <f t="shared" si="11"/>
        <v>921375</v>
      </c>
    </row>
    <row r="48" spans="2:42" x14ac:dyDescent="0.25">
      <c r="B48" s="184" t="s">
        <v>556</v>
      </c>
      <c r="C48" s="185" t="s">
        <v>557</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268</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558</v>
      </c>
      <c r="C50" s="185" t="s">
        <v>559</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560</v>
      </c>
      <c r="C51" s="185" t="s">
        <v>561</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269</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562</v>
      </c>
      <c r="C53" s="185" t="s">
        <v>563</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564</v>
      </c>
      <c r="C54" s="185" t="s">
        <v>530</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270</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565</v>
      </c>
      <c r="C56" s="185" t="s">
        <v>566</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567</v>
      </c>
      <c r="C57" s="185" t="s">
        <v>537</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568</v>
      </c>
      <c r="C58" s="185" t="s">
        <v>538</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569</v>
      </c>
      <c r="C59" s="185" t="s">
        <v>570</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571</v>
      </c>
      <c r="C60" s="185" t="s">
        <v>572</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573</v>
      </c>
      <c r="C61" s="185" t="s">
        <v>545</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574</v>
      </c>
      <c r="C62" s="185" t="s">
        <v>575</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271</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576</v>
      </c>
      <c r="C64" s="185" t="s">
        <v>577</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921375</v>
      </c>
      <c r="F64" s="186">
        <f t="shared" ref="F64" si="158">D64+E64</f>
        <v>921375</v>
      </c>
      <c r="G64" s="186"/>
      <c r="H64" s="186">
        <f t="shared" ref="H64" si="159">F64-G64</f>
        <v>921375</v>
      </c>
      <c r="I64" s="186"/>
      <c r="J64" s="186">
        <f t="shared" ref="J64" si="160">F64-I64</f>
        <v>921375</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921375</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838125</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838125</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G64" s="186">
        <f t="shared" ref="AG64" si="162">AD64+AE64+AF64</f>
        <v>15000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19125</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19125</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49125</v>
      </c>
      <c r="AO64" s="186">
        <f t="shared" ref="AO64" si="164">AL64+AM64+AN64</f>
        <v>49125</v>
      </c>
      <c r="AP64" s="186">
        <f t="shared" ref="AP64" si="165">AC64+AG64+AK64+AO64</f>
        <v>921375</v>
      </c>
    </row>
    <row r="65" spans="2:42" x14ac:dyDescent="0.25">
      <c r="B65" s="184" t="s">
        <v>578</v>
      </c>
      <c r="C65" s="185" t="s">
        <v>579</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580</v>
      </c>
      <c r="C66" s="185" t="s">
        <v>581</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582</v>
      </c>
      <c r="C67" s="185" t="s">
        <v>583</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584</v>
      </c>
      <c r="C68" s="185" t="s">
        <v>585</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586</v>
      </c>
      <c r="C69" s="185" t="s">
        <v>587</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588</v>
      </c>
      <c r="C70" s="185" t="s">
        <v>589</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590</v>
      </c>
      <c r="C71" s="185" t="s">
        <v>591</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284</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592</v>
      </c>
      <c r="C73" s="185" t="s">
        <v>593</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594</v>
      </c>
      <c r="C74" s="185" t="s">
        <v>595</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596</v>
      </c>
      <c r="C75" s="185" t="s">
        <v>597</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598</v>
      </c>
      <c r="C76" s="185" t="s">
        <v>599</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600</v>
      </c>
      <c r="C77" s="185" t="s">
        <v>601</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602</v>
      </c>
      <c r="C78" s="185" t="s">
        <v>603</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604</v>
      </c>
      <c r="C79" s="185" t="s">
        <v>605</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606</v>
      </c>
      <c r="C80" s="185" t="s">
        <v>607</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608</v>
      </c>
      <c r="C81" s="185" t="s">
        <v>609</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610</v>
      </c>
      <c r="C82" s="185" t="s">
        <v>611</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272</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273</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612</v>
      </c>
      <c r="C85" s="185" t="s">
        <v>613</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274</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614</v>
      </c>
      <c r="C87" s="185" t="s">
        <v>615</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616</v>
      </c>
      <c r="C88" s="185" t="s">
        <v>617</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275</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276</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618</v>
      </c>
      <c r="C91" s="185" t="s">
        <v>619</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277</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620</v>
      </c>
      <c r="C93" s="185" t="s">
        <v>621</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622</v>
      </c>
      <c r="C94" s="185" t="s">
        <v>623</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624</v>
      </c>
      <c r="C95" s="185" t="s">
        <v>625</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278</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630</v>
      </c>
      <c r="C97" s="185" t="s">
        <v>631</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632</v>
      </c>
      <c r="C98" s="185" t="s">
        <v>633</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279</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626</v>
      </c>
      <c r="C100" s="185" t="s">
        <v>627</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628</v>
      </c>
      <c r="C101" s="185" t="s">
        <v>629</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280</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634</v>
      </c>
      <c r="C103" s="185" t="s">
        <v>631</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281</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635</v>
      </c>
      <c r="C105" s="185" t="s">
        <v>633</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285</v>
      </c>
      <c r="C106" s="182" t="s">
        <v>170</v>
      </c>
      <c r="D106" s="183">
        <f>D107+D118+D133+D149+D164+D190+D207+D214</f>
        <v>0</v>
      </c>
      <c r="E106" s="183">
        <f>E107+E118+E133+E149+E164+E190+E207+E214</f>
        <v>1364449.98</v>
      </c>
      <c r="F106" s="183">
        <f t="shared" si="0"/>
        <v>1364449.98</v>
      </c>
      <c r="G106" s="183">
        <f>G107+G118+G133+G149+G164+G190+G207+G214</f>
        <v>0</v>
      </c>
      <c r="H106" s="183">
        <f t="shared" si="3"/>
        <v>1364449.98</v>
      </c>
      <c r="I106" s="183">
        <f>I107+I118+I133+I149+I164+I190+I207+I214</f>
        <v>0</v>
      </c>
      <c r="J106" s="183">
        <f t="shared" si="4"/>
        <v>1364449.98</v>
      </c>
      <c r="K106" s="183">
        <f t="shared" ref="K106:AB106" si="291">K107+K118+K133+K149+K164+K190+K207+K214</f>
        <v>0</v>
      </c>
      <c r="L106" s="183">
        <f t="shared" si="291"/>
        <v>0</v>
      </c>
      <c r="M106" s="183">
        <f t="shared" si="291"/>
        <v>1364449.98</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0</v>
      </c>
      <c r="V106" s="183">
        <f t="shared" si="291"/>
        <v>0</v>
      </c>
      <c r="W106" s="183">
        <f t="shared" si="291"/>
        <v>0</v>
      </c>
      <c r="X106" s="183">
        <f t="shared" si="291"/>
        <v>0</v>
      </c>
      <c r="Y106" s="183">
        <f t="shared" si="291"/>
        <v>0</v>
      </c>
      <c r="Z106" s="183">
        <f t="shared" si="291"/>
        <v>0</v>
      </c>
      <c r="AA106" s="183">
        <f t="shared" si="291"/>
        <v>208200</v>
      </c>
      <c r="AB106" s="183">
        <f t="shared" si="291"/>
        <v>27350</v>
      </c>
      <c r="AC106" s="183">
        <f t="shared" si="7"/>
        <v>235550</v>
      </c>
      <c r="AD106" s="183">
        <f>AD107+AD118+AD133+AD149+AD164+AD190+AD207+AD214</f>
        <v>143450</v>
      </c>
      <c r="AE106" s="183">
        <f>AE107+AE118+AE133+AE149+AE164+AE190+AE207+AE214</f>
        <v>626949.98</v>
      </c>
      <c r="AF106" s="183">
        <f>AF107+AF118+AF133+AF149+AF164+AF190+AF207+AF214</f>
        <v>120000</v>
      </c>
      <c r="AG106" s="183">
        <f t="shared" si="8"/>
        <v>890399.98</v>
      </c>
      <c r="AH106" s="183">
        <f>AH107+AH118+AH133+AH149+AH164+AH190+AH207+AH214</f>
        <v>122150</v>
      </c>
      <c r="AI106" s="183">
        <f>AI107+AI118+AI133+AI149+AI164+AI190+AI207+AI214</f>
        <v>7500</v>
      </c>
      <c r="AJ106" s="183">
        <f>AJ107+AJ118+AJ133+AJ149+AJ164+AJ190+AJ207+AJ214</f>
        <v>59350</v>
      </c>
      <c r="AK106" s="183">
        <f t="shared" si="9"/>
        <v>189000</v>
      </c>
      <c r="AL106" s="183">
        <f>AL107+AL118+AL133+AL149+AL164+AL190+AL207+AL214</f>
        <v>0</v>
      </c>
      <c r="AM106" s="183">
        <f>AM107+AM118+AM133+AM149+AM164+AM190+AM207+AM214</f>
        <v>49500</v>
      </c>
      <c r="AN106" s="183">
        <f>AN107+AN118+AN133+AN149+AN164+AN190+AN207+AN214</f>
        <v>0</v>
      </c>
      <c r="AO106" s="183">
        <f t="shared" si="10"/>
        <v>49500</v>
      </c>
      <c r="AP106" s="183">
        <f t="shared" si="11"/>
        <v>1364449.98</v>
      </c>
    </row>
    <row r="107" spans="2:42" x14ac:dyDescent="0.25">
      <c r="B107" s="193" t="s">
        <v>286</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636</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637</v>
      </c>
      <c r="C109" s="185" t="s">
        <v>638</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639</v>
      </c>
      <c r="C110" s="185" t="s">
        <v>640</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287</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641</v>
      </c>
      <c r="C112" s="185" t="s">
        <v>642</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643</v>
      </c>
      <c r="C113" s="185" t="s">
        <v>644</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645</v>
      </c>
      <c r="C114" s="185" t="s">
        <v>646</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647</v>
      </c>
      <c r="C115" s="185" t="s">
        <v>648</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649</v>
      </c>
      <c r="C116" s="185" t="s">
        <v>650</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651</v>
      </c>
      <c r="C117" s="185" t="s">
        <v>652</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288</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289</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653</v>
      </c>
      <c r="C120" s="185" t="s">
        <v>654</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290</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655</v>
      </c>
      <c r="C122" s="185" t="s">
        <v>656</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657</v>
      </c>
      <c r="C123" s="185" t="s">
        <v>658</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659</v>
      </c>
      <c r="C124" s="185" t="s">
        <v>660</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661</v>
      </c>
      <c r="C125" s="185" t="s">
        <v>662</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663</v>
      </c>
      <c r="C126" s="185" t="s">
        <v>664</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665</v>
      </c>
      <c r="C127" s="185" t="s">
        <v>666</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667</v>
      </c>
      <c r="C128" s="185" t="s">
        <v>668</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291</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669</v>
      </c>
      <c r="C130" s="185" t="s">
        <v>670</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671</v>
      </c>
      <c r="C131" s="185" t="s">
        <v>672</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673</v>
      </c>
      <c r="C132" s="185" t="s">
        <v>674</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292</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x14ac:dyDescent="0.25">
      <c r="B134" s="184" t="s">
        <v>675</v>
      </c>
      <c r="C134" s="185" t="s">
        <v>676</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293</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677</v>
      </c>
      <c r="C136" s="185" t="s">
        <v>678</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294</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679</v>
      </c>
      <c r="C138" s="185" t="s">
        <v>680</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681</v>
      </c>
      <c r="C139" s="185" t="s">
        <v>682</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683</v>
      </c>
      <c r="C140" s="185" t="s">
        <v>684</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685</v>
      </c>
      <c r="C141" s="185" t="s">
        <v>686</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687</v>
      </c>
      <c r="C142" s="185" t="s">
        <v>688</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689</v>
      </c>
      <c r="C143" s="185" t="s">
        <v>690</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691</v>
      </c>
      <c r="C144" s="185" t="s">
        <v>692</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693</v>
      </c>
      <c r="C145" s="185" t="s">
        <v>694</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695</v>
      </c>
      <c r="C146" s="185" t="s">
        <v>696</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697</v>
      </c>
      <c r="C147" s="185" t="s">
        <v>698</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699</v>
      </c>
      <c r="C148" s="185" t="s">
        <v>700</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295</v>
      </c>
      <c r="C149" s="194" t="s">
        <v>180</v>
      </c>
      <c r="D149" s="195">
        <f>SUM(D150:D163)</f>
        <v>0</v>
      </c>
      <c r="E149" s="195">
        <f>SUM(E150:E163)</f>
        <v>499999.98</v>
      </c>
      <c r="F149" s="195">
        <f t="shared" si="293"/>
        <v>499999.98</v>
      </c>
      <c r="G149" s="195">
        <f>SUM(G150:G163)</f>
        <v>0</v>
      </c>
      <c r="H149" s="195">
        <f t="shared" si="3"/>
        <v>499999.98</v>
      </c>
      <c r="I149" s="195">
        <f>SUM(I150:I163)</f>
        <v>0</v>
      </c>
      <c r="J149" s="195">
        <f t="shared" si="4"/>
        <v>499999.98</v>
      </c>
      <c r="K149" s="195">
        <f t="shared" ref="K149:AB149" si="409">SUM(K150:K163)</f>
        <v>0</v>
      </c>
      <c r="L149" s="195">
        <f t="shared" si="409"/>
        <v>0</v>
      </c>
      <c r="M149" s="195">
        <f t="shared" si="409"/>
        <v>499999.98</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40000</v>
      </c>
      <c r="AB149" s="195">
        <f t="shared" si="409"/>
        <v>0</v>
      </c>
      <c r="AC149" s="195">
        <f t="shared" si="7"/>
        <v>40000</v>
      </c>
      <c r="AD149" s="195">
        <f>SUM(AD150:AD163)</f>
        <v>0</v>
      </c>
      <c r="AE149" s="195">
        <f>SUM(AE150:AE163)</f>
        <v>279999.98</v>
      </c>
      <c r="AF149" s="195">
        <f>SUM(AF150:AF163)</f>
        <v>120000</v>
      </c>
      <c r="AG149" s="195">
        <f t="shared" si="8"/>
        <v>399999.98</v>
      </c>
      <c r="AH149" s="195">
        <f>SUM(AH150:AH163)</f>
        <v>30000</v>
      </c>
      <c r="AI149" s="195">
        <f>SUM(AI150:AI163)</f>
        <v>0</v>
      </c>
      <c r="AJ149" s="195">
        <f>SUM(AJ150:AJ163)</f>
        <v>30000</v>
      </c>
      <c r="AK149" s="195">
        <f t="shared" si="9"/>
        <v>60000</v>
      </c>
      <c r="AL149" s="195">
        <f>SUM(AL150:AL163)</f>
        <v>0</v>
      </c>
      <c r="AM149" s="195">
        <f>SUM(AM150:AM163)</f>
        <v>0</v>
      </c>
      <c r="AN149" s="195">
        <f>SUM(AN150:AN163)</f>
        <v>0</v>
      </c>
      <c r="AO149" s="195">
        <f t="shared" si="10"/>
        <v>0</v>
      </c>
      <c r="AP149" s="195">
        <f t="shared" si="11"/>
        <v>499999.98</v>
      </c>
    </row>
    <row r="150" spans="2:42" x14ac:dyDescent="0.25">
      <c r="B150" s="184" t="s">
        <v>701</v>
      </c>
      <c r="C150" s="185" t="s">
        <v>702</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296</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703</v>
      </c>
      <c r="C152" s="185" t="s">
        <v>704</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705</v>
      </c>
      <c r="C153" s="185" t="s">
        <v>706</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297</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707</v>
      </c>
      <c r="C155" s="185" t="s">
        <v>708</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709</v>
      </c>
      <c r="C156" s="185" t="s">
        <v>710</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298</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711</v>
      </c>
      <c r="C158" s="185" t="s">
        <v>712</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219999.97999999998</v>
      </c>
      <c r="F158" s="186">
        <f t="shared" si="420"/>
        <v>219999.97999999998</v>
      </c>
      <c r="G158" s="186"/>
      <c r="H158" s="186">
        <f t="shared" si="421"/>
        <v>219999.97999999998</v>
      </c>
      <c r="I158" s="186"/>
      <c r="J158" s="186">
        <f t="shared" si="422"/>
        <v>219999.97999999998</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219999.97999999998</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159999.97999999998</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159999.97999999998</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K158" s="186">
        <f t="shared" si="425"/>
        <v>60000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219999.97999999998</v>
      </c>
    </row>
    <row r="159" spans="2:42" x14ac:dyDescent="0.25">
      <c r="B159" s="184" t="s">
        <v>713</v>
      </c>
      <c r="C159" s="185" t="s">
        <v>714</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715</v>
      </c>
      <c r="C160" s="185" t="s">
        <v>716</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299</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717</v>
      </c>
      <c r="C162" s="185" t="s">
        <v>718</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280000</v>
      </c>
      <c r="F162" s="186">
        <f t="shared" si="293"/>
        <v>280000</v>
      </c>
      <c r="G162" s="186"/>
      <c r="H162" s="186">
        <f t="shared" si="413"/>
        <v>280000</v>
      </c>
      <c r="I162" s="186"/>
      <c r="J162" s="186">
        <f t="shared" si="414"/>
        <v>280000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280000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40000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G162" s="186">
        <f t="shared" si="416"/>
        <v>240000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280000</v>
      </c>
    </row>
    <row r="163" spans="2:42" x14ac:dyDescent="0.25">
      <c r="B163" s="184" t="s">
        <v>719</v>
      </c>
      <c r="C163" s="185" t="s">
        <v>720</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300</v>
      </c>
      <c r="C164" s="194" t="s">
        <v>185</v>
      </c>
      <c r="D164" s="195">
        <f>SUM(D165:D189)</f>
        <v>0</v>
      </c>
      <c r="E164" s="195">
        <f>SUM(E165:E189)</f>
        <v>361750</v>
      </c>
      <c r="F164" s="195">
        <f t="shared" si="293"/>
        <v>361750</v>
      </c>
      <c r="G164" s="195">
        <f>SUM(G165:G189)</f>
        <v>0</v>
      </c>
      <c r="H164" s="195">
        <f t="shared" si="3"/>
        <v>361750</v>
      </c>
      <c r="I164" s="195">
        <f>SUM(I165:I189)</f>
        <v>0</v>
      </c>
      <c r="J164" s="195">
        <f t="shared" si="4"/>
        <v>361750</v>
      </c>
      <c r="K164" s="195">
        <f t="shared" ref="K164:AB164" si="436">SUM(K165:K189)</f>
        <v>0</v>
      </c>
      <c r="L164" s="195">
        <f t="shared" si="436"/>
        <v>0</v>
      </c>
      <c r="M164" s="195">
        <f t="shared" si="436"/>
        <v>361750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4500</v>
      </c>
      <c r="AB164" s="195">
        <f t="shared" si="436"/>
        <v>3750</v>
      </c>
      <c r="AC164" s="195">
        <f t="shared" si="7"/>
        <v>8250</v>
      </c>
      <c r="AD164" s="195">
        <f>SUM(AD165:AD189)</f>
        <v>32500</v>
      </c>
      <c r="AE164" s="195">
        <f>SUM(AE165:AE189)</f>
        <v>256000</v>
      </c>
      <c r="AF164" s="195">
        <f>SUM(AF165:AF189)</f>
        <v>0</v>
      </c>
      <c r="AG164" s="195">
        <f t="shared" si="8"/>
        <v>288500</v>
      </c>
      <c r="AH164" s="195">
        <f>SUM(AH165:AH189)</f>
        <v>28750</v>
      </c>
      <c r="AI164" s="195">
        <f>SUM(AI165:AI189)</f>
        <v>7500</v>
      </c>
      <c r="AJ164" s="195">
        <f>SUM(AJ165:AJ189)</f>
        <v>25750</v>
      </c>
      <c r="AK164" s="195">
        <f t="shared" si="9"/>
        <v>62000</v>
      </c>
      <c r="AL164" s="195">
        <f>SUM(AL165:AL189)</f>
        <v>0</v>
      </c>
      <c r="AM164" s="195">
        <f>SUM(AM165:AM189)</f>
        <v>3000</v>
      </c>
      <c r="AN164" s="195">
        <f>SUM(AN165:AN189)</f>
        <v>0</v>
      </c>
      <c r="AO164" s="195">
        <f t="shared" si="10"/>
        <v>3000</v>
      </c>
      <c r="AP164" s="195">
        <f t="shared" si="11"/>
        <v>361750</v>
      </c>
    </row>
    <row r="165" spans="2:42" x14ac:dyDescent="0.25">
      <c r="B165" s="184" t="s">
        <v>301</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721</v>
      </c>
      <c r="C166" s="185" t="s">
        <v>722</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723</v>
      </c>
      <c r="C167" s="185" t="s">
        <v>724</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725</v>
      </c>
      <c r="C168" s="185" t="s">
        <v>726</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727</v>
      </c>
      <c r="C169" s="185" t="s">
        <v>728</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302</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729</v>
      </c>
      <c r="C171" s="185" t="s">
        <v>730</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361750</v>
      </c>
      <c r="F171" s="186">
        <f t="shared" si="455"/>
        <v>361750</v>
      </c>
      <c r="G171" s="186"/>
      <c r="H171" s="186">
        <f t="shared" si="456"/>
        <v>361750</v>
      </c>
      <c r="I171" s="186"/>
      <c r="J171" s="186">
        <f t="shared" si="457"/>
        <v>361750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361750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v>
      </c>
      <c r="AC171" s="186">
        <f t="shared" si="458"/>
        <v>8250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32500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256000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288500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28750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25750</v>
      </c>
      <c r="AK171" s="186">
        <f t="shared" si="460"/>
        <v>62000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3000</v>
      </c>
      <c r="AP171" s="186">
        <f t="shared" si="462"/>
        <v>361750</v>
      </c>
    </row>
    <row r="172" spans="2:42" x14ac:dyDescent="0.25">
      <c r="B172" s="184" t="s">
        <v>731</v>
      </c>
      <c r="C172" s="185" t="s">
        <v>732</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733</v>
      </c>
      <c r="C173" s="185" t="s">
        <v>734</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735</v>
      </c>
      <c r="C174" s="185" t="s">
        <v>736</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737</v>
      </c>
      <c r="C175" s="185" t="s">
        <v>738</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303</v>
      </c>
      <c r="C176" s="185" t="s">
        <v>739</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740</v>
      </c>
      <c r="C177" s="185" t="s">
        <v>741</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304</v>
      </c>
      <c r="C178" s="185" t="s">
        <v>742</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743</v>
      </c>
      <c r="C179" s="185" t="s">
        <v>742</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744</v>
      </c>
      <c r="C180" s="185" t="s">
        <v>745</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746</v>
      </c>
      <c r="C181" s="185" t="s">
        <v>747</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305</v>
      </c>
      <c r="C182" s="185" t="s">
        <v>748</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749</v>
      </c>
      <c r="C183" s="185" t="s">
        <v>748</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750</v>
      </c>
      <c r="C184" s="185" t="s">
        <v>751</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752</v>
      </c>
      <c r="C185" s="185" t="s">
        <v>753</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306</v>
      </c>
      <c r="C186" s="185" t="s">
        <v>754</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755</v>
      </c>
      <c r="C187" s="185" t="s">
        <v>756</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757</v>
      </c>
      <c r="C188" s="185" t="s">
        <v>758</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759</v>
      </c>
      <c r="C189" s="185" t="s">
        <v>760</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307</v>
      </c>
      <c r="C190" s="194" t="s">
        <v>188</v>
      </c>
      <c r="D190" s="195">
        <f>D191+D199</f>
        <v>0</v>
      </c>
      <c r="E190" s="195">
        <f>E191+E199</f>
        <v>502700</v>
      </c>
      <c r="F190" s="195">
        <f t="shared" si="293"/>
        <v>502700</v>
      </c>
      <c r="G190" s="195">
        <f>SUM(G191:G206)</f>
        <v>0</v>
      </c>
      <c r="H190" s="195">
        <f t="shared" si="3"/>
        <v>502700</v>
      </c>
      <c r="I190" s="195">
        <f>I191+I199</f>
        <v>0</v>
      </c>
      <c r="J190" s="195">
        <f t="shared" si="4"/>
        <v>502700</v>
      </c>
      <c r="K190" s="195">
        <f t="shared" ref="K190:Y190" si="479">K191+K199</f>
        <v>0</v>
      </c>
      <c r="L190" s="195">
        <f t="shared" si="479"/>
        <v>0</v>
      </c>
      <c r="M190" s="195">
        <f t="shared" si="479"/>
        <v>502700</v>
      </c>
      <c r="N190" s="195">
        <f t="shared" si="479"/>
        <v>0</v>
      </c>
      <c r="O190" s="195">
        <f t="shared" si="479"/>
        <v>0</v>
      </c>
      <c r="P190" s="195">
        <f t="shared" si="479"/>
        <v>0</v>
      </c>
      <c r="Q190" s="195">
        <f t="shared" si="479"/>
        <v>0</v>
      </c>
      <c r="R190" s="195">
        <f t="shared" si="479"/>
        <v>0</v>
      </c>
      <c r="S190" s="195">
        <f t="shared" si="479"/>
        <v>0</v>
      </c>
      <c r="T190" s="195">
        <f t="shared" si="479"/>
        <v>0</v>
      </c>
      <c r="U190" s="195">
        <f t="shared" si="479"/>
        <v>0</v>
      </c>
      <c r="V190" s="195">
        <f t="shared" si="479"/>
        <v>0</v>
      </c>
      <c r="W190" s="195">
        <f t="shared" si="479"/>
        <v>0</v>
      </c>
      <c r="X190" s="195">
        <f t="shared" si="479"/>
        <v>0</v>
      </c>
      <c r="Y190" s="195">
        <f t="shared" si="479"/>
        <v>0</v>
      </c>
      <c r="Z190" s="195">
        <f>Z191+Z199</f>
        <v>0</v>
      </c>
      <c r="AA190" s="195">
        <f>AA191+AA199</f>
        <v>163700</v>
      </c>
      <c r="AB190" s="195">
        <f>AB191+AB199</f>
        <v>23600</v>
      </c>
      <c r="AC190" s="195">
        <f t="shared" si="7"/>
        <v>187300</v>
      </c>
      <c r="AD190" s="195">
        <f t="shared" ref="AD190:AF190" si="480">AD191+AD199</f>
        <v>110950</v>
      </c>
      <c r="AE190" s="195">
        <f t="shared" si="480"/>
        <v>90950</v>
      </c>
      <c r="AF190" s="195">
        <f t="shared" si="480"/>
        <v>0</v>
      </c>
      <c r="AG190" s="195">
        <f t="shared" si="8"/>
        <v>201900</v>
      </c>
      <c r="AH190" s="195">
        <f t="shared" ref="AH190:AJ190" si="481">AH191+AH199</f>
        <v>63400</v>
      </c>
      <c r="AI190" s="195">
        <f t="shared" si="481"/>
        <v>0</v>
      </c>
      <c r="AJ190" s="195">
        <f t="shared" si="481"/>
        <v>3600</v>
      </c>
      <c r="AK190" s="195">
        <f t="shared" si="9"/>
        <v>67000</v>
      </c>
      <c r="AL190" s="195">
        <f t="shared" ref="AL190:AN190" si="482">AL191+AL199</f>
        <v>0</v>
      </c>
      <c r="AM190" s="195">
        <f t="shared" si="482"/>
        <v>46500</v>
      </c>
      <c r="AN190" s="195">
        <f t="shared" si="482"/>
        <v>0</v>
      </c>
      <c r="AO190" s="195">
        <f t="shared" si="10"/>
        <v>46500</v>
      </c>
      <c r="AP190" s="195">
        <f t="shared" si="11"/>
        <v>502700</v>
      </c>
    </row>
    <row r="191" spans="2:42" x14ac:dyDescent="0.25">
      <c r="B191" s="193" t="s">
        <v>308</v>
      </c>
      <c r="C191" s="194" t="s">
        <v>189</v>
      </c>
      <c r="D191" s="195">
        <f>SUM(D192:D198)</f>
        <v>0</v>
      </c>
      <c r="E191" s="195">
        <f>SUM(E192:E198)</f>
        <v>100000</v>
      </c>
      <c r="F191" s="195">
        <f>D191+E191</f>
        <v>100000</v>
      </c>
      <c r="G191" s="195">
        <f>SUM(G192:G198)</f>
        <v>0</v>
      </c>
      <c r="H191" s="195">
        <f>F191-G191</f>
        <v>100000</v>
      </c>
      <c r="I191" s="195">
        <f>SUM(I192:I198)</f>
        <v>0</v>
      </c>
      <c r="J191" s="195">
        <f>F191-I191</f>
        <v>100000</v>
      </c>
      <c r="K191" s="195">
        <f t="shared" ref="K191:AB191" si="483">SUM(K192:K198)</f>
        <v>0</v>
      </c>
      <c r="L191" s="195">
        <f t="shared" si="483"/>
        <v>0</v>
      </c>
      <c r="M191" s="195">
        <f t="shared" si="483"/>
        <v>100000</v>
      </c>
      <c r="N191" s="195">
        <f t="shared" si="483"/>
        <v>0</v>
      </c>
      <c r="O191" s="195">
        <f t="shared" si="483"/>
        <v>0</v>
      </c>
      <c r="P191" s="195">
        <f t="shared" ref="P191:Q191" si="484">SUM(P192:P198)</f>
        <v>0</v>
      </c>
      <c r="Q191" s="195">
        <f t="shared" si="484"/>
        <v>0</v>
      </c>
      <c r="R191" s="195">
        <f t="shared" si="483"/>
        <v>0</v>
      </c>
      <c r="S191" s="195">
        <f t="shared" si="483"/>
        <v>0</v>
      </c>
      <c r="T191" s="195">
        <f t="shared" ref="T191" si="485">SUM(T192:T198)</f>
        <v>0</v>
      </c>
      <c r="U191" s="195">
        <f t="shared" si="483"/>
        <v>0</v>
      </c>
      <c r="V191" s="195">
        <f t="shared" si="483"/>
        <v>0</v>
      </c>
      <c r="W191" s="195">
        <f t="shared" ref="W191" si="486">SUM(W192:W198)</f>
        <v>0</v>
      </c>
      <c r="X191" s="195">
        <f t="shared" si="483"/>
        <v>0</v>
      </c>
      <c r="Y191" s="195">
        <f t="shared" si="483"/>
        <v>0</v>
      </c>
      <c r="Z191" s="195">
        <f t="shared" si="483"/>
        <v>0</v>
      </c>
      <c r="AA191" s="195">
        <f t="shared" si="483"/>
        <v>100000</v>
      </c>
      <c r="AB191" s="195">
        <f t="shared" si="483"/>
        <v>0</v>
      </c>
      <c r="AC191" s="195">
        <f>Z191+AA191+AB191</f>
        <v>100000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100000</v>
      </c>
    </row>
    <row r="192" spans="2:42" x14ac:dyDescent="0.25">
      <c r="B192" s="184" t="s">
        <v>314</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7">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761</v>
      </c>
      <c r="C193" s="185" t="s">
        <v>762</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8">D193+E193</f>
        <v>0</v>
      </c>
      <c r="G193" s="186"/>
      <c r="H193" s="186">
        <f t="shared" ref="H193" si="489">F193-G193</f>
        <v>0</v>
      </c>
      <c r="I193" s="186"/>
      <c r="J193" s="186">
        <f t="shared" ref="J193" si="490">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91">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2">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3">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4">AL193+AM193+AN193</f>
        <v>0</v>
      </c>
      <c r="AP193" s="186">
        <f t="shared" ref="AP193" si="495">AC193+AG193+AK193+AO193</f>
        <v>0</v>
      </c>
    </row>
    <row r="194" spans="2:42" x14ac:dyDescent="0.25">
      <c r="B194" s="184" t="s">
        <v>763</v>
      </c>
      <c r="C194" s="185" t="s">
        <v>764</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4" s="186">
        <f t="shared" si="487"/>
        <v>100000</v>
      </c>
      <c r="G194" s="186"/>
      <c r="H194" s="186">
        <f>F194-G194</f>
        <v>100000</v>
      </c>
      <c r="I194" s="186"/>
      <c r="J194" s="186">
        <f>F194-I194</f>
        <v>100000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100000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100000</v>
      </c>
    </row>
    <row r="195" spans="2:42" x14ac:dyDescent="0.25">
      <c r="B195" s="184" t="s">
        <v>765</v>
      </c>
      <c r="C195" s="185" t="s">
        <v>766</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6">F195-G195</f>
        <v>0</v>
      </c>
      <c r="I195" s="186"/>
      <c r="J195" s="186">
        <f t="shared" ref="J195:J196" si="497">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8">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9">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500">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501">AL195+AM195+AN195</f>
        <v>0</v>
      </c>
      <c r="AP195" s="186">
        <f t="shared" ref="AP195:AP196" si="502">AC195+AG195+AK195+AO195</f>
        <v>0</v>
      </c>
    </row>
    <row r="196" spans="2:42" x14ac:dyDescent="0.25">
      <c r="B196" s="184" t="s">
        <v>767</v>
      </c>
      <c r="C196" s="185" t="s">
        <v>768</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3">D196+E196</f>
        <v>0</v>
      </c>
      <c r="G196" s="186"/>
      <c r="H196" s="186">
        <f t="shared" si="496"/>
        <v>0</v>
      </c>
      <c r="I196" s="186"/>
      <c r="J196" s="186">
        <f t="shared" si="497"/>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8"/>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9"/>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500"/>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501"/>
        <v>0</v>
      </c>
      <c r="AP196" s="186">
        <f t="shared" si="502"/>
        <v>0</v>
      </c>
    </row>
    <row r="197" spans="2:42" x14ac:dyDescent="0.25">
      <c r="B197" s="184" t="s">
        <v>769</v>
      </c>
      <c r="C197" s="185" t="s">
        <v>770</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4">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771</v>
      </c>
      <c r="C198" s="185" t="s">
        <v>772</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5">F198-G198</f>
        <v>0</v>
      </c>
      <c r="I198" s="186"/>
      <c r="J198" s="186">
        <f t="shared" ref="J198" si="506">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7">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8">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9">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10">AL198+AM198+AN198</f>
        <v>0</v>
      </c>
      <c r="AP198" s="186">
        <f t="shared" ref="AP198" si="511">AC198+AG198+AK198+AO198</f>
        <v>0</v>
      </c>
    </row>
    <row r="199" spans="2:42" x14ac:dyDescent="0.25">
      <c r="B199" s="193" t="s">
        <v>309</v>
      </c>
      <c r="C199" s="194" t="s">
        <v>190</v>
      </c>
      <c r="D199" s="195">
        <f>SUM(D200:D206)</f>
        <v>0</v>
      </c>
      <c r="E199" s="195">
        <f>SUM(E200:E206)</f>
        <v>402700</v>
      </c>
      <c r="F199" s="195">
        <f>D199+E199</f>
        <v>402700</v>
      </c>
      <c r="G199" s="195">
        <f t="shared" ref="G199:I199" si="512">SUM(G200:G206)</f>
        <v>0</v>
      </c>
      <c r="H199" s="195">
        <f>F199-G199</f>
        <v>402700</v>
      </c>
      <c r="I199" s="195">
        <f t="shared" si="512"/>
        <v>0</v>
      </c>
      <c r="J199" s="195">
        <f>F199-I199</f>
        <v>402700</v>
      </c>
      <c r="K199" s="195">
        <f t="shared" ref="K199:AN199" si="513">SUM(K200:K206)</f>
        <v>0</v>
      </c>
      <c r="L199" s="195">
        <f t="shared" si="513"/>
        <v>0</v>
      </c>
      <c r="M199" s="195">
        <f t="shared" si="513"/>
        <v>402700</v>
      </c>
      <c r="N199" s="195">
        <f t="shared" si="513"/>
        <v>0</v>
      </c>
      <c r="O199" s="195">
        <f t="shared" si="513"/>
        <v>0</v>
      </c>
      <c r="P199" s="195">
        <f t="shared" ref="P199:Q199" si="514">SUM(P200:P206)</f>
        <v>0</v>
      </c>
      <c r="Q199" s="195">
        <f t="shared" si="514"/>
        <v>0</v>
      </c>
      <c r="R199" s="195">
        <f t="shared" si="513"/>
        <v>0</v>
      </c>
      <c r="S199" s="195">
        <f t="shared" si="513"/>
        <v>0</v>
      </c>
      <c r="T199" s="195">
        <f t="shared" ref="T199" si="515">SUM(T200:T206)</f>
        <v>0</v>
      </c>
      <c r="U199" s="195">
        <f t="shared" si="513"/>
        <v>0</v>
      </c>
      <c r="V199" s="195">
        <f t="shared" si="513"/>
        <v>0</v>
      </c>
      <c r="W199" s="195">
        <f t="shared" ref="W199" si="516">SUM(W200:W206)</f>
        <v>0</v>
      </c>
      <c r="X199" s="195">
        <f t="shared" si="513"/>
        <v>0</v>
      </c>
      <c r="Y199" s="195">
        <f t="shared" si="513"/>
        <v>0</v>
      </c>
      <c r="Z199" s="195">
        <f t="shared" si="513"/>
        <v>0</v>
      </c>
      <c r="AA199" s="195">
        <f t="shared" si="513"/>
        <v>63700</v>
      </c>
      <c r="AB199" s="195">
        <f t="shared" si="513"/>
        <v>23600</v>
      </c>
      <c r="AC199" s="195">
        <f>Z199+AA199+AB199</f>
        <v>87300</v>
      </c>
      <c r="AD199" s="195">
        <f t="shared" si="513"/>
        <v>110950</v>
      </c>
      <c r="AE199" s="195">
        <f t="shared" si="513"/>
        <v>90950</v>
      </c>
      <c r="AF199" s="195">
        <f t="shared" si="513"/>
        <v>0</v>
      </c>
      <c r="AG199" s="195">
        <f>AD199+AE199+AF199</f>
        <v>201900</v>
      </c>
      <c r="AH199" s="195">
        <f t="shared" si="513"/>
        <v>63400</v>
      </c>
      <c r="AI199" s="195">
        <f t="shared" si="513"/>
        <v>0</v>
      </c>
      <c r="AJ199" s="195">
        <f t="shared" si="513"/>
        <v>3600</v>
      </c>
      <c r="AK199" s="195">
        <f>AH199+AI199+AJ199</f>
        <v>67000</v>
      </c>
      <c r="AL199" s="195">
        <f t="shared" si="513"/>
        <v>0</v>
      </c>
      <c r="AM199" s="195">
        <f t="shared" si="513"/>
        <v>46500</v>
      </c>
      <c r="AN199" s="195">
        <f t="shared" si="513"/>
        <v>0</v>
      </c>
      <c r="AO199" s="195">
        <f>AL199+AM199+AN199</f>
        <v>46500</v>
      </c>
      <c r="AP199" s="195">
        <f>AC199+AG199+AK199+AO199</f>
        <v>402700</v>
      </c>
    </row>
    <row r="200" spans="2:42" x14ac:dyDescent="0.25">
      <c r="B200" s="184" t="s">
        <v>315</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7">F200-G200</f>
        <v>0</v>
      </c>
      <c r="I200" s="186"/>
      <c r="J200" s="186">
        <f t="shared" ref="J200:J206" si="518">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9">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20">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21">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2">AL200+AM200+AN200</f>
        <v>0</v>
      </c>
      <c r="AP200" s="186">
        <f t="shared" ref="AP200:AP206" si="523">AC200+AG200+AK200+AO200</f>
        <v>0</v>
      </c>
    </row>
    <row r="201" spans="2:42" x14ac:dyDescent="0.25">
      <c r="B201" s="184" t="s">
        <v>773</v>
      </c>
      <c r="C201" s="185" t="s">
        <v>774</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402700</v>
      </c>
      <c r="F201" s="186">
        <f>D201+E201</f>
        <v>402700</v>
      </c>
      <c r="G201" s="186"/>
      <c r="H201" s="186">
        <f t="shared" si="517"/>
        <v>402700</v>
      </c>
      <c r="I201" s="186"/>
      <c r="J201" s="186">
        <f t="shared" si="518"/>
        <v>402700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402700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63700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23600</v>
      </c>
      <c r="AC201" s="186">
        <f t="shared" si="519"/>
        <v>87300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110950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90950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20"/>
        <v>201900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63400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3600</v>
      </c>
      <c r="AK201" s="186">
        <f t="shared" si="521"/>
        <v>67000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46500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2"/>
        <v>46500</v>
      </c>
      <c r="AP201" s="186">
        <f t="shared" si="523"/>
        <v>402700</v>
      </c>
    </row>
    <row r="202" spans="2:42" x14ac:dyDescent="0.25">
      <c r="B202" s="184" t="s">
        <v>775</v>
      </c>
      <c r="C202" s="185" t="s">
        <v>774</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4">D202+E202</f>
        <v>0</v>
      </c>
      <c r="G202" s="186"/>
      <c r="H202" s="186">
        <f t="shared" ref="H202:H204" si="525">F202-G202</f>
        <v>0</v>
      </c>
      <c r="I202" s="186"/>
      <c r="J202" s="186">
        <f t="shared" ref="J202:J204" si="526">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7">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8">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9">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30">AL202+AM202+AN202</f>
        <v>0</v>
      </c>
      <c r="AP202" s="186">
        <f t="shared" ref="AP202:AP204" si="531">AC202+AG202+AK202+AO202</f>
        <v>0</v>
      </c>
    </row>
    <row r="203" spans="2:42" x14ac:dyDescent="0.25">
      <c r="B203" s="184" t="s">
        <v>776</v>
      </c>
      <c r="C203" s="185" t="s">
        <v>777</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4"/>
        <v>0</v>
      </c>
      <c r="G203" s="186"/>
      <c r="H203" s="186">
        <f t="shared" si="525"/>
        <v>0</v>
      </c>
      <c r="I203" s="186"/>
      <c r="J203" s="186">
        <f t="shared" si="526"/>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7"/>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8"/>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9"/>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30"/>
        <v>0</v>
      </c>
      <c r="AP203" s="186">
        <f t="shared" si="531"/>
        <v>0</v>
      </c>
    </row>
    <row r="204" spans="2:42" x14ac:dyDescent="0.25">
      <c r="B204" s="184" t="s">
        <v>316</v>
      </c>
      <c r="C204" s="185" t="s">
        <v>778</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4"/>
        <v>0</v>
      </c>
      <c r="G204" s="186"/>
      <c r="H204" s="186">
        <f t="shared" si="525"/>
        <v>0</v>
      </c>
      <c r="I204" s="186"/>
      <c r="J204" s="186">
        <f t="shared" si="526"/>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7"/>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8"/>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9"/>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30"/>
        <v>0</v>
      </c>
      <c r="AP204" s="186">
        <f t="shared" si="531"/>
        <v>0</v>
      </c>
    </row>
    <row r="205" spans="2:42" x14ac:dyDescent="0.25">
      <c r="B205" s="184" t="s">
        <v>779</v>
      </c>
      <c r="C205" s="185" t="s">
        <v>778</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2">D205+E205</f>
        <v>0</v>
      </c>
      <c r="G205" s="186"/>
      <c r="H205" s="186">
        <f t="shared" ref="H205" si="533">F205-G205</f>
        <v>0</v>
      </c>
      <c r="I205" s="186"/>
      <c r="J205" s="186">
        <f t="shared" ref="J205" si="534">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5">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6">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7">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8">AL205+AM205+AN205</f>
        <v>0</v>
      </c>
      <c r="AP205" s="186">
        <f t="shared" ref="AP205" si="539">AC205+AG205+AK205+AO205</f>
        <v>0</v>
      </c>
    </row>
    <row r="206" spans="2:42" x14ac:dyDescent="0.25">
      <c r="B206" s="184" t="s">
        <v>780</v>
      </c>
      <c r="C206" s="185" t="s">
        <v>781</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7"/>
        <v>0</v>
      </c>
      <c r="I206" s="186"/>
      <c r="J206" s="186">
        <f t="shared" si="518"/>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9"/>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20"/>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21"/>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2"/>
        <v>0</v>
      </c>
      <c r="AP206" s="186">
        <f t="shared" si="523"/>
        <v>0</v>
      </c>
    </row>
    <row r="207" spans="2:42" x14ac:dyDescent="0.25">
      <c r="B207" s="193" t="s">
        <v>310</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40">SUM(K208:K213)</f>
        <v>0</v>
      </c>
      <c r="L207" s="195">
        <f t="shared" si="540"/>
        <v>0</v>
      </c>
      <c r="M207" s="195">
        <f t="shared" si="540"/>
        <v>0</v>
      </c>
      <c r="N207" s="195">
        <f t="shared" si="540"/>
        <v>0</v>
      </c>
      <c r="O207" s="195">
        <f t="shared" si="540"/>
        <v>0</v>
      </c>
      <c r="P207" s="195">
        <f t="shared" ref="P207:Q207" si="541">SUM(P208:P213)</f>
        <v>0</v>
      </c>
      <c r="Q207" s="195">
        <f t="shared" si="541"/>
        <v>0</v>
      </c>
      <c r="R207" s="195">
        <f t="shared" si="540"/>
        <v>0</v>
      </c>
      <c r="S207" s="195">
        <f t="shared" si="540"/>
        <v>0</v>
      </c>
      <c r="T207" s="195">
        <f t="shared" ref="T207" si="542">SUM(T208:T213)</f>
        <v>0</v>
      </c>
      <c r="U207" s="195">
        <f t="shared" si="540"/>
        <v>0</v>
      </c>
      <c r="V207" s="195">
        <f t="shared" si="540"/>
        <v>0</v>
      </c>
      <c r="W207" s="195">
        <f t="shared" ref="W207" si="543">SUM(W208:W213)</f>
        <v>0</v>
      </c>
      <c r="X207" s="195">
        <f t="shared" si="540"/>
        <v>0</v>
      </c>
      <c r="Y207" s="195">
        <f t="shared" si="540"/>
        <v>0</v>
      </c>
      <c r="Z207" s="195">
        <f t="shared" si="540"/>
        <v>0</v>
      </c>
      <c r="AA207" s="195">
        <f t="shared" si="540"/>
        <v>0</v>
      </c>
      <c r="AB207" s="195">
        <f t="shared" si="540"/>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311</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4">F208-G208</f>
        <v>0</v>
      </c>
      <c r="I208" s="186"/>
      <c r="J208" s="186">
        <f t="shared" ref="J208:J211" si="545">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6">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7">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8">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9">AL208+AM208+AN208</f>
        <v>0</v>
      </c>
      <c r="AP208" s="186">
        <f t="shared" ref="AP208:AP211" si="550">AC208+AG208+AK208+AO208</f>
        <v>0</v>
      </c>
    </row>
    <row r="209" spans="2:42" x14ac:dyDescent="0.25">
      <c r="B209" s="184" t="s">
        <v>782</v>
      </c>
      <c r="C209" s="185" t="s">
        <v>783</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51">D209+E209</f>
        <v>0</v>
      </c>
      <c r="G209" s="186"/>
      <c r="H209" s="186">
        <f t="shared" si="544"/>
        <v>0</v>
      </c>
      <c r="I209" s="186"/>
      <c r="J209" s="186">
        <f t="shared" si="545"/>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6"/>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7"/>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8"/>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9"/>
        <v>0</v>
      </c>
      <c r="AP209" s="186">
        <f t="shared" si="550"/>
        <v>0</v>
      </c>
    </row>
    <row r="210" spans="2:42" x14ac:dyDescent="0.25">
      <c r="B210" s="184" t="s">
        <v>784</v>
      </c>
      <c r="C210" s="185" t="s">
        <v>785</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2">F210-G210</f>
        <v>0</v>
      </c>
      <c r="I210" s="186"/>
      <c r="J210" s="186">
        <f t="shared" ref="J210" si="553">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4">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5">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6">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7">AL210+AM210+AN210</f>
        <v>0</v>
      </c>
      <c r="AP210" s="186">
        <f t="shared" ref="AP210" si="558">AC210+AG210+AK210+AO210</f>
        <v>0</v>
      </c>
    </row>
    <row r="211" spans="2:42" x14ac:dyDescent="0.25">
      <c r="B211" s="184" t="s">
        <v>786</v>
      </c>
      <c r="C211" s="185" t="s">
        <v>787</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9">D211+E211</f>
        <v>0</v>
      </c>
      <c r="G211" s="186"/>
      <c r="H211" s="186">
        <f t="shared" si="544"/>
        <v>0</v>
      </c>
      <c r="I211" s="186"/>
      <c r="J211" s="186">
        <f t="shared" si="545"/>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6"/>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7"/>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8"/>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9"/>
        <v>0</v>
      </c>
      <c r="AP211" s="186">
        <f t="shared" si="550"/>
        <v>0</v>
      </c>
    </row>
    <row r="212" spans="2:42" x14ac:dyDescent="0.25">
      <c r="B212" s="184" t="s">
        <v>788</v>
      </c>
      <c r="C212" s="185" t="s">
        <v>789</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60">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790</v>
      </c>
      <c r="C213" s="185" t="s">
        <v>791</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61">F213-G213</f>
        <v>0</v>
      </c>
      <c r="I213" s="186"/>
      <c r="J213" s="186">
        <f t="shared" ref="J213" si="562">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3">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4">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5">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6">AL213+AM213+AN213</f>
        <v>0</v>
      </c>
      <c r="AP213" s="186">
        <f t="shared" ref="AP213" si="567">AC213+AG213+AK213+AO213</f>
        <v>0</v>
      </c>
    </row>
    <row r="214" spans="2:42" x14ac:dyDescent="0.25">
      <c r="B214" s="193" t="s">
        <v>312</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8">SUM(K215:K221)</f>
        <v>0</v>
      </c>
      <c r="L214" s="195">
        <f t="shared" si="568"/>
        <v>0</v>
      </c>
      <c r="M214" s="195">
        <f t="shared" si="568"/>
        <v>0</v>
      </c>
      <c r="N214" s="195">
        <f t="shared" si="568"/>
        <v>0</v>
      </c>
      <c r="O214" s="195">
        <f t="shared" si="568"/>
        <v>0</v>
      </c>
      <c r="P214" s="195">
        <f t="shared" ref="P214:Q214" si="569">SUM(P215:P221)</f>
        <v>0</v>
      </c>
      <c r="Q214" s="195">
        <f t="shared" si="569"/>
        <v>0</v>
      </c>
      <c r="R214" s="195">
        <f t="shared" si="568"/>
        <v>0</v>
      </c>
      <c r="S214" s="195">
        <f t="shared" si="568"/>
        <v>0</v>
      </c>
      <c r="T214" s="195">
        <f t="shared" ref="T214" si="570">SUM(T215:T221)</f>
        <v>0</v>
      </c>
      <c r="U214" s="195">
        <f t="shared" si="568"/>
        <v>0</v>
      </c>
      <c r="V214" s="195">
        <f t="shared" si="568"/>
        <v>0</v>
      </c>
      <c r="W214" s="195">
        <f t="shared" ref="W214" si="571">SUM(W215:W221)</f>
        <v>0</v>
      </c>
      <c r="X214" s="195">
        <f t="shared" si="568"/>
        <v>0</v>
      </c>
      <c r="Y214" s="195">
        <f t="shared" si="568"/>
        <v>0</v>
      </c>
      <c r="Z214" s="195">
        <f t="shared" si="568"/>
        <v>0</v>
      </c>
      <c r="AA214" s="195">
        <f t="shared" si="568"/>
        <v>0</v>
      </c>
      <c r="AB214" s="195">
        <f t="shared" si="568"/>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313</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2">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792</v>
      </c>
      <c r="C216" s="185" t="s">
        <v>793</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2"/>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794</v>
      </c>
      <c r="C217" s="185" t="s">
        <v>795</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2"/>
        <v>0</v>
      </c>
      <c r="G217" s="186"/>
      <c r="H217" s="186">
        <f t="shared" ref="H217" si="573">F217-G217</f>
        <v>0</v>
      </c>
      <c r="I217" s="186"/>
      <c r="J217" s="186">
        <f t="shared" ref="J217" si="574">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5">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6">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7">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8">AL217+AM217+AN217</f>
        <v>0</v>
      </c>
      <c r="AP217" s="186">
        <f t="shared" ref="AP217" si="579">AC217+AG217+AK217+AO217</f>
        <v>0</v>
      </c>
    </row>
    <row r="218" spans="2:42" x14ac:dyDescent="0.25">
      <c r="B218" s="184" t="s">
        <v>796</v>
      </c>
      <c r="C218" s="185" t="s">
        <v>797</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80">F218-G218</f>
        <v>0</v>
      </c>
      <c r="I218" s="186"/>
      <c r="J218" s="186">
        <f t="shared" ref="J218:J219" si="581">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2">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3">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4">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5">AL218+AM218+AN218</f>
        <v>0</v>
      </c>
      <c r="AP218" s="186">
        <f t="shared" ref="AP218:AP219" si="586">AC218+AG218+AK218+AO218</f>
        <v>0</v>
      </c>
    </row>
    <row r="219" spans="2:42" x14ac:dyDescent="0.25">
      <c r="B219" s="184" t="s">
        <v>798</v>
      </c>
      <c r="C219" s="185" t="s">
        <v>799</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7">D219+E219</f>
        <v>0</v>
      </c>
      <c r="G219" s="186"/>
      <c r="H219" s="186">
        <f t="shared" si="580"/>
        <v>0</v>
      </c>
      <c r="I219" s="186"/>
      <c r="J219" s="186">
        <f t="shared" si="581"/>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2"/>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3"/>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4"/>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5"/>
        <v>0</v>
      </c>
      <c r="AP219" s="186">
        <f t="shared" si="586"/>
        <v>0</v>
      </c>
    </row>
    <row r="220" spans="2:42" x14ac:dyDescent="0.25">
      <c r="B220" s="184" t="s">
        <v>800</v>
      </c>
      <c r="C220" s="185" t="s">
        <v>801</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8">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802</v>
      </c>
      <c r="C221" s="185" t="s">
        <v>803</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9">F221-G221</f>
        <v>0</v>
      </c>
      <c r="I221" s="186"/>
      <c r="J221" s="186">
        <f t="shared" ref="J221" si="590">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91">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2">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3">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4">AL221+AM221+AN221</f>
        <v>0</v>
      </c>
      <c r="AP221" s="186">
        <f t="shared" ref="AP221" si="595">AC221+AG221+AK221+AO221</f>
        <v>0</v>
      </c>
    </row>
    <row r="222" spans="2:42" x14ac:dyDescent="0.25">
      <c r="B222" s="181" t="s">
        <v>317</v>
      </c>
      <c r="C222" s="182" t="s">
        <v>197</v>
      </c>
      <c r="D222" s="183">
        <f>D223+D235+D243+D260+D267+D312</f>
        <v>0</v>
      </c>
      <c r="E222" s="183">
        <f>E223+E235+E243+E260+E267+E312</f>
        <v>408982.08333333331</v>
      </c>
      <c r="F222" s="183">
        <f t="shared" ref="F222:F382" si="596">D222+E222</f>
        <v>408982.08333333331</v>
      </c>
      <c r="G222" s="183">
        <f>G223+G235+G243+G260+G267+G312</f>
        <v>0</v>
      </c>
      <c r="H222" s="183">
        <f t="shared" ref="H222:H498" si="597">F222-G222</f>
        <v>408982.08333333331</v>
      </c>
      <c r="I222" s="183">
        <f>I223+I235+I243+I260+I267+I312</f>
        <v>0</v>
      </c>
      <c r="J222" s="183">
        <f t="shared" ref="J222:J498" si="598">F222-I222</f>
        <v>408982.08333333331</v>
      </c>
      <c r="K222" s="183">
        <f t="shared" ref="K222:AB222" si="599">K223+K235+K243+K260+K267+K312</f>
        <v>0</v>
      </c>
      <c r="L222" s="183">
        <f t="shared" si="599"/>
        <v>0</v>
      </c>
      <c r="M222" s="183">
        <f t="shared" si="599"/>
        <v>408982.08333333331</v>
      </c>
      <c r="N222" s="183">
        <f t="shared" si="599"/>
        <v>0</v>
      </c>
      <c r="O222" s="183">
        <f t="shared" si="599"/>
        <v>0</v>
      </c>
      <c r="P222" s="183">
        <f t="shared" si="599"/>
        <v>0</v>
      </c>
      <c r="Q222" s="183">
        <f t="shared" si="599"/>
        <v>0</v>
      </c>
      <c r="R222" s="183">
        <f t="shared" si="599"/>
        <v>0</v>
      </c>
      <c r="S222" s="183">
        <f t="shared" si="599"/>
        <v>0</v>
      </c>
      <c r="T222" s="183">
        <f t="shared" ref="T222" si="600">T223+T235+T243+T260+T267+T312</f>
        <v>0</v>
      </c>
      <c r="U222" s="183">
        <f t="shared" si="599"/>
        <v>0</v>
      </c>
      <c r="V222" s="183">
        <f t="shared" si="599"/>
        <v>0</v>
      </c>
      <c r="W222" s="183">
        <f t="shared" si="599"/>
        <v>0</v>
      </c>
      <c r="X222" s="183">
        <f t="shared" si="599"/>
        <v>0</v>
      </c>
      <c r="Y222" s="183">
        <f t="shared" si="599"/>
        <v>0</v>
      </c>
      <c r="Z222" s="183">
        <f t="shared" si="599"/>
        <v>0</v>
      </c>
      <c r="AA222" s="183">
        <f t="shared" si="599"/>
        <v>53665</v>
      </c>
      <c r="AB222" s="183">
        <f t="shared" si="599"/>
        <v>3998.75</v>
      </c>
      <c r="AC222" s="183">
        <f t="shared" ref="AC222:AC498" si="601">Z222+AA222+AB222</f>
        <v>57663.75</v>
      </c>
      <c r="AD222" s="183">
        <f>AD223+AD235+AD243+AD260+AD267+AD312</f>
        <v>214200</v>
      </c>
      <c r="AE222" s="183">
        <f>AE223+AE235+AE243+AE260+AE267+AE312</f>
        <v>62432.5</v>
      </c>
      <c r="AF222" s="183">
        <f>AF223+AF235+AF243+AF260+AF267+AF312</f>
        <v>0</v>
      </c>
      <c r="AG222" s="183">
        <f t="shared" ref="AG222:AG498" si="602">AD222+AE222+AF222</f>
        <v>276632.5</v>
      </c>
      <c r="AH222" s="183">
        <f>AH223+AH235+AH243+AH260+AH267+AH312</f>
        <v>30082.083333333332</v>
      </c>
      <c r="AI222" s="183">
        <f>AI223+AI235+AI243+AI260+AI267+AI312</f>
        <v>2525</v>
      </c>
      <c r="AJ222" s="183">
        <f>AJ223+AJ235+AJ243+AJ260+AJ267+AJ312</f>
        <v>31143.75</v>
      </c>
      <c r="AK222" s="183">
        <f t="shared" ref="AK222:AK498" si="603">AH222+AI222+AJ222</f>
        <v>63750.833333333328</v>
      </c>
      <c r="AL222" s="183">
        <f>AL223+AL235+AL243+AL260+AL267+AL312</f>
        <v>0</v>
      </c>
      <c r="AM222" s="183">
        <f>AM223+AM235+AM243+AM260+AM267+AM312</f>
        <v>10935</v>
      </c>
      <c r="AN222" s="183">
        <f>AN223+AN235+AN243+AN260+AN267+AN312</f>
        <v>0</v>
      </c>
      <c r="AO222" s="183">
        <f t="shared" ref="AO222:AO498" si="604">AL222+AM222+AN222</f>
        <v>10935</v>
      </c>
      <c r="AP222" s="183">
        <f t="shared" ref="AP222:AP498" si="605">AC222+AG222+AK222+AO222</f>
        <v>408982.08333333331</v>
      </c>
    </row>
    <row r="223" spans="2:42" x14ac:dyDescent="0.25">
      <c r="B223" s="193" t="s">
        <v>318</v>
      </c>
      <c r="C223" s="194" t="s">
        <v>198</v>
      </c>
      <c r="D223" s="195">
        <f>SUM(D224:D234)</f>
        <v>0</v>
      </c>
      <c r="E223" s="195">
        <f>SUM(E224:E234)</f>
        <v>246750</v>
      </c>
      <c r="F223" s="195">
        <f t="shared" si="596"/>
        <v>246750</v>
      </c>
      <c r="G223" s="195">
        <f>SUM(G224:G234)</f>
        <v>0</v>
      </c>
      <c r="H223" s="195">
        <f t="shared" si="597"/>
        <v>246750</v>
      </c>
      <c r="I223" s="195">
        <f>SUM(I224:I234)</f>
        <v>0</v>
      </c>
      <c r="J223" s="195">
        <f t="shared" si="598"/>
        <v>246750</v>
      </c>
      <c r="K223" s="195">
        <f t="shared" ref="K223:AB223" si="606">SUM(K224:K234)</f>
        <v>0</v>
      </c>
      <c r="L223" s="195">
        <f t="shared" si="606"/>
        <v>0</v>
      </c>
      <c r="M223" s="195">
        <f t="shared" si="606"/>
        <v>246750</v>
      </c>
      <c r="N223" s="195">
        <f t="shared" si="606"/>
        <v>0</v>
      </c>
      <c r="O223" s="195">
        <f t="shared" si="606"/>
        <v>0</v>
      </c>
      <c r="P223" s="195">
        <f t="shared" si="606"/>
        <v>0</v>
      </c>
      <c r="Q223" s="195">
        <f t="shared" si="606"/>
        <v>0</v>
      </c>
      <c r="R223" s="195">
        <f t="shared" si="606"/>
        <v>0</v>
      </c>
      <c r="S223" s="195">
        <f t="shared" si="606"/>
        <v>0</v>
      </c>
      <c r="T223" s="195">
        <f t="shared" ref="T223" si="607">SUM(T224:T234)</f>
        <v>0</v>
      </c>
      <c r="U223" s="195">
        <f t="shared" si="606"/>
        <v>0</v>
      </c>
      <c r="V223" s="195">
        <f t="shared" si="606"/>
        <v>0</v>
      </c>
      <c r="W223" s="195">
        <f t="shared" si="606"/>
        <v>0</v>
      </c>
      <c r="X223" s="195">
        <f t="shared" si="606"/>
        <v>0</v>
      </c>
      <c r="Y223" s="195">
        <f t="shared" si="606"/>
        <v>0</v>
      </c>
      <c r="Z223" s="195">
        <f t="shared" si="606"/>
        <v>0</v>
      </c>
      <c r="AA223" s="195">
        <f t="shared" si="606"/>
        <v>0</v>
      </c>
      <c r="AB223" s="195">
        <f t="shared" si="606"/>
        <v>0</v>
      </c>
      <c r="AC223" s="195">
        <f t="shared" si="601"/>
        <v>0</v>
      </c>
      <c r="AD223" s="195">
        <f>SUM(AD224:AD234)</f>
        <v>171000</v>
      </c>
      <c r="AE223" s="195">
        <f>SUM(AE224:AE234)</f>
        <v>18000</v>
      </c>
      <c r="AF223" s="195">
        <f>SUM(AF224:AF234)</f>
        <v>0</v>
      </c>
      <c r="AG223" s="195">
        <f t="shared" si="602"/>
        <v>189000</v>
      </c>
      <c r="AH223" s="195">
        <f>SUM(AH224:AH234)</f>
        <v>26250</v>
      </c>
      <c r="AI223" s="195">
        <f>SUM(AI224:AI234)</f>
        <v>0</v>
      </c>
      <c r="AJ223" s="195">
        <f>SUM(AJ224:AJ234)</f>
        <v>22500</v>
      </c>
      <c r="AK223" s="195">
        <f t="shared" si="603"/>
        <v>48750</v>
      </c>
      <c r="AL223" s="195">
        <f>SUM(AL224:AL234)</f>
        <v>0</v>
      </c>
      <c r="AM223" s="195">
        <f>SUM(AM224:AM234)</f>
        <v>9000</v>
      </c>
      <c r="AN223" s="195">
        <f>SUM(AN224:AN234)</f>
        <v>0</v>
      </c>
      <c r="AO223" s="195">
        <f t="shared" si="604"/>
        <v>9000</v>
      </c>
      <c r="AP223" s="195">
        <f t="shared" si="605"/>
        <v>246750</v>
      </c>
    </row>
    <row r="224" spans="2:42" x14ac:dyDescent="0.25">
      <c r="B224" s="184" t="s">
        <v>319</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6"/>
        <v>0</v>
      </c>
      <c r="G224" s="186"/>
      <c r="H224" s="186">
        <f t="shared" si="597"/>
        <v>0</v>
      </c>
      <c r="I224" s="186"/>
      <c r="J224" s="186">
        <f t="shared" si="598"/>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601"/>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2"/>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3"/>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4"/>
        <v>0</v>
      </c>
      <c r="AP224" s="186">
        <f t="shared" si="605"/>
        <v>0</v>
      </c>
    </row>
    <row r="225" spans="2:42" x14ac:dyDescent="0.25">
      <c r="B225" s="184" t="s">
        <v>804</v>
      </c>
      <c r="C225" s="185" t="s">
        <v>805</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246750</v>
      </c>
      <c r="F225" s="186">
        <f t="shared" si="596"/>
        <v>246750</v>
      </c>
      <c r="G225" s="186"/>
      <c r="H225" s="186">
        <f t="shared" si="597"/>
        <v>246750</v>
      </c>
      <c r="I225" s="186"/>
      <c r="J225" s="186">
        <f t="shared" si="598"/>
        <v>246750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246750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601"/>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171000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2"/>
        <v>189000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26250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K225" s="186">
        <f t="shared" si="603"/>
        <v>48750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4"/>
        <v>9000</v>
      </c>
      <c r="AP225" s="186">
        <f t="shared" si="605"/>
        <v>246750</v>
      </c>
    </row>
    <row r="226" spans="2:42" x14ac:dyDescent="0.25">
      <c r="B226" s="184" t="s">
        <v>806</v>
      </c>
      <c r="C226" s="185" t="s">
        <v>807</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6"/>
        <v>0</v>
      </c>
      <c r="G226" s="186"/>
      <c r="H226" s="186">
        <f t="shared" si="597"/>
        <v>0</v>
      </c>
      <c r="I226" s="186"/>
      <c r="J226" s="186">
        <f t="shared" si="598"/>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601"/>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2"/>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3"/>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4"/>
        <v>0</v>
      </c>
      <c r="AP226" s="186">
        <f t="shared" si="605"/>
        <v>0</v>
      </c>
    </row>
    <row r="227" spans="2:42" x14ac:dyDescent="0.25">
      <c r="B227" s="184" t="s">
        <v>808</v>
      </c>
      <c r="C227" s="185" t="s">
        <v>809</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8">D227+E227</f>
        <v>0</v>
      </c>
      <c r="G227" s="186"/>
      <c r="H227" s="186">
        <f t="shared" ref="H227:H229" si="609">F227-G227</f>
        <v>0</v>
      </c>
      <c r="I227" s="186"/>
      <c r="J227" s="186">
        <f t="shared" ref="J227:J229" si="610">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11">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2">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3">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4">AL227+AM227+AN227</f>
        <v>0</v>
      </c>
      <c r="AP227" s="186">
        <f t="shared" ref="AP227:AP229" si="615">AC227+AG227+AK227+AO227</f>
        <v>0</v>
      </c>
    </row>
    <row r="228" spans="2:42" x14ac:dyDescent="0.25">
      <c r="B228" s="184" t="s">
        <v>810</v>
      </c>
      <c r="C228" s="185" t="s">
        <v>811</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8"/>
        <v>0</v>
      </c>
      <c r="G228" s="186"/>
      <c r="H228" s="186">
        <f t="shared" si="609"/>
        <v>0</v>
      </c>
      <c r="I228" s="186"/>
      <c r="J228" s="186">
        <f t="shared" si="610"/>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11"/>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2"/>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3"/>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4"/>
        <v>0</v>
      </c>
      <c r="AP228" s="186">
        <f t="shared" si="615"/>
        <v>0</v>
      </c>
    </row>
    <row r="229" spans="2:42" x14ac:dyDescent="0.25">
      <c r="B229" s="184" t="s">
        <v>320</v>
      </c>
      <c r="C229" s="185" t="s">
        <v>812</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8"/>
        <v>0</v>
      </c>
      <c r="G229" s="186"/>
      <c r="H229" s="186">
        <f t="shared" si="609"/>
        <v>0</v>
      </c>
      <c r="I229" s="186"/>
      <c r="J229" s="186">
        <f t="shared" si="610"/>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11"/>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2"/>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3"/>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4"/>
        <v>0</v>
      </c>
      <c r="AP229" s="186">
        <f t="shared" si="615"/>
        <v>0</v>
      </c>
    </row>
    <row r="230" spans="2:42" x14ac:dyDescent="0.25">
      <c r="B230" s="184" t="s">
        <v>813</v>
      </c>
      <c r="C230" s="185" t="s">
        <v>814</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337</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851</v>
      </c>
      <c r="C232" s="185" t="s">
        <v>852</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6">D232+E232</f>
        <v>0</v>
      </c>
      <c r="G232" s="186"/>
      <c r="H232" s="186">
        <f t="shared" ref="H232" si="617">F232-G232</f>
        <v>0</v>
      </c>
      <c r="I232" s="186"/>
      <c r="J232" s="186">
        <f t="shared" ref="J232" si="618">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9">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20">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21">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2">AL232+AM232+AN232</f>
        <v>0</v>
      </c>
      <c r="AP232" s="186">
        <f t="shared" ref="AP232" si="623">AC232+AG232+AK232+AO232</f>
        <v>0</v>
      </c>
    </row>
    <row r="233" spans="2:42" x14ac:dyDescent="0.25">
      <c r="B233" s="184" t="s">
        <v>853</v>
      </c>
      <c r="C233" s="185" t="s">
        <v>854</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4">D233+E233</f>
        <v>0</v>
      </c>
      <c r="G233" s="186"/>
      <c r="H233" s="186">
        <f t="shared" ref="H233" si="625">F233-G233</f>
        <v>0</v>
      </c>
      <c r="I233" s="186"/>
      <c r="J233" s="186">
        <f t="shared" ref="J233" si="626">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7">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8">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9">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30">AL233+AM233+AN233</f>
        <v>0</v>
      </c>
      <c r="AP233" s="186">
        <f t="shared" ref="AP233" si="631">AC233+AG233+AK233+AO233</f>
        <v>0</v>
      </c>
    </row>
    <row r="234" spans="2:42" x14ac:dyDescent="0.25">
      <c r="B234" s="184" t="s">
        <v>855</v>
      </c>
      <c r="C234" s="185" t="s">
        <v>856</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321</v>
      </c>
      <c r="C235" s="194" t="s">
        <v>200</v>
      </c>
      <c r="D235" s="195">
        <f>SUM(D236:D242)</f>
        <v>0</v>
      </c>
      <c r="E235" s="195">
        <f>SUM(E236:E242)</f>
        <v>0</v>
      </c>
      <c r="F235" s="195">
        <f t="shared" si="596"/>
        <v>0</v>
      </c>
      <c r="G235" s="195">
        <f>SUM(G236:G242)</f>
        <v>0</v>
      </c>
      <c r="H235" s="195">
        <f t="shared" si="597"/>
        <v>0</v>
      </c>
      <c r="I235" s="195">
        <f>SUM(I236:I242)</f>
        <v>0</v>
      </c>
      <c r="J235" s="195">
        <f t="shared" si="598"/>
        <v>0</v>
      </c>
      <c r="K235" s="195">
        <f t="shared" ref="K235:AB235" si="632">SUM(K236:K242)</f>
        <v>0</v>
      </c>
      <c r="L235" s="195">
        <f t="shared" si="632"/>
        <v>0</v>
      </c>
      <c r="M235" s="195">
        <f t="shared" si="632"/>
        <v>0</v>
      </c>
      <c r="N235" s="195">
        <f t="shared" si="632"/>
        <v>0</v>
      </c>
      <c r="O235" s="195">
        <f t="shared" si="632"/>
        <v>0</v>
      </c>
      <c r="P235" s="195">
        <f t="shared" ref="P235:Q235" si="633">SUM(P236:P242)</f>
        <v>0</v>
      </c>
      <c r="Q235" s="195">
        <f t="shared" si="633"/>
        <v>0</v>
      </c>
      <c r="R235" s="195">
        <f t="shared" si="632"/>
        <v>0</v>
      </c>
      <c r="S235" s="195">
        <f t="shared" si="632"/>
        <v>0</v>
      </c>
      <c r="T235" s="195">
        <f t="shared" ref="T235" si="634">SUM(T236:T242)</f>
        <v>0</v>
      </c>
      <c r="U235" s="195">
        <f t="shared" si="632"/>
        <v>0</v>
      </c>
      <c r="V235" s="195">
        <f t="shared" si="632"/>
        <v>0</v>
      </c>
      <c r="W235" s="195">
        <f t="shared" ref="W235" si="635">SUM(W236:W242)</f>
        <v>0</v>
      </c>
      <c r="X235" s="195">
        <f t="shared" si="632"/>
        <v>0</v>
      </c>
      <c r="Y235" s="195">
        <f t="shared" si="632"/>
        <v>0</v>
      </c>
      <c r="Z235" s="195">
        <f t="shared" si="632"/>
        <v>0</v>
      </c>
      <c r="AA235" s="195">
        <f t="shared" si="632"/>
        <v>0</v>
      </c>
      <c r="AB235" s="195">
        <f t="shared" si="632"/>
        <v>0</v>
      </c>
      <c r="AC235" s="195">
        <f t="shared" si="601"/>
        <v>0</v>
      </c>
      <c r="AD235" s="195">
        <f>SUM(AD236:AD242)</f>
        <v>0</v>
      </c>
      <c r="AE235" s="195">
        <f>SUM(AE236:AE242)</f>
        <v>0</v>
      </c>
      <c r="AF235" s="195">
        <f>SUM(AF236:AF242)</f>
        <v>0</v>
      </c>
      <c r="AG235" s="195">
        <f t="shared" si="602"/>
        <v>0</v>
      </c>
      <c r="AH235" s="195">
        <f>SUM(AH236:AH242)</f>
        <v>0</v>
      </c>
      <c r="AI235" s="195">
        <f>SUM(AI236:AI242)</f>
        <v>0</v>
      </c>
      <c r="AJ235" s="195">
        <f>SUM(AJ236:AJ242)</f>
        <v>0</v>
      </c>
      <c r="AK235" s="195">
        <f t="shared" si="603"/>
        <v>0</v>
      </c>
      <c r="AL235" s="195">
        <f>SUM(AL236:AL242)</f>
        <v>0</v>
      </c>
      <c r="AM235" s="195">
        <f>SUM(AM236:AM242)</f>
        <v>0</v>
      </c>
      <c r="AN235" s="195">
        <f>SUM(AN236:AN242)</f>
        <v>0</v>
      </c>
      <c r="AO235" s="195">
        <f t="shared" si="604"/>
        <v>0</v>
      </c>
      <c r="AP235" s="195">
        <f t="shared" si="605"/>
        <v>0</v>
      </c>
    </row>
    <row r="236" spans="2:42" x14ac:dyDescent="0.25">
      <c r="B236" s="184" t="s">
        <v>815</v>
      </c>
      <c r="C236" s="185" t="s">
        <v>816</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6">D236+E236</f>
        <v>0</v>
      </c>
      <c r="G236" s="186"/>
      <c r="H236" s="186">
        <f t="shared" ref="H236:H239" si="637">F236-G236</f>
        <v>0</v>
      </c>
      <c r="I236" s="186"/>
      <c r="J236" s="186">
        <f t="shared" ref="J236:J239" si="638">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9">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40">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41">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2">AL236+AM236+AN236</f>
        <v>0</v>
      </c>
      <c r="AP236" s="186">
        <f t="shared" ref="AP236:AP239" si="643">AC236+AG236+AK236+AO236</f>
        <v>0</v>
      </c>
    </row>
    <row r="237" spans="2:42" x14ac:dyDescent="0.25">
      <c r="B237" s="184" t="s">
        <v>817</v>
      </c>
      <c r="C237" s="185" t="s">
        <v>818</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6"/>
        <v>0</v>
      </c>
      <c r="G237" s="186"/>
      <c r="H237" s="186">
        <f t="shared" si="637"/>
        <v>0</v>
      </c>
      <c r="I237" s="186"/>
      <c r="J237" s="186">
        <f t="shared" si="638"/>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9"/>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40"/>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41"/>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2"/>
        <v>0</v>
      </c>
      <c r="AP237" s="186">
        <f t="shared" si="643"/>
        <v>0</v>
      </c>
    </row>
    <row r="238" spans="2:42" x14ac:dyDescent="0.25">
      <c r="B238" s="184" t="s">
        <v>322</v>
      </c>
      <c r="C238" s="185" t="s">
        <v>819</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6"/>
        <v>0</v>
      </c>
      <c r="G238" s="186"/>
      <c r="H238" s="186">
        <f t="shared" si="637"/>
        <v>0</v>
      </c>
      <c r="I238" s="186"/>
      <c r="J238" s="186">
        <f t="shared" si="638"/>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9"/>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40"/>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41"/>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2"/>
        <v>0</v>
      </c>
      <c r="AP238" s="186">
        <f t="shared" si="643"/>
        <v>0</v>
      </c>
    </row>
    <row r="239" spans="2:42" x14ac:dyDescent="0.25">
      <c r="B239" s="184" t="s">
        <v>820</v>
      </c>
      <c r="C239" s="185" t="s">
        <v>821</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6"/>
        <v>0</v>
      </c>
      <c r="G239" s="186"/>
      <c r="H239" s="186">
        <f t="shared" si="637"/>
        <v>0</v>
      </c>
      <c r="I239" s="186"/>
      <c r="J239" s="186">
        <f t="shared" si="638"/>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9"/>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40"/>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41"/>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2"/>
        <v>0</v>
      </c>
      <c r="AP239" s="186">
        <f t="shared" si="643"/>
        <v>0</v>
      </c>
    </row>
    <row r="240" spans="2:42" x14ac:dyDescent="0.25">
      <c r="B240" s="184" t="s">
        <v>822</v>
      </c>
      <c r="C240" s="185" t="s">
        <v>819</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6"/>
        <v>0</v>
      </c>
      <c r="G240" s="186"/>
      <c r="H240" s="186">
        <f t="shared" si="597"/>
        <v>0</v>
      </c>
      <c r="I240" s="186"/>
      <c r="J240" s="186">
        <f t="shared" si="598"/>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601"/>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2"/>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3"/>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4"/>
        <v>0</v>
      </c>
      <c r="AP240" s="186">
        <f t="shared" si="605"/>
        <v>0</v>
      </c>
    </row>
    <row r="241" spans="2:42" x14ac:dyDescent="0.25">
      <c r="B241" s="184" t="s">
        <v>823</v>
      </c>
      <c r="C241" s="185" t="s">
        <v>824</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4">D241+E241</f>
        <v>0</v>
      </c>
      <c r="G241" s="186"/>
      <c r="H241" s="186">
        <f t="shared" ref="H241" si="645">F241-G241</f>
        <v>0</v>
      </c>
      <c r="I241" s="186"/>
      <c r="J241" s="186">
        <f t="shared" ref="J241" si="646">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7">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8">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9">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50">AL241+AM241+AN241</f>
        <v>0</v>
      </c>
      <c r="AP241" s="186">
        <f t="shared" ref="AP241" si="651">AC241+AG241+AK241+AO241</f>
        <v>0</v>
      </c>
    </row>
    <row r="242" spans="2:42" x14ac:dyDescent="0.25">
      <c r="B242" s="184" t="s">
        <v>825</v>
      </c>
      <c r="C242" s="185" t="s">
        <v>826</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2">D242+E242</f>
        <v>0</v>
      </c>
      <c r="G242" s="186"/>
      <c r="H242" s="186">
        <f t="shared" ref="H242" si="653">F242-G242</f>
        <v>0</v>
      </c>
      <c r="I242" s="186"/>
      <c r="J242" s="186">
        <f t="shared" ref="J242" si="654">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5">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6">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7">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8">AL242+AM242+AN242</f>
        <v>0</v>
      </c>
      <c r="AP242" s="186">
        <f t="shared" ref="AP242" si="659">AC242+AG242+AK242+AO242</f>
        <v>0</v>
      </c>
    </row>
    <row r="243" spans="2:42" x14ac:dyDescent="0.25">
      <c r="B243" s="193" t="s">
        <v>323</v>
      </c>
      <c r="C243" s="194" t="s">
        <v>201</v>
      </c>
      <c r="D243" s="195">
        <f>SUM(D244:D259)</f>
        <v>0</v>
      </c>
      <c r="E243" s="195">
        <f>SUM(E244:E259)</f>
        <v>99268.75</v>
      </c>
      <c r="F243" s="195">
        <f t="shared" si="596"/>
        <v>99268.75</v>
      </c>
      <c r="G243" s="195">
        <f>SUM(G244:G259)</f>
        <v>0</v>
      </c>
      <c r="H243" s="195">
        <f t="shared" si="597"/>
        <v>99268.75</v>
      </c>
      <c r="I243" s="195">
        <f>SUM(I244:I259)</f>
        <v>0</v>
      </c>
      <c r="J243" s="195">
        <f t="shared" si="598"/>
        <v>99268.75</v>
      </c>
      <c r="K243" s="195">
        <f t="shared" ref="K243:AB243" si="660">SUM(K244:K259)</f>
        <v>0</v>
      </c>
      <c r="L243" s="195">
        <f t="shared" si="660"/>
        <v>0</v>
      </c>
      <c r="M243" s="195">
        <f t="shared" si="660"/>
        <v>99268.75</v>
      </c>
      <c r="N243" s="195">
        <f t="shared" si="660"/>
        <v>0</v>
      </c>
      <c r="O243" s="195">
        <f t="shared" si="660"/>
        <v>0</v>
      </c>
      <c r="P243" s="195">
        <f t="shared" ref="P243:Q243" si="661">SUM(P244:P259)</f>
        <v>0</v>
      </c>
      <c r="Q243" s="195">
        <f t="shared" si="661"/>
        <v>0</v>
      </c>
      <c r="R243" s="195">
        <f t="shared" si="660"/>
        <v>0</v>
      </c>
      <c r="S243" s="195">
        <f t="shared" si="660"/>
        <v>0</v>
      </c>
      <c r="T243" s="195">
        <f t="shared" ref="T243" si="662">SUM(T244:T259)</f>
        <v>0</v>
      </c>
      <c r="U243" s="195">
        <f t="shared" si="660"/>
        <v>0</v>
      </c>
      <c r="V243" s="195">
        <f t="shared" si="660"/>
        <v>0</v>
      </c>
      <c r="W243" s="195">
        <f t="shared" ref="W243" si="663">SUM(W244:W259)</f>
        <v>0</v>
      </c>
      <c r="X243" s="195">
        <f t="shared" si="660"/>
        <v>0</v>
      </c>
      <c r="Y243" s="195">
        <f t="shared" si="660"/>
        <v>0</v>
      </c>
      <c r="Z243" s="195">
        <f t="shared" si="660"/>
        <v>0</v>
      </c>
      <c r="AA243" s="195">
        <f t="shared" si="660"/>
        <v>37925</v>
      </c>
      <c r="AB243" s="195">
        <f t="shared" si="660"/>
        <v>318.75</v>
      </c>
      <c r="AC243" s="195">
        <f t="shared" si="601"/>
        <v>38243.75</v>
      </c>
      <c r="AD243" s="195">
        <f>SUM(AD244:AD259)</f>
        <v>27200</v>
      </c>
      <c r="AE243" s="195">
        <f>SUM(AE244:AE259)</f>
        <v>30212.5</v>
      </c>
      <c r="AF243" s="195">
        <f>SUM(AF244:AF259)</f>
        <v>0</v>
      </c>
      <c r="AG243" s="195">
        <f t="shared" si="602"/>
        <v>57412.5</v>
      </c>
      <c r="AH243" s="195">
        <f>SUM(AH244:AH259)</f>
        <v>743.75</v>
      </c>
      <c r="AI243" s="195">
        <f>SUM(AI244:AI259)</f>
        <v>425</v>
      </c>
      <c r="AJ243" s="195">
        <f>SUM(AJ244:AJ259)</f>
        <v>2188.75</v>
      </c>
      <c r="AK243" s="195">
        <f t="shared" si="603"/>
        <v>3357.5</v>
      </c>
      <c r="AL243" s="195">
        <f>SUM(AL244:AL259)</f>
        <v>0</v>
      </c>
      <c r="AM243" s="195">
        <f>SUM(AM244:AM259)</f>
        <v>255</v>
      </c>
      <c r="AN243" s="195">
        <f>SUM(AN244:AN259)</f>
        <v>0</v>
      </c>
      <c r="AO243" s="195">
        <f t="shared" si="604"/>
        <v>255</v>
      </c>
      <c r="AP243" s="195">
        <f t="shared" si="605"/>
        <v>99268.75</v>
      </c>
    </row>
    <row r="244" spans="2:42" x14ac:dyDescent="0.25">
      <c r="B244" s="184" t="s">
        <v>827</v>
      </c>
      <c r="C244" s="185" t="s">
        <v>828</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6"/>
        <v>0</v>
      </c>
      <c r="G244" s="186"/>
      <c r="H244" s="186">
        <f t="shared" si="597"/>
        <v>0</v>
      </c>
      <c r="I244" s="186"/>
      <c r="J244" s="186">
        <f t="shared" si="598"/>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601"/>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2"/>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3"/>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4"/>
        <v>0</v>
      </c>
      <c r="AP244" s="186">
        <f t="shared" si="605"/>
        <v>0</v>
      </c>
    </row>
    <row r="245" spans="2:42" x14ac:dyDescent="0.25">
      <c r="B245" s="184" t="s">
        <v>829</v>
      </c>
      <c r="C245" s="185" t="s">
        <v>830</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4">D245+E245</f>
        <v>0</v>
      </c>
      <c r="G245" s="186"/>
      <c r="H245" s="186">
        <f t="shared" ref="H245:H253" si="665">F245-G245</f>
        <v>0</v>
      </c>
      <c r="I245" s="186"/>
      <c r="J245" s="186">
        <f t="shared" ref="J245:J253" si="666">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7">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8">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9">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70">AL245+AM245+AN245</f>
        <v>0</v>
      </c>
      <c r="AP245" s="186">
        <f t="shared" ref="AP245:AP253" si="671">AC245+AG245+AK245+AO245</f>
        <v>0</v>
      </c>
    </row>
    <row r="246" spans="2:42" x14ac:dyDescent="0.25">
      <c r="B246" s="184" t="s">
        <v>831</v>
      </c>
      <c r="C246" s="185" t="s">
        <v>832</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4"/>
        <v>0</v>
      </c>
      <c r="G246" s="186"/>
      <c r="H246" s="186">
        <f t="shared" si="665"/>
        <v>0</v>
      </c>
      <c r="I246" s="186"/>
      <c r="J246" s="186">
        <f t="shared" si="666"/>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7"/>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8"/>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9"/>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70"/>
        <v>0</v>
      </c>
      <c r="AP246" s="186">
        <f t="shared" si="671"/>
        <v>0</v>
      </c>
    </row>
    <row r="247" spans="2:42" x14ac:dyDescent="0.25">
      <c r="B247" s="184" t="s">
        <v>324</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4"/>
        <v>0</v>
      </c>
      <c r="G247" s="186"/>
      <c r="H247" s="186">
        <f t="shared" si="665"/>
        <v>0</v>
      </c>
      <c r="I247" s="186"/>
      <c r="J247" s="186">
        <f t="shared" si="666"/>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7"/>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8"/>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9"/>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70"/>
        <v>0</v>
      </c>
      <c r="AP247" s="186">
        <f t="shared" si="671"/>
        <v>0</v>
      </c>
    </row>
    <row r="248" spans="2:42" x14ac:dyDescent="0.25">
      <c r="B248" s="184" t="s">
        <v>833</v>
      </c>
      <c r="C248" s="185" t="s">
        <v>834</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99268.75</v>
      </c>
      <c r="F248" s="186">
        <f t="shared" si="664"/>
        <v>99268.75</v>
      </c>
      <c r="G248" s="186"/>
      <c r="H248" s="186">
        <f t="shared" si="665"/>
        <v>99268.75</v>
      </c>
      <c r="I248" s="186"/>
      <c r="J248" s="186">
        <f t="shared" si="666"/>
        <v>99268.75</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99268.75</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37925</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318.75</v>
      </c>
      <c r="AC248" s="186">
        <f t="shared" si="667"/>
        <v>38243.75</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27200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30212.5</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8"/>
        <v>57412.5</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743.75</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2188.75</v>
      </c>
      <c r="AK248" s="186">
        <f t="shared" si="669"/>
        <v>3357.5</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255</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70"/>
        <v>255</v>
      </c>
      <c r="AP248" s="186">
        <f t="shared" si="671"/>
        <v>99268.75</v>
      </c>
    </row>
    <row r="249" spans="2:42" x14ac:dyDescent="0.25">
      <c r="B249" s="184" t="s">
        <v>835</v>
      </c>
      <c r="C249" s="185" t="s">
        <v>836</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4"/>
        <v>0</v>
      </c>
      <c r="G249" s="186"/>
      <c r="H249" s="186">
        <f t="shared" si="665"/>
        <v>0</v>
      </c>
      <c r="I249" s="186"/>
      <c r="J249" s="186">
        <f t="shared" si="666"/>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7"/>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8"/>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9"/>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70"/>
        <v>0</v>
      </c>
      <c r="AP249" s="186">
        <f t="shared" si="671"/>
        <v>0</v>
      </c>
    </row>
    <row r="250" spans="2:42" x14ac:dyDescent="0.25">
      <c r="B250" s="184" t="s">
        <v>325</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4"/>
        <v>0</v>
      </c>
      <c r="G250" s="186"/>
      <c r="H250" s="186">
        <f t="shared" si="665"/>
        <v>0</v>
      </c>
      <c r="I250" s="186"/>
      <c r="J250" s="186">
        <f t="shared" si="666"/>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7"/>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8"/>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9"/>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70"/>
        <v>0</v>
      </c>
      <c r="AP250" s="186">
        <f t="shared" si="671"/>
        <v>0</v>
      </c>
    </row>
    <row r="251" spans="2:42" x14ac:dyDescent="0.25">
      <c r="B251" s="184" t="s">
        <v>837</v>
      </c>
      <c r="C251" s="185" t="s">
        <v>838</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4"/>
        <v>0</v>
      </c>
      <c r="G251" s="186"/>
      <c r="H251" s="186">
        <f t="shared" si="665"/>
        <v>0</v>
      </c>
      <c r="I251" s="186"/>
      <c r="J251" s="186">
        <f t="shared" si="666"/>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7"/>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8"/>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9"/>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70"/>
        <v>0</v>
      </c>
      <c r="AP251" s="186">
        <f t="shared" si="671"/>
        <v>0</v>
      </c>
    </row>
    <row r="252" spans="2:42" x14ac:dyDescent="0.25">
      <c r="B252" s="184" t="s">
        <v>839</v>
      </c>
      <c r="C252" s="185" t="s">
        <v>840</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4"/>
        <v>0</v>
      </c>
      <c r="G252" s="186"/>
      <c r="H252" s="186">
        <f t="shared" si="665"/>
        <v>0</v>
      </c>
      <c r="I252" s="186"/>
      <c r="J252" s="186">
        <f t="shared" si="666"/>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7"/>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8"/>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9"/>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70"/>
        <v>0</v>
      </c>
      <c r="AP252" s="186">
        <f t="shared" si="671"/>
        <v>0</v>
      </c>
    </row>
    <row r="253" spans="2:42" x14ac:dyDescent="0.25">
      <c r="B253" s="184" t="s">
        <v>326</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4"/>
        <v>0</v>
      </c>
      <c r="G253" s="186"/>
      <c r="H253" s="186">
        <f t="shared" si="665"/>
        <v>0</v>
      </c>
      <c r="I253" s="186"/>
      <c r="J253" s="186">
        <f t="shared" si="666"/>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7"/>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8"/>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9"/>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70"/>
        <v>0</v>
      </c>
      <c r="AP253" s="186">
        <f t="shared" si="671"/>
        <v>0</v>
      </c>
    </row>
    <row r="254" spans="2:42" x14ac:dyDescent="0.25">
      <c r="B254" s="184" t="s">
        <v>841</v>
      </c>
      <c r="C254" s="185" t="s">
        <v>842</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6"/>
        <v>0</v>
      </c>
      <c r="G254" s="186"/>
      <c r="H254" s="186">
        <f t="shared" si="597"/>
        <v>0</v>
      </c>
      <c r="I254" s="186"/>
      <c r="J254" s="186">
        <f t="shared" si="598"/>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601"/>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2"/>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3"/>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4"/>
        <v>0</v>
      </c>
      <c r="AP254" s="186">
        <f t="shared" si="605"/>
        <v>0</v>
      </c>
    </row>
    <row r="255" spans="2:42" x14ac:dyDescent="0.25">
      <c r="B255" s="184" t="s">
        <v>843</v>
      </c>
      <c r="C255" s="185" t="s">
        <v>844</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6"/>
        <v>0</v>
      </c>
      <c r="G255" s="186"/>
      <c r="H255" s="186">
        <f t="shared" si="597"/>
        <v>0</v>
      </c>
      <c r="I255" s="186"/>
      <c r="J255" s="186">
        <f t="shared" si="598"/>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601"/>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2"/>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3"/>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4"/>
        <v>0</v>
      </c>
      <c r="AP255" s="186">
        <f t="shared" si="605"/>
        <v>0</v>
      </c>
    </row>
    <row r="256" spans="2:42" x14ac:dyDescent="0.25">
      <c r="B256" s="184" t="s">
        <v>845</v>
      </c>
      <c r="C256" s="185" t="s">
        <v>846</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6"/>
        <v>0</v>
      </c>
      <c r="G256" s="186"/>
      <c r="H256" s="186">
        <f t="shared" si="597"/>
        <v>0</v>
      </c>
      <c r="I256" s="186"/>
      <c r="J256" s="186">
        <f t="shared" si="598"/>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601"/>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2"/>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3"/>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4"/>
        <v>0</v>
      </c>
      <c r="AP256" s="186">
        <f t="shared" si="605"/>
        <v>0</v>
      </c>
    </row>
    <row r="257" spans="2:42" x14ac:dyDescent="0.25">
      <c r="B257" s="184" t="s">
        <v>847</v>
      </c>
      <c r="C257" s="185" t="s">
        <v>848</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2">D257+E257</f>
        <v>0</v>
      </c>
      <c r="G257" s="186"/>
      <c r="H257" s="186">
        <f t="shared" ref="H257:H259" si="673">F257-G257</f>
        <v>0</v>
      </c>
      <c r="I257" s="186"/>
      <c r="J257" s="186">
        <f t="shared" ref="J257:J259" si="674">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5">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6">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7">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8">AL257+AM257+AN257</f>
        <v>0</v>
      </c>
      <c r="AP257" s="186">
        <f t="shared" ref="AP257:AP259" si="679">AC257+AG257+AK257+AO257</f>
        <v>0</v>
      </c>
    </row>
    <row r="258" spans="2:42" x14ac:dyDescent="0.25">
      <c r="B258" s="184" t="s">
        <v>327</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2"/>
        <v>0</v>
      </c>
      <c r="G258" s="186"/>
      <c r="H258" s="186">
        <f t="shared" si="673"/>
        <v>0</v>
      </c>
      <c r="I258" s="186"/>
      <c r="J258" s="186">
        <f t="shared" si="674"/>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5"/>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6"/>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7"/>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8"/>
        <v>0</v>
      </c>
      <c r="AP258" s="186">
        <f t="shared" si="679"/>
        <v>0</v>
      </c>
    </row>
    <row r="259" spans="2:42" x14ac:dyDescent="0.25">
      <c r="B259" s="184" t="s">
        <v>849</v>
      </c>
      <c r="C259" s="185" t="s">
        <v>850</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2"/>
        <v>0</v>
      </c>
      <c r="G259" s="186"/>
      <c r="H259" s="186">
        <f t="shared" si="673"/>
        <v>0</v>
      </c>
      <c r="I259" s="186"/>
      <c r="J259" s="186">
        <f t="shared" si="674"/>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5"/>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6"/>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7"/>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8"/>
        <v>0</v>
      </c>
      <c r="AP259" s="186">
        <f t="shared" si="679"/>
        <v>0</v>
      </c>
    </row>
    <row r="260" spans="2:42" x14ac:dyDescent="0.25">
      <c r="B260" s="193" t="s">
        <v>328</v>
      </c>
      <c r="C260" s="194" t="s">
        <v>206</v>
      </c>
      <c r="D260" s="195">
        <f>SUM(D261:D266)</f>
        <v>0</v>
      </c>
      <c r="E260" s="195">
        <f>SUM(E261:E266)</f>
        <v>0</v>
      </c>
      <c r="F260" s="195">
        <f t="shared" si="596"/>
        <v>0</v>
      </c>
      <c r="G260" s="195">
        <f>SUM(G261:G266)</f>
        <v>0</v>
      </c>
      <c r="H260" s="195">
        <f t="shared" si="597"/>
        <v>0</v>
      </c>
      <c r="I260" s="195">
        <f>SUM(I261:I266)</f>
        <v>0</v>
      </c>
      <c r="J260" s="195">
        <f t="shared" si="598"/>
        <v>0</v>
      </c>
      <c r="K260" s="195">
        <f t="shared" ref="K260:AB260" si="680">SUM(K261:K266)</f>
        <v>0</v>
      </c>
      <c r="L260" s="195">
        <f t="shared" si="680"/>
        <v>0</v>
      </c>
      <c r="M260" s="195">
        <f t="shared" si="680"/>
        <v>0</v>
      </c>
      <c r="N260" s="195">
        <f t="shared" si="680"/>
        <v>0</v>
      </c>
      <c r="O260" s="195">
        <f t="shared" si="680"/>
        <v>0</v>
      </c>
      <c r="P260" s="195">
        <f t="shared" ref="P260:Q260" si="681">SUM(P261:P266)</f>
        <v>0</v>
      </c>
      <c r="Q260" s="195">
        <f t="shared" si="681"/>
        <v>0</v>
      </c>
      <c r="R260" s="195">
        <f t="shared" si="680"/>
        <v>0</v>
      </c>
      <c r="S260" s="195">
        <f t="shared" si="680"/>
        <v>0</v>
      </c>
      <c r="T260" s="195">
        <f t="shared" ref="T260" si="682">SUM(T261:T266)</f>
        <v>0</v>
      </c>
      <c r="U260" s="195">
        <f t="shared" si="680"/>
        <v>0</v>
      </c>
      <c r="V260" s="195">
        <f t="shared" si="680"/>
        <v>0</v>
      </c>
      <c r="W260" s="195">
        <f t="shared" ref="W260" si="683">SUM(W261:W266)</f>
        <v>0</v>
      </c>
      <c r="X260" s="195">
        <f t="shared" si="680"/>
        <v>0</v>
      </c>
      <c r="Y260" s="195">
        <f t="shared" si="680"/>
        <v>0</v>
      </c>
      <c r="Z260" s="195">
        <f t="shared" si="680"/>
        <v>0</v>
      </c>
      <c r="AA260" s="195">
        <f t="shared" si="680"/>
        <v>0</v>
      </c>
      <c r="AB260" s="195">
        <f t="shared" si="680"/>
        <v>0</v>
      </c>
      <c r="AC260" s="195">
        <f t="shared" si="601"/>
        <v>0</v>
      </c>
      <c r="AD260" s="195">
        <f>SUM(AD261:AD266)</f>
        <v>0</v>
      </c>
      <c r="AE260" s="195">
        <f>SUM(AE261:AE266)</f>
        <v>0</v>
      </c>
      <c r="AF260" s="195">
        <f>SUM(AF261:AF266)</f>
        <v>0</v>
      </c>
      <c r="AG260" s="195">
        <f t="shared" si="602"/>
        <v>0</v>
      </c>
      <c r="AH260" s="195">
        <f>SUM(AH261:AH266)</f>
        <v>0</v>
      </c>
      <c r="AI260" s="195">
        <f>SUM(AI261:AI266)</f>
        <v>0</v>
      </c>
      <c r="AJ260" s="195">
        <f>SUM(AJ261:AJ266)</f>
        <v>0</v>
      </c>
      <c r="AK260" s="195">
        <f t="shared" si="603"/>
        <v>0</v>
      </c>
      <c r="AL260" s="195">
        <f>SUM(AL261:AL266)</f>
        <v>0</v>
      </c>
      <c r="AM260" s="195">
        <f>SUM(AM261:AM266)</f>
        <v>0</v>
      </c>
      <c r="AN260" s="195">
        <f>SUM(AN261:AN266)</f>
        <v>0</v>
      </c>
      <c r="AO260" s="195">
        <f t="shared" si="604"/>
        <v>0</v>
      </c>
      <c r="AP260" s="195">
        <f t="shared" si="605"/>
        <v>0</v>
      </c>
    </row>
    <row r="261" spans="2:42" x14ac:dyDescent="0.25">
      <c r="B261" s="184" t="s">
        <v>857</v>
      </c>
      <c r="C261" s="185" t="s">
        <v>858</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6"/>
        <v>0</v>
      </c>
      <c r="G261" s="186"/>
      <c r="H261" s="186">
        <f t="shared" si="597"/>
        <v>0</v>
      </c>
      <c r="I261" s="186"/>
      <c r="J261" s="186">
        <f t="shared" si="598"/>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601"/>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2"/>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3"/>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4"/>
        <v>0</v>
      </c>
      <c r="AP261" s="186">
        <f t="shared" si="605"/>
        <v>0</v>
      </c>
    </row>
    <row r="262" spans="2:42" x14ac:dyDescent="0.25">
      <c r="B262" s="184" t="s">
        <v>859</v>
      </c>
      <c r="C262" s="185" t="s">
        <v>860</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6"/>
        <v>0</v>
      </c>
      <c r="G262" s="186"/>
      <c r="H262" s="186">
        <f t="shared" si="597"/>
        <v>0</v>
      </c>
      <c r="I262" s="186"/>
      <c r="J262" s="186">
        <f t="shared" si="598"/>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601"/>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2"/>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3"/>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4"/>
        <v>0</v>
      </c>
      <c r="AP262" s="186">
        <f t="shared" si="605"/>
        <v>0</v>
      </c>
    </row>
    <row r="263" spans="2:42" x14ac:dyDescent="0.25">
      <c r="B263" s="184" t="s">
        <v>329</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6"/>
        <v>0</v>
      </c>
      <c r="G263" s="186"/>
      <c r="H263" s="186">
        <f t="shared" si="597"/>
        <v>0</v>
      </c>
      <c r="I263" s="186"/>
      <c r="J263" s="186">
        <f t="shared" si="598"/>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601"/>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2"/>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3"/>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4"/>
        <v>0</v>
      </c>
      <c r="AP263" s="186">
        <f t="shared" si="605"/>
        <v>0</v>
      </c>
    </row>
    <row r="264" spans="2:42" x14ac:dyDescent="0.25">
      <c r="B264" s="184" t="s">
        <v>861</v>
      </c>
      <c r="C264" s="185" t="s">
        <v>862</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4">D264+E264</f>
        <v>0</v>
      </c>
      <c r="G264" s="186"/>
      <c r="H264" s="186">
        <f t="shared" ref="H264:H266" si="685">F264-G264</f>
        <v>0</v>
      </c>
      <c r="I264" s="186"/>
      <c r="J264" s="186">
        <f t="shared" ref="J264:J266" si="686">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7">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8">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9">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90">AL264+AM264+AN264</f>
        <v>0</v>
      </c>
      <c r="AP264" s="186">
        <f t="shared" ref="AP264:AP266" si="691">AC264+AG264+AK264+AO264</f>
        <v>0</v>
      </c>
    </row>
    <row r="265" spans="2:42" x14ac:dyDescent="0.25">
      <c r="B265" s="184" t="s">
        <v>863</v>
      </c>
      <c r="C265" s="185" t="s">
        <v>864</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4"/>
        <v>0</v>
      </c>
      <c r="G265" s="186"/>
      <c r="H265" s="186">
        <f t="shared" si="685"/>
        <v>0</v>
      </c>
      <c r="I265" s="186"/>
      <c r="J265" s="186">
        <f t="shared" si="686"/>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7"/>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8"/>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9"/>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90"/>
        <v>0</v>
      </c>
      <c r="AP265" s="186">
        <f t="shared" si="691"/>
        <v>0</v>
      </c>
    </row>
    <row r="266" spans="2:42" x14ac:dyDescent="0.25">
      <c r="B266" s="184" t="s">
        <v>865</v>
      </c>
      <c r="C266" s="185" t="s">
        <v>866</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4"/>
        <v>0</v>
      </c>
      <c r="G266" s="186"/>
      <c r="H266" s="186">
        <f t="shared" si="685"/>
        <v>0</v>
      </c>
      <c r="I266" s="186"/>
      <c r="J266" s="186">
        <f t="shared" si="686"/>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7"/>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8"/>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9"/>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90"/>
        <v>0</v>
      </c>
      <c r="AP266" s="186">
        <f t="shared" si="691"/>
        <v>0</v>
      </c>
    </row>
    <row r="267" spans="2:42" x14ac:dyDescent="0.25">
      <c r="B267" s="193" t="s">
        <v>330</v>
      </c>
      <c r="C267" s="194" t="s">
        <v>208</v>
      </c>
      <c r="D267" s="195">
        <f>SUM(D268:D311)</f>
        <v>0</v>
      </c>
      <c r="E267" s="195">
        <f>SUM(E268:E311)</f>
        <v>0</v>
      </c>
      <c r="F267" s="195">
        <f t="shared" si="596"/>
        <v>0</v>
      </c>
      <c r="G267" s="195">
        <f>SUM(G268:G311)</f>
        <v>0</v>
      </c>
      <c r="H267" s="195">
        <f t="shared" si="597"/>
        <v>0</v>
      </c>
      <c r="I267" s="195">
        <f>SUM(I268:I311)</f>
        <v>0</v>
      </c>
      <c r="J267" s="195">
        <f t="shared" si="598"/>
        <v>0</v>
      </c>
      <c r="K267" s="195">
        <f t="shared" ref="K267:AB267" si="692">SUM(K268:K311)</f>
        <v>0</v>
      </c>
      <c r="L267" s="195">
        <f t="shared" si="692"/>
        <v>0</v>
      </c>
      <c r="M267" s="195">
        <f t="shared" si="692"/>
        <v>0</v>
      </c>
      <c r="N267" s="195">
        <f t="shared" si="692"/>
        <v>0</v>
      </c>
      <c r="O267" s="195">
        <f t="shared" si="692"/>
        <v>0</v>
      </c>
      <c r="P267" s="195">
        <f t="shared" ref="P267:Q267" si="693">SUM(P268:P311)</f>
        <v>0</v>
      </c>
      <c r="Q267" s="195">
        <f t="shared" si="693"/>
        <v>0</v>
      </c>
      <c r="R267" s="195">
        <f t="shared" si="692"/>
        <v>0</v>
      </c>
      <c r="S267" s="195">
        <f t="shared" si="692"/>
        <v>0</v>
      </c>
      <c r="T267" s="195">
        <f t="shared" ref="T267" si="694">SUM(T268:T311)</f>
        <v>0</v>
      </c>
      <c r="U267" s="195">
        <f t="shared" si="692"/>
        <v>0</v>
      </c>
      <c r="V267" s="195">
        <f t="shared" si="692"/>
        <v>0</v>
      </c>
      <c r="W267" s="195">
        <f t="shared" ref="W267" si="695">SUM(W268:W311)</f>
        <v>0</v>
      </c>
      <c r="X267" s="195">
        <f t="shared" si="692"/>
        <v>0</v>
      </c>
      <c r="Y267" s="195">
        <f t="shared" si="692"/>
        <v>0</v>
      </c>
      <c r="Z267" s="195">
        <f t="shared" si="692"/>
        <v>0</v>
      </c>
      <c r="AA267" s="195">
        <f t="shared" si="692"/>
        <v>0</v>
      </c>
      <c r="AB267" s="195">
        <f t="shared" si="692"/>
        <v>0</v>
      </c>
      <c r="AC267" s="195">
        <f t="shared" si="601"/>
        <v>0</v>
      </c>
      <c r="AD267" s="195">
        <f>SUM(AD268:AD311)</f>
        <v>0</v>
      </c>
      <c r="AE267" s="195">
        <f>SUM(AE268:AE311)</f>
        <v>0</v>
      </c>
      <c r="AF267" s="195">
        <f>SUM(AF268:AF311)</f>
        <v>0</v>
      </c>
      <c r="AG267" s="195">
        <f t="shared" si="602"/>
        <v>0</v>
      </c>
      <c r="AH267" s="195">
        <f>SUM(AH268:AH311)</f>
        <v>0</v>
      </c>
      <c r="AI267" s="195">
        <f>SUM(AI268:AI311)</f>
        <v>0</v>
      </c>
      <c r="AJ267" s="195">
        <f>SUM(AJ268:AJ311)</f>
        <v>0</v>
      </c>
      <c r="AK267" s="195">
        <f t="shared" si="603"/>
        <v>0</v>
      </c>
      <c r="AL267" s="195">
        <f>SUM(AL268:AL311)</f>
        <v>0</v>
      </c>
      <c r="AM267" s="195">
        <f>SUM(AM268:AM311)</f>
        <v>0</v>
      </c>
      <c r="AN267" s="195">
        <f>SUM(AN268:AN311)</f>
        <v>0</v>
      </c>
      <c r="AO267" s="195">
        <f t="shared" si="604"/>
        <v>0</v>
      </c>
      <c r="AP267" s="195">
        <f t="shared" si="605"/>
        <v>0</v>
      </c>
    </row>
    <row r="268" spans="2:42" x14ac:dyDescent="0.25">
      <c r="B268" s="184" t="s">
        <v>867</v>
      </c>
      <c r="C268" s="185" t="s">
        <v>868</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6"/>
        <v>0</v>
      </c>
      <c r="G268" s="186"/>
      <c r="H268" s="186">
        <f t="shared" si="597"/>
        <v>0</v>
      </c>
      <c r="I268" s="186"/>
      <c r="J268" s="186">
        <f t="shared" si="598"/>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601"/>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2"/>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3"/>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4"/>
        <v>0</v>
      </c>
      <c r="AP268" s="186">
        <f t="shared" si="605"/>
        <v>0</v>
      </c>
    </row>
    <row r="269" spans="2:42" x14ac:dyDescent="0.25">
      <c r="B269" s="184" t="s">
        <v>331</v>
      </c>
      <c r="C269" s="185" t="s">
        <v>869</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6">D269+E269</f>
        <v>0</v>
      </c>
      <c r="G269" s="186"/>
      <c r="H269" s="186">
        <f t="shared" ref="H269:H300" si="697">F269-G269</f>
        <v>0</v>
      </c>
      <c r="I269" s="186"/>
      <c r="J269" s="186">
        <f t="shared" ref="J269:J300" si="698">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9">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700">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701">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2">AL269+AM269+AN269</f>
        <v>0</v>
      </c>
      <c r="AP269" s="186">
        <f t="shared" ref="AP269:AP300" si="703">AC269+AG269+AK269+AO269</f>
        <v>0</v>
      </c>
    </row>
    <row r="270" spans="2:42" x14ac:dyDescent="0.25">
      <c r="B270" s="184" t="s">
        <v>870</v>
      </c>
      <c r="C270" s="185" t="s">
        <v>871</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6"/>
        <v>0</v>
      </c>
      <c r="G270" s="186"/>
      <c r="H270" s="186">
        <f t="shared" si="697"/>
        <v>0</v>
      </c>
      <c r="I270" s="186"/>
      <c r="J270" s="186">
        <f t="shared" si="698"/>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9"/>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700"/>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701"/>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2"/>
        <v>0</v>
      </c>
      <c r="AP270" s="186">
        <f t="shared" si="703"/>
        <v>0</v>
      </c>
    </row>
    <row r="271" spans="2:42" x14ac:dyDescent="0.25">
      <c r="B271" s="184" t="s">
        <v>872</v>
      </c>
      <c r="C271" s="185" t="s">
        <v>873</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6"/>
        <v>0</v>
      </c>
      <c r="G271" s="186"/>
      <c r="H271" s="186">
        <f t="shared" si="697"/>
        <v>0</v>
      </c>
      <c r="I271" s="186"/>
      <c r="J271" s="186">
        <f t="shared" si="698"/>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9"/>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700"/>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701"/>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2"/>
        <v>0</v>
      </c>
      <c r="AP271" s="186">
        <f t="shared" si="703"/>
        <v>0</v>
      </c>
    </row>
    <row r="272" spans="2:42" x14ac:dyDescent="0.25">
      <c r="B272" s="184" t="s">
        <v>874</v>
      </c>
      <c r="C272" s="185" t="s">
        <v>875</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6"/>
        <v>0</v>
      </c>
      <c r="G272" s="186"/>
      <c r="H272" s="186">
        <f t="shared" si="697"/>
        <v>0</v>
      </c>
      <c r="I272" s="186"/>
      <c r="J272" s="186">
        <f t="shared" si="698"/>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9"/>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700"/>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701"/>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2"/>
        <v>0</v>
      </c>
      <c r="AP272" s="186">
        <f t="shared" si="703"/>
        <v>0</v>
      </c>
    </row>
    <row r="273" spans="2:42" x14ac:dyDescent="0.25">
      <c r="B273" s="184" t="s">
        <v>876</v>
      </c>
      <c r="C273" s="185" t="s">
        <v>877</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6"/>
        <v>0</v>
      </c>
      <c r="G273" s="186"/>
      <c r="H273" s="186">
        <f t="shared" si="697"/>
        <v>0</v>
      </c>
      <c r="I273" s="186"/>
      <c r="J273" s="186">
        <f t="shared" si="698"/>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9"/>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700"/>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701"/>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2"/>
        <v>0</v>
      </c>
      <c r="AP273" s="186">
        <f t="shared" si="703"/>
        <v>0</v>
      </c>
    </row>
    <row r="274" spans="2:42" x14ac:dyDescent="0.25">
      <c r="B274" s="184" t="s">
        <v>878</v>
      </c>
      <c r="C274" s="185" t="s">
        <v>879</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6"/>
        <v>0</v>
      </c>
      <c r="G274" s="186"/>
      <c r="H274" s="186">
        <f t="shared" si="697"/>
        <v>0</v>
      </c>
      <c r="I274" s="186"/>
      <c r="J274" s="186">
        <f t="shared" si="698"/>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9"/>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700"/>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701"/>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2"/>
        <v>0</v>
      </c>
      <c r="AP274" s="186">
        <f t="shared" si="703"/>
        <v>0</v>
      </c>
    </row>
    <row r="275" spans="2:42" x14ac:dyDescent="0.25">
      <c r="B275" s="184" t="s">
        <v>880</v>
      </c>
      <c r="C275" s="185" t="s">
        <v>881</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6"/>
        <v>0</v>
      </c>
      <c r="G275" s="186"/>
      <c r="H275" s="186">
        <f t="shared" si="697"/>
        <v>0</v>
      </c>
      <c r="I275" s="186"/>
      <c r="J275" s="186">
        <f t="shared" si="698"/>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9"/>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700"/>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701"/>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2"/>
        <v>0</v>
      </c>
      <c r="AP275" s="186">
        <f t="shared" si="703"/>
        <v>0</v>
      </c>
    </row>
    <row r="276" spans="2:42" x14ac:dyDescent="0.25">
      <c r="B276" s="184" t="s">
        <v>332</v>
      </c>
      <c r="C276" s="185" t="s">
        <v>882</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6"/>
        <v>0</v>
      </c>
      <c r="G276" s="186"/>
      <c r="H276" s="186">
        <f t="shared" si="697"/>
        <v>0</v>
      </c>
      <c r="I276" s="186"/>
      <c r="J276" s="186">
        <f t="shared" si="698"/>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9"/>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700"/>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701"/>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2"/>
        <v>0</v>
      </c>
      <c r="AP276" s="186">
        <f t="shared" si="703"/>
        <v>0</v>
      </c>
    </row>
    <row r="277" spans="2:42" x14ac:dyDescent="0.25">
      <c r="B277" s="184" t="s">
        <v>883</v>
      </c>
      <c r="C277" s="185" t="s">
        <v>884</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6"/>
        <v>0</v>
      </c>
      <c r="G277" s="186"/>
      <c r="H277" s="186">
        <f t="shared" si="697"/>
        <v>0</v>
      </c>
      <c r="I277" s="186"/>
      <c r="J277" s="186">
        <f t="shared" si="698"/>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9"/>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700"/>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701"/>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2"/>
        <v>0</v>
      </c>
      <c r="AP277" s="186">
        <f t="shared" si="703"/>
        <v>0</v>
      </c>
    </row>
    <row r="278" spans="2:42" x14ac:dyDescent="0.25">
      <c r="B278" s="184" t="s">
        <v>885</v>
      </c>
      <c r="C278" s="185" t="s">
        <v>886</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6"/>
        <v>0</v>
      </c>
      <c r="G278" s="186"/>
      <c r="H278" s="186">
        <f t="shared" si="697"/>
        <v>0</v>
      </c>
      <c r="I278" s="186"/>
      <c r="J278" s="186">
        <f t="shared" si="698"/>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9"/>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700"/>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701"/>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2"/>
        <v>0</v>
      </c>
      <c r="AP278" s="186">
        <f t="shared" si="703"/>
        <v>0</v>
      </c>
    </row>
    <row r="279" spans="2:42" x14ac:dyDescent="0.25">
      <c r="B279" s="184" t="s">
        <v>887</v>
      </c>
      <c r="C279" s="185" t="s">
        <v>888</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6"/>
        <v>0</v>
      </c>
      <c r="G279" s="186"/>
      <c r="H279" s="186">
        <f t="shared" si="697"/>
        <v>0</v>
      </c>
      <c r="I279" s="186"/>
      <c r="J279" s="186">
        <f t="shared" si="698"/>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9"/>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700"/>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701"/>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2"/>
        <v>0</v>
      </c>
      <c r="AP279" s="186">
        <f t="shared" si="703"/>
        <v>0</v>
      </c>
    </row>
    <row r="280" spans="2:42" x14ac:dyDescent="0.25">
      <c r="B280" s="184" t="s">
        <v>889</v>
      </c>
      <c r="C280" s="185" t="s">
        <v>890</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6"/>
        <v>0</v>
      </c>
      <c r="G280" s="186"/>
      <c r="H280" s="186">
        <f t="shared" si="697"/>
        <v>0</v>
      </c>
      <c r="I280" s="186"/>
      <c r="J280" s="186">
        <f t="shared" si="698"/>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9"/>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700"/>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701"/>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2"/>
        <v>0</v>
      </c>
      <c r="AP280" s="186">
        <f t="shared" si="703"/>
        <v>0</v>
      </c>
    </row>
    <row r="281" spans="2:42" x14ac:dyDescent="0.25">
      <c r="B281" s="184" t="s">
        <v>891</v>
      </c>
      <c r="C281" s="185" t="s">
        <v>892</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6"/>
        <v>0</v>
      </c>
      <c r="G281" s="186"/>
      <c r="H281" s="186">
        <f t="shared" si="697"/>
        <v>0</v>
      </c>
      <c r="I281" s="186"/>
      <c r="J281" s="186">
        <f t="shared" si="698"/>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9"/>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700"/>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701"/>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2"/>
        <v>0</v>
      </c>
      <c r="AP281" s="186">
        <f t="shared" si="703"/>
        <v>0</v>
      </c>
    </row>
    <row r="282" spans="2:42" x14ac:dyDescent="0.25">
      <c r="B282" s="184" t="s">
        <v>893</v>
      </c>
      <c r="C282" s="185" t="s">
        <v>894</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6"/>
        <v>0</v>
      </c>
      <c r="G282" s="186"/>
      <c r="H282" s="186">
        <f t="shared" si="697"/>
        <v>0</v>
      </c>
      <c r="I282" s="186"/>
      <c r="J282" s="186">
        <f t="shared" si="698"/>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9"/>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700"/>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701"/>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2"/>
        <v>0</v>
      </c>
      <c r="AP282" s="186">
        <f t="shared" si="703"/>
        <v>0</v>
      </c>
    </row>
    <row r="283" spans="2:42" x14ac:dyDescent="0.25">
      <c r="B283" s="184" t="s">
        <v>895</v>
      </c>
      <c r="C283" s="185" t="s">
        <v>896</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6"/>
        <v>0</v>
      </c>
      <c r="G283" s="186"/>
      <c r="H283" s="186">
        <f t="shared" si="697"/>
        <v>0</v>
      </c>
      <c r="I283" s="186"/>
      <c r="J283" s="186">
        <f t="shared" si="698"/>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9"/>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700"/>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701"/>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2"/>
        <v>0</v>
      </c>
      <c r="AP283" s="186">
        <f t="shared" si="703"/>
        <v>0</v>
      </c>
    </row>
    <row r="284" spans="2:42" x14ac:dyDescent="0.25">
      <c r="B284" s="184" t="s">
        <v>897</v>
      </c>
      <c r="C284" s="185" t="s">
        <v>898</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6"/>
        <v>0</v>
      </c>
      <c r="G284" s="186"/>
      <c r="H284" s="186">
        <f t="shared" si="697"/>
        <v>0</v>
      </c>
      <c r="I284" s="186"/>
      <c r="J284" s="186">
        <f t="shared" si="698"/>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9"/>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700"/>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701"/>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2"/>
        <v>0</v>
      </c>
      <c r="AP284" s="186">
        <f t="shared" si="703"/>
        <v>0</v>
      </c>
    </row>
    <row r="285" spans="2:42" x14ac:dyDescent="0.25">
      <c r="B285" s="184" t="s">
        <v>333</v>
      </c>
      <c r="C285" s="185" t="s">
        <v>899</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6"/>
        <v>0</v>
      </c>
      <c r="G285" s="186"/>
      <c r="H285" s="186">
        <f t="shared" si="697"/>
        <v>0</v>
      </c>
      <c r="I285" s="186"/>
      <c r="J285" s="186">
        <f t="shared" si="698"/>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9"/>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700"/>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701"/>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2"/>
        <v>0</v>
      </c>
      <c r="AP285" s="186">
        <f t="shared" si="703"/>
        <v>0</v>
      </c>
    </row>
    <row r="286" spans="2:42" x14ac:dyDescent="0.25">
      <c r="B286" s="184" t="s">
        <v>900</v>
      </c>
      <c r="C286" s="185" t="s">
        <v>901</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6"/>
        <v>0</v>
      </c>
      <c r="G286" s="186"/>
      <c r="H286" s="186">
        <f t="shared" si="697"/>
        <v>0</v>
      </c>
      <c r="I286" s="186"/>
      <c r="J286" s="186">
        <f t="shared" si="698"/>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9"/>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700"/>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701"/>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2"/>
        <v>0</v>
      </c>
      <c r="AP286" s="186">
        <f t="shared" si="703"/>
        <v>0</v>
      </c>
    </row>
    <row r="287" spans="2:42" x14ac:dyDescent="0.25">
      <c r="B287" s="184" t="s">
        <v>902</v>
      </c>
      <c r="C287" s="185" t="s">
        <v>903</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6"/>
        <v>0</v>
      </c>
      <c r="G287" s="186"/>
      <c r="H287" s="186">
        <f t="shared" si="697"/>
        <v>0</v>
      </c>
      <c r="I287" s="186"/>
      <c r="J287" s="186">
        <f t="shared" si="698"/>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9"/>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700"/>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701"/>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2"/>
        <v>0</v>
      </c>
      <c r="AP287" s="186">
        <f t="shared" si="703"/>
        <v>0</v>
      </c>
    </row>
    <row r="288" spans="2:42" x14ac:dyDescent="0.25">
      <c r="B288" s="184" t="s">
        <v>904</v>
      </c>
      <c r="C288" s="185" t="s">
        <v>905</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6"/>
        <v>0</v>
      </c>
      <c r="G288" s="186"/>
      <c r="H288" s="186">
        <f t="shared" si="697"/>
        <v>0</v>
      </c>
      <c r="I288" s="186"/>
      <c r="J288" s="186">
        <f t="shared" si="698"/>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9"/>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700"/>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701"/>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2"/>
        <v>0</v>
      </c>
      <c r="AP288" s="186">
        <f t="shared" si="703"/>
        <v>0</v>
      </c>
    </row>
    <row r="289" spans="2:42" x14ac:dyDescent="0.25">
      <c r="B289" s="184" t="s">
        <v>906</v>
      </c>
      <c r="C289" s="185" t="s">
        <v>899</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6"/>
        <v>0</v>
      </c>
      <c r="G289" s="186"/>
      <c r="H289" s="186">
        <f t="shared" si="697"/>
        <v>0</v>
      </c>
      <c r="I289" s="186"/>
      <c r="J289" s="186">
        <f t="shared" si="698"/>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9"/>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700"/>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701"/>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2"/>
        <v>0</v>
      </c>
      <c r="AP289" s="186">
        <f t="shared" si="703"/>
        <v>0</v>
      </c>
    </row>
    <row r="290" spans="2:42" x14ac:dyDescent="0.25">
      <c r="B290" s="184" t="s">
        <v>907</v>
      </c>
      <c r="C290" s="185" t="s">
        <v>908</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6"/>
        <v>0</v>
      </c>
      <c r="G290" s="186"/>
      <c r="H290" s="186">
        <f t="shared" si="697"/>
        <v>0</v>
      </c>
      <c r="I290" s="186"/>
      <c r="J290" s="186">
        <f t="shared" si="698"/>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9"/>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700"/>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701"/>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2"/>
        <v>0</v>
      </c>
      <c r="AP290" s="186">
        <f t="shared" si="703"/>
        <v>0</v>
      </c>
    </row>
    <row r="291" spans="2:42" x14ac:dyDescent="0.25">
      <c r="B291" s="184" t="s">
        <v>909</v>
      </c>
      <c r="C291" s="185" t="s">
        <v>910</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6"/>
        <v>0</v>
      </c>
      <c r="G291" s="186"/>
      <c r="H291" s="186">
        <f t="shared" si="697"/>
        <v>0</v>
      </c>
      <c r="I291" s="186"/>
      <c r="J291" s="186">
        <f t="shared" si="698"/>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9"/>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700"/>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701"/>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2"/>
        <v>0</v>
      </c>
      <c r="AP291" s="186">
        <f t="shared" si="703"/>
        <v>0</v>
      </c>
    </row>
    <row r="292" spans="2:42" x14ac:dyDescent="0.25">
      <c r="B292" s="184" t="s">
        <v>911</v>
      </c>
      <c r="C292" s="185" t="s">
        <v>912</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6"/>
        <v>0</v>
      </c>
      <c r="G292" s="186"/>
      <c r="H292" s="186">
        <f t="shared" si="697"/>
        <v>0</v>
      </c>
      <c r="I292" s="186"/>
      <c r="J292" s="186">
        <f t="shared" si="698"/>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9"/>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700"/>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701"/>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2"/>
        <v>0</v>
      </c>
      <c r="AP292" s="186">
        <f t="shared" si="703"/>
        <v>0</v>
      </c>
    </row>
    <row r="293" spans="2:42" x14ac:dyDescent="0.25">
      <c r="B293" s="184" t="s">
        <v>913</v>
      </c>
      <c r="C293" s="185" t="s">
        <v>914</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6"/>
        <v>0</v>
      </c>
      <c r="G293" s="186"/>
      <c r="H293" s="186">
        <f t="shared" si="697"/>
        <v>0</v>
      </c>
      <c r="I293" s="186"/>
      <c r="J293" s="186">
        <f t="shared" si="698"/>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9"/>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700"/>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701"/>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2"/>
        <v>0</v>
      </c>
      <c r="AP293" s="186">
        <f t="shared" si="703"/>
        <v>0</v>
      </c>
    </row>
    <row r="294" spans="2:42" x14ac:dyDescent="0.25">
      <c r="B294" s="184" t="s">
        <v>915</v>
      </c>
      <c r="C294" s="185" t="s">
        <v>916</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6"/>
        <v>0</v>
      </c>
      <c r="G294" s="186"/>
      <c r="H294" s="186">
        <f t="shared" si="697"/>
        <v>0</v>
      </c>
      <c r="I294" s="186"/>
      <c r="J294" s="186">
        <f t="shared" si="698"/>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9"/>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700"/>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701"/>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2"/>
        <v>0</v>
      </c>
      <c r="AP294" s="186">
        <f t="shared" si="703"/>
        <v>0</v>
      </c>
    </row>
    <row r="295" spans="2:42" x14ac:dyDescent="0.25">
      <c r="B295" s="184" t="s">
        <v>917</v>
      </c>
      <c r="C295" s="185" t="s">
        <v>918</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6"/>
        <v>0</v>
      </c>
      <c r="G295" s="186"/>
      <c r="H295" s="186">
        <f t="shared" si="697"/>
        <v>0</v>
      </c>
      <c r="I295" s="186"/>
      <c r="J295" s="186">
        <f t="shared" si="698"/>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9"/>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700"/>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701"/>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2"/>
        <v>0</v>
      </c>
      <c r="AP295" s="186">
        <f t="shared" si="703"/>
        <v>0</v>
      </c>
    </row>
    <row r="296" spans="2:42" x14ac:dyDescent="0.25">
      <c r="B296" s="184" t="s">
        <v>919</v>
      </c>
      <c r="C296" s="185" t="s">
        <v>920</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6"/>
        <v>0</v>
      </c>
      <c r="G296" s="186"/>
      <c r="H296" s="186">
        <f t="shared" si="697"/>
        <v>0</v>
      </c>
      <c r="I296" s="186"/>
      <c r="J296" s="186">
        <f t="shared" si="698"/>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9"/>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700"/>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701"/>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2"/>
        <v>0</v>
      </c>
      <c r="AP296" s="186">
        <f t="shared" si="703"/>
        <v>0</v>
      </c>
    </row>
    <row r="297" spans="2:42" x14ac:dyDescent="0.25">
      <c r="B297" s="184" t="s">
        <v>921</v>
      </c>
      <c r="C297" s="185" t="s">
        <v>922</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6"/>
        <v>0</v>
      </c>
      <c r="G297" s="186"/>
      <c r="H297" s="186">
        <f t="shared" si="697"/>
        <v>0</v>
      </c>
      <c r="I297" s="186"/>
      <c r="J297" s="186">
        <f t="shared" si="698"/>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9"/>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700"/>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701"/>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2"/>
        <v>0</v>
      </c>
      <c r="AP297" s="186">
        <f t="shared" si="703"/>
        <v>0</v>
      </c>
    </row>
    <row r="298" spans="2:42" x14ac:dyDescent="0.25">
      <c r="B298" s="184" t="s">
        <v>923</v>
      </c>
      <c r="C298" s="185" t="s">
        <v>924</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6"/>
        <v>0</v>
      </c>
      <c r="G298" s="186"/>
      <c r="H298" s="186">
        <f t="shared" si="697"/>
        <v>0</v>
      </c>
      <c r="I298" s="186"/>
      <c r="J298" s="186">
        <f t="shared" si="698"/>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9"/>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700"/>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701"/>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2"/>
        <v>0</v>
      </c>
      <c r="AP298" s="186">
        <f t="shared" si="703"/>
        <v>0</v>
      </c>
    </row>
    <row r="299" spans="2:42" x14ac:dyDescent="0.25">
      <c r="B299" s="184" t="s">
        <v>925</v>
      </c>
      <c r="C299" s="185" t="s">
        <v>926</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6"/>
        <v>0</v>
      </c>
      <c r="G299" s="186"/>
      <c r="H299" s="186">
        <f t="shared" si="697"/>
        <v>0</v>
      </c>
      <c r="I299" s="186"/>
      <c r="J299" s="186">
        <f t="shared" si="698"/>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9"/>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700"/>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701"/>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2"/>
        <v>0</v>
      </c>
      <c r="AP299" s="186">
        <f t="shared" si="703"/>
        <v>0</v>
      </c>
    </row>
    <row r="300" spans="2:42" x14ac:dyDescent="0.25">
      <c r="B300" s="184" t="s">
        <v>927</v>
      </c>
      <c r="C300" s="185" t="s">
        <v>928</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6"/>
        <v>0</v>
      </c>
      <c r="G300" s="186"/>
      <c r="H300" s="186">
        <f t="shared" si="697"/>
        <v>0</v>
      </c>
      <c r="I300" s="186"/>
      <c r="J300" s="186">
        <f t="shared" si="698"/>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9"/>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700"/>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701"/>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2"/>
        <v>0</v>
      </c>
      <c r="AP300" s="186">
        <f t="shared" si="703"/>
        <v>0</v>
      </c>
    </row>
    <row r="301" spans="2:42" x14ac:dyDescent="0.25">
      <c r="B301" s="184" t="s">
        <v>929</v>
      </c>
      <c r="C301" s="185" t="s">
        <v>930</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6"/>
        <v>0</v>
      </c>
      <c r="G301" s="186"/>
      <c r="H301" s="186">
        <f t="shared" si="597"/>
        <v>0</v>
      </c>
      <c r="I301" s="186"/>
      <c r="J301" s="186">
        <f t="shared" si="598"/>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601"/>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2"/>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3"/>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4"/>
        <v>0</v>
      </c>
      <c r="AP301" s="186">
        <f t="shared" si="605"/>
        <v>0</v>
      </c>
    </row>
    <row r="302" spans="2:42" x14ac:dyDescent="0.25">
      <c r="B302" s="184" t="s">
        <v>931</v>
      </c>
      <c r="C302" s="185" t="s">
        <v>932</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6"/>
        <v>0</v>
      </c>
      <c r="G302" s="186"/>
      <c r="H302" s="186">
        <f t="shared" si="597"/>
        <v>0</v>
      </c>
      <c r="I302" s="186"/>
      <c r="J302" s="186">
        <f t="shared" si="598"/>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601"/>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2"/>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3"/>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4"/>
        <v>0</v>
      </c>
      <c r="AP302" s="186">
        <f t="shared" si="605"/>
        <v>0</v>
      </c>
    </row>
    <row r="303" spans="2:42" x14ac:dyDescent="0.25">
      <c r="B303" s="184" t="s">
        <v>933</v>
      </c>
      <c r="C303" s="185" t="s">
        <v>934</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6"/>
        <v>0</v>
      </c>
      <c r="G303" s="186"/>
      <c r="H303" s="186">
        <f t="shared" si="597"/>
        <v>0</v>
      </c>
      <c r="I303" s="186"/>
      <c r="J303" s="186">
        <f t="shared" si="598"/>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601"/>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2"/>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3"/>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4"/>
        <v>0</v>
      </c>
      <c r="AP303" s="186">
        <f t="shared" si="605"/>
        <v>0</v>
      </c>
    </row>
    <row r="304" spans="2:42" x14ac:dyDescent="0.25">
      <c r="B304" s="184" t="s">
        <v>935</v>
      </c>
      <c r="C304" s="185" t="s">
        <v>936</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6"/>
        <v>0</v>
      </c>
      <c r="G304" s="186"/>
      <c r="H304" s="186">
        <f t="shared" si="597"/>
        <v>0</v>
      </c>
      <c r="I304" s="186"/>
      <c r="J304" s="186">
        <f t="shared" si="598"/>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601"/>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2"/>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3"/>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4"/>
        <v>0</v>
      </c>
      <c r="AP304" s="186">
        <f t="shared" si="605"/>
        <v>0</v>
      </c>
    </row>
    <row r="305" spans="2:42" x14ac:dyDescent="0.25">
      <c r="B305" s="184" t="s">
        <v>937</v>
      </c>
      <c r="C305" s="185" t="s">
        <v>938</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6"/>
        <v>0</v>
      </c>
      <c r="G305" s="186"/>
      <c r="H305" s="186">
        <f t="shared" si="597"/>
        <v>0</v>
      </c>
      <c r="I305" s="186"/>
      <c r="J305" s="186">
        <f t="shared" si="598"/>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601"/>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2"/>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3"/>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4"/>
        <v>0</v>
      </c>
      <c r="AP305" s="186">
        <f t="shared" si="605"/>
        <v>0</v>
      </c>
    </row>
    <row r="306" spans="2:42" x14ac:dyDescent="0.25">
      <c r="B306" s="184" t="s">
        <v>939</v>
      </c>
      <c r="C306" s="185" t="s">
        <v>940</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6"/>
        <v>0</v>
      </c>
      <c r="G306" s="186"/>
      <c r="H306" s="186">
        <f t="shared" si="597"/>
        <v>0</v>
      </c>
      <c r="I306" s="186"/>
      <c r="J306" s="186">
        <f t="shared" si="598"/>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601"/>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2"/>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3"/>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4"/>
        <v>0</v>
      </c>
      <c r="AP306" s="186">
        <f t="shared" si="605"/>
        <v>0</v>
      </c>
    </row>
    <row r="307" spans="2:42" x14ac:dyDescent="0.25">
      <c r="B307" s="184" t="s">
        <v>941</v>
      </c>
      <c r="C307" s="185" t="s">
        <v>942</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6"/>
        <v>0</v>
      </c>
      <c r="G307" s="186"/>
      <c r="H307" s="186">
        <f t="shared" si="597"/>
        <v>0</v>
      </c>
      <c r="I307" s="186"/>
      <c r="J307" s="186">
        <f t="shared" si="598"/>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601"/>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2"/>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3"/>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4"/>
        <v>0</v>
      </c>
      <c r="AP307" s="186">
        <f t="shared" si="605"/>
        <v>0</v>
      </c>
    </row>
    <row r="308" spans="2:42" x14ac:dyDescent="0.25">
      <c r="B308" s="184" t="s">
        <v>943</v>
      </c>
      <c r="C308" s="185" t="s">
        <v>944</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6"/>
        <v>0</v>
      </c>
      <c r="G308" s="186"/>
      <c r="H308" s="186">
        <f t="shared" si="597"/>
        <v>0</v>
      </c>
      <c r="I308" s="186"/>
      <c r="J308" s="186">
        <f t="shared" si="598"/>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601"/>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2"/>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3"/>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4"/>
        <v>0</v>
      </c>
      <c r="AP308" s="186">
        <f t="shared" si="605"/>
        <v>0</v>
      </c>
    </row>
    <row r="309" spans="2:42" x14ac:dyDescent="0.25">
      <c r="B309" s="184" t="s">
        <v>945</v>
      </c>
      <c r="C309" s="185" t="s">
        <v>946</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4">D309+E309</f>
        <v>0</v>
      </c>
      <c r="G309" s="186"/>
      <c r="H309" s="186">
        <f t="shared" ref="H309:H311" si="705">F309-G309</f>
        <v>0</v>
      </c>
      <c r="I309" s="186"/>
      <c r="J309" s="186">
        <f t="shared" ref="J309:J311" si="706">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7">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8">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9">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10">AL309+AM309+AN309</f>
        <v>0</v>
      </c>
      <c r="AP309" s="186">
        <f t="shared" ref="AP309:AP311" si="711">AC309+AG309+AK309+AO309</f>
        <v>0</v>
      </c>
    </row>
    <row r="310" spans="2:42" x14ac:dyDescent="0.25">
      <c r="B310" s="184" t="s">
        <v>947</v>
      </c>
      <c r="C310" s="185" t="s">
        <v>948</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4"/>
        <v>0</v>
      </c>
      <c r="G310" s="186"/>
      <c r="H310" s="186">
        <f t="shared" si="705"/>
        <v>0</v>
      </c>
      <c r="I310" s="186"/>
      <c r="J310" s="186">
        <f t="shared" si="706"/>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7"/>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8"/>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9"/>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10"/>
        <v>0</v>
      </c>
      <c r="AP310" s="186">
        <f t="shared" si="711"/>
        <v>0</v>
      </c>
    </row>
    <row r="311" spans="2:42" x14ac:dyDescent="0.25">
      <c r="B311" s="184" t="s">
        <v>949</v>
      </c>
      <c r="C311" s="185" t="s">
        <v>950</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4"/>
        <v>0</v>
      </c>
      <c r="G311" s="186"/>
      <c r="H311" s="186">
        <f t="shared" si="705"/>
        <v>0</v>
      </c>
      <c r="I311" s="186"/>
      <c r="J311" s="186">
        <f t="shared" si="706"/>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7"/>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8"/>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9"/>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10"/>
        <v>0</v>
      </c>
      <c r="AP311" s="186">
        <f t="shared" si="711"/>
        <v>0</v>
      </c>
    </row>
    <row r="312" spans="2:42" x14ac:dyDescent="0.25">
      <c r="B312" s="193" t="s">
        <v>334</v>
      </c>
      <c r="C312" s="194" t="s">
        <v>209</v>
      </c>
      <c r="D312" s="195">
        <f>SUM(D313:D326)</f>
        <v>0</v>
      </c>
      <c r="E312" s="195">
        <f>SUM(E313:E326)</f>
        <v>62963.333333333328</v>
      </c>
      <c r="F312" s="195">
        <f t="shared" si="596"/>
        <v>62963.333333333328</v>
      </c>
      <c r="G312" s="195">
        <f>SUM(G313:G326)</f>
        <v>0</v>
      </c>
      <c r="H312" s="195">
        <f t="shared" si="597"/>
        <v>62963.333333333328</v>
      </c>
      <c r="I312" s="195">
        <f>SUM(I313:I326)</f>
        <v>0</v>
      </c>
      <c r="J312" s="195">
        <f t="shared" si="598"/>
        <v>62963.333333333328</v>
      </c>
      <c r="K312" s="195">
        <f t="shared" ref="K312:AB312" si="712">SUM(K313:K326)</f>
        <v>0</v>
      </c>
      <c r="L312" s="195">
        <f t="shared" si="712"/>
        <v>0</v>
      </c>
      <c r="M312" s="195">
        <f t="shared" si="712"/>
        <v>62963.333333333328</v>
      </c>
      <c r="N312" s="195">
        <f t="shared" si="712"/>
        <v>0</v>
      </c>
      <c r="O312" s="195">
        <f t="shared" si="712"/>
        <v>0</v>
      </c>
      <c r="P312" s="195">
        <f t="shared" ref="P312:Q312" si="713">SUM(P313:P326)</f>
        <v>0</v>
      </c>
      <c r="Q312" s="195">
        <f t="shared" si="713"/>
        <v>0</v>
      </c>
      <c r="R312" s="195">
        <f t="shared" si="712"/>
        <v>0</v>
      </c>
      <c r="S312" s="195">
        <f t="shared" si="712"/>
        <v>0</v>
      </c>
      <c r="T312" s="195">
        <f t="shared" ref="T312" si="714">SUM(T313:T326)</f>
        <v>0</v>
      </c>
      <c r="U312" s="195">
        <f t="shared" si="712"/>
        <v>0</v>
      </c>
      <c r="V312" s="195">
        <f t="shared" si="712"/>
        <v>0</v>
      </c>
      <c r="W312" s="195">
        <f t="shared" ref="W312" si="715">SUM(W313:W326)</f>
        <v>0</v>
      </c>
      <c r="X312" s="195">
        <f t="shared" si="712"/>
        <v>0</v>
      </c>
      <c r="Y312" s="195">
        <f t="shared" si="712"/>
        <v>0</v>
      </c>
      <c r="Z312" s="195">
        <f t="shared" si="712"/>
        <v>0</v>
      </c>
      <c r="AA312" s="195">
        <f t="shared" si="712"/>
        <v>15740</v>
      </c>
      <c r="AB312" s="195">
        <f t="shared" si="712"/>
        <v>3680</v>
      </c>
      <c r="AC312" s="195">
        <f t="shared" si="601"/>
        <v>19420</v>
      </c>
      <c r="AD312" s="195">
        <f>SUM(AD313:AD326)</f>
        <v>16000</v>
      </c>
      <c r="AE312" s="195">
        <f>SUM(AE313:AE326)</f>
        <v>14220</v>
      </c>
      <c r="AF312" s="195">
        <f>SUM(AF313:AF326)</f>
        <v>0</v>
      </c>
      <c r="AG312" s="195">
        <f t="shared" si="602"/>
        <v>30220</v>
      </c>
      <c r="AH312" s="195">
        <f>SUM(AH313:AH326)</f>
        <v>3088.333333333333</v>
      </c>
      <c r="AI312" s="195">
        <f>SUM(AI313:AI326)</f>
        <v>2100</v>
      </c>
      <c r="AJ312" s="195">
        <f>SUM(AJ313:AJ326)</f>
        <v>6455</v>
      </c>
      <c r="AK312" s="195">
        <f t="shared" si="603"/>
        <v>11643.333333333332</v>
      </c>
      <c r="AL312" s="195">
        <f>SUM(AL313:AL326)</f>
        <v>0</v>
      </c>
      <c r="AM312" s="195">
        <f>SUM(AM313:AM326)</f>
        <v>1680</v>
      </c>
      <c r="AN312" s="195">
        <f>SUM(AN313:AN326)</f>
        <v>0</v>
      </c>
      <c r="AO312" s="195">
        <f t="shared" si="604"/>
        <v>1680</v>
      </c>
      <c r="AP312" s="195">
        <f t="shared" si="605"/>
        <v>62963.333333333328</v>
      </c>
    </row>
    <row r="313" spans="2:42" x14ac:dyDescent="0.25">
      <c r="B313" s="184" t="s">
        <v>951</v>
      </c>
      <c r="C313" s="185" t="s">
        <v>952</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6"/>
        <v>0</v>
      </c>
      <c r="G313" s="186"/>
      <c r="H313" s="186">
        <f t="shared" si="597"/>
        <v>0</v>
      </c>
      <c r="I313" s="186"/>
      <c r="J313" s="186">
        <f t="shared" si="598"/>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601"/>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2"/>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3"/>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4"/>
        <v>0</v>
      </c>
      <c r="AP313" s="186">
        <f t="shared" si="605"/>
        <v>0</v>
      </c>
    </row>
    <row r="314" spans="2:42" x14ac:dyDescent="0.25">
      <c r="B314" s="184" t="s">
        <v>335</v>
      </c>
      <c r="C314" s="185" t="s">
        <v>953</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6"/>
        <v>0</v>
      </c>
      <c r="G314" s="186"/>
      <c r="H314" s="186">
        <f t="shared" si="597"/>
        <v>0</v>
      </c>
      <c r="I314" s="186"/>
      <c r="J314" s="186">
        <f t="shared" si="598"/>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601"/>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2"/>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3"/>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4"/>
        <v>0</v>
      </c>
      <c r="AP314" s="186">
        <f t="shared" si="605"/>
        <v>0</v>
      </c>
    </row>
    <row r="315" spans="2:42" x14ac:dyDescent="0.25">
      <c r="B315" s="184" t="s">
        <v>954</v>
      </c>
      <c r="C315" s="185" t="s">
        <v>955</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59963.333333333328</v>
      </c>
      <c r="F315" s="186">
        <f t="shared" si="596"/>
        <v>59963.333333333328</v>
      </c>
      <c r="G315" s="186"/>
      <c r="H315" s="186">
        <f t="shared" si="597"/>
        <v>59963.333333333328</v>
      </c>
      <c r="I315" s="186"/>
      <c r="J315" s="186">
        <f t="shared" si="598"/>
        <v>59963.333333333328</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59963.333333333328</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15740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680</v>
      </c>
      <c r="AC315" s="186">
        <f t="shared" si="601"/>
        <v>16420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14220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2"/>
        <v>30220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3088.333333333333</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6455</v>
      </c>
      <c r="AK315" s="186">
        <f t="shared" si="603"/>
        <v>11643.333333333332</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1680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4"/>
        <v>1680</v>
      </c>
      <c r="AP315" s="186">
        <f t="shared" si="605"/>
        <v>59963.333333333328</v>
      </c>
    </row>
    <row r="316" spans="2:42" x14ac:dyDescent="0.25">
      <c r="B316" s="184" t="s">
        <v>956</v>
      </c>
      <c r="C316" s="185" t="s">
        <v>957</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6"/>
        <v>0</v>
      </c>
      <c r="G316" s="186"/>
      <c r="H316" s="186">
        <f t="shared" si="597"/>
        <v>0</v>
      </c>
      <c r="I316" s="186"/>
      <c r="J316" s="186">
        <f t="shared" si="598"/>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601"/>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2"/>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3"/>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4"/>
        <v>0</v>
      </c>
      <c r="AP316" s="186">
        <f t="shared" si="605"/>
        <v>0</v>
      </c>
    </row>
    <row r="317" spans="2:42" x14ac:dyDescent="0.25">
      <c r="B317" s="184" t="s">
        <v>958</v>
      </c>
      <c r="C317" s="185" t="s">
        <v>959</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17" s="186">
        <f t="shared" si="596"/>
        <v>3000</v>
      </c>
      <c r="G317" s="186"/>
      <c r="H317" s="186">
        <f t="shared" si="597"/>
        <v>3000</v>
      </c>
      <c r="I317" s="186"/>
      <c r="J317" s="186">
        <f t="shared" si="598"/>
        <v>3000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C317" s="186">
        <f t="shared" si="601"/>
        <v>3000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2"/>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3"/>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4"/>
        <v>0</v>
      </c>
      <c r="AP317" s="186">
        <f t="shared" si="605"/>
        <v>3000</v>
      </c>
    </row>
    <row r="318" spans="2:42" x14ac:dyDescent="0.25">
      <c r="B318" s="184" t="s">
        <v>960</v>
      </c>
      <c r="C318" s="185" t="s">
        <v>961</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6">D318+E318</f>
        <v>0</v>
      </c>
      <c r="G318" s="186"/>
      <c r="H318" s="186">
        <f t="shared" ref="H318:H319" si="717">F318-G318</f>
        <v>0</v>
      </c>
      <c r="I318" s="186"/>
      <c r="J318" s="186">
        <f t="shared" ref="J318:J319" si="718">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9">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20">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21">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2">AL318+AM318+AN318</f>
        <v>0</v>
      </c>
      <c r="AP318" s="186">
        <f t="shared" ref="AP318:AP319" si="723">AC318+AG318+AK318+AO318</f>
        <v>0</v>
      </c>
    </row>
    <row r="319" spans="2:42" x14ac:dyDescent="0.25">
      <c r="B319" s="184" t="s">
        <v>336</v>
      </c>
      <c r="C319" s="185" t="s">
        <v>962</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6"/>
        <v>0</v>
      </c>
      <c r="G319" s="186"/>
      <c r="H319" s="186">
        <f t="shared" si="717"/>
        <v>0</v>
      </c>
      <c r="I319" s="186"/>
      <c r="J319" s="186">
        <f t="shared" si="718"/>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9"/>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20"/>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21"/>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2"/>
        <v>0</v>
      </c>
      <c r="AP319" s="186">
        <f t="shared" si="723"/>
        <v>0</v>
      </c>
    </row>
    <row r="320" spans="2:42" x14ac:dyDescent="0.25">
      <c r="B320" s="184" t="s">
        <v>963</v>
      </c>
      <c r="C320" s="185" t="s">
        <v>964</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4">D320+E320</f>
        <v>0</v>
      </c>
      <c r="G320" s="186"/>
      <c r="H320" s="186">
        <f t="shared" ref="H320:H323" si="725">F320-G320</f>
        <v>0</v>
      </c>
      <c r="I320" s="186"/>
      <c r="J320" s="186">
        <f t="shared" ref="J320:J323" si="726">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7">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8">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9">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30">AL320+AM320+AN320</f>
        <v>0</v>
      </c>
      <c r="AP320" s="186">
        <f t="shared" ref="AP320:AP323" si="731">AC320+AG320+AK320+AO320</f>
        <v>0</v>
      </c>
    </row>
    <row r="321" spans="2:42" x14ac:dyDescent="0.25">
      <c r="B321" s="184" t="s">
        <v>965</v>
      </c>
      <c r="C321" s="185" t="s">
        <v>966</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4"/>
        <v>0</v>
      </c>
      <c r="G321" s="186"/>
      <c r="H321" s="186">
        <f t="shared" si="725"/>
        <v>0</v>
      </c>
      <c r="I321" s="186"/>
      <c r="J321" s="186">
        <f t="shared" si="726"/>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7"/>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8"/>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9"/>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30"/>
        <v>0</v>
      </c>
      <c r="AP321" s="186">
        <f t="shared" si="731"/>
        <v>0</v>
      </c>
    </row>
    <row r="322" spans="2:42" x14ac:dyDescent="0.25">
      <c r="B322" s="184" t="s">
        <v>967</v>
      </c>
      <c r="C322" s="185" t="s">
        <v>968</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4"/>
        <v>0</v>
      </c>
      <c r="G322" s="186"/>
      <c r="H322" s="186">
        <f t="shared" si="725"/>
        <v>0</v>
      </c>
      <c r="I322" s="186"/>
      <c r="J322" s="186">
        <f t="shared" si="726"/>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7"/>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8"/>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9"/>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30"/>
        <v>0</v>
      </c>
      <c r="AP322" s="186">
        <f t="shared" si="731"/>
        <v>0</v>
      </c>
    </row>
    <row r="323" spans="2:42" x14ac:dyDescent="0.25">
      <c r="B323" s="184" t="s">
        <v>969</v>
      </c>
      <c r="C323" s="185" t="s">
        <v>970</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4"/>
        <v>0</v>
      </c>
      <c r="G323" s="186"/>
      <c r="H323" s="186">
        <f t="shared" si="725"/>
        <v>0</v>
      </c>
      <c r="I323" s="186"/>
      <c r="J323" s="186">
        <f t="shared" si="726"/>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7"/>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8"/>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9"/>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30"/>
        <v>0</v>
      </c>
      <c r="AP323" s="186">
        <f t="shared" si="731"/>
        <v>0</v>
      </c>
    </row>
    <row r="324" spans="2:42" x14ac:dyDescent="0.25">
      <c r="B324" s="184" t="s">
        <v>971</v>
      </c>
      <c r="C324" s="185" t="s">
        <v>972</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6"/>
        <v>0</v>
      </c>
      <c r="G324" s="186"/>
      <c r="H324" s="186">
        <f t="shared" si="597"/>
        <v>0</v>
      </c>
      <c r="I324" s="186"/>
      <c r="J324" s="186">
        <f t="shared" si="598"/>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601"/>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2"/>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3"/>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4"/>
        <v>0</v>
      </c>
      <c r="AP324" s="186">
        <f t="shared" si="605"/>
        <v>0</v>
      </c>
    </row>
    <row r="325" spans="2:42" x14ac:dyDescent="0.25">
      <c r="B325" s="184" t="s">
        <v>973</v>
      </c>
      <c r="C325" s="185" t="s">
        <v>974</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2">D325+E325</f>
        <v>0</v>
      </c>
      <c r="G325" s="186"/>
      <c r="H325" s="186">
        <f t="shared" ref="H325" si="733">F325-G325</f>
        <v>0</v>
      </c>
      <c r="I325" s="186"/>
      <c r="J325" s="186">
        <f t="shared" ref="J325" si="734">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5">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6">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7">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8">AL325+AM325+AN325</f>
        <v>0</v>
      </c>
      <c r="AP325" s="186">
        <f t="shared" ref="AP325" si="739">AC325+AG325+AK325+AO325</f>
        <v>0</v>
      </c>
    </row>
    <row r="326" spans="2:42" x14ac:dyDescent="0.25">
      <c r="B326" s="184" t="s">
        <v>975</v>
      </c>
      <c r="C326" s="185" t="s">
        <v>976</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40">D326+E326</f>
        <v>0</v>
      </c>
      <c r="G326" s="186"/>
      <c r="H326" s="186">
        <f t="shared" ref="H326" si="741">F326-G326</f>
        <v>0</v>
      </c>
      <c r="I326" s="186"/>
      <c r="J326" s="186">
        <f t="shared" ref="J326" si="742">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3">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4">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5">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6">AL326+AM326+AN326</f>
        <v>0</v>
      </c>
      <c r="AP326" s="186">
        <f t="shared" ref="AP326" si="747">AC326+AG326+AK326+AO326</f>
        <v>0</v>
      </c>
    </row>
    <row r="327" spans="2:42" x14ac:dyDescent="0.25">
      <c r="B327" s="181" t="s">
        <v>338</v>
      </c>
      <c r="C327" s="182" t="s">
        <v>211</v>
      </c>
      <c r="D327" s="183">
        <f>D328+D345+D383+D389</f>
        <v>0</v>
      </c>
      <c r="E327" s="183">
        <f>E328+E345+E383+E389</f>
        <v>93000</v>
      </c>
      <c r="F327" s="183">
        <f t="shared" si="596"/>
        <v>93000</v>
      </c>
      <c r="G327" s="183">
        <f>G328+G345+G383+G389</f>
        <v>0</v>
      </c>
      <c r="H327" s="183">
        <f t="shared" si="597"/>
        <v>93000</v>
      </c>
      <c r="I327" s="183">
        <f>I328+I345+I383+I389</f>
        <v>0</v>
      </c>
      <c r="J327" s="183">
        <f t="shared" si="598"/>
        <v>93000</v>
      </c>
      <c r="K327" s="183">
        <f t="shared" ref="K327:AB327" si="748">K328+K345+K383+K389</f>
        <v>0</v>
      </c>
      <c r="L327" s="183">
        <f t="shared" si="748"/>
        <v>0</v>
      </c>
      <c r="M327" s="183">
        <f t="shared" si="748"/>
        <v>93000</v>
      </c>
      <c r="N327" s="183">
        <f t="shared" si="748"/>
        <v>0</v>
      </c>
      <c r="O327" s="183">
        <f t="shared" si="748"/>
        <v>0</v>
      </c>
      <c r="P327" s="183">
        <f t="shared" si="748"/>
        <v>0</v>
      </c>
      <c r="Q327" s="183">
        <f t="shared" si="748"/>
        <v>0</v>
      </c>
      <c r="R327" s="183">
        <f t="shared" si="748"/>
        <v>0</v>
      </c>
      <c r="S327" s="183">
        <f t="shared" si="748"/>
        <v>0</v>
      </c>
      <c r="T327" s="183">
        <f t="shared" ref="T327" si="749">T328+T345+T383+T389</f>
        <v>0</v>
      </c>
      <c r="U327" s="183">
        <f t="shared" si="748"/>
        <v>0</v>
      </c>
      <c r="V327" s="183">
        <f t="shared" si="748"/>
        <v>0</v>
      </c>
      <c r="W327" s="183">
        <f t="shared" si="748"/>
        <v>0</v>
      </c>
      <c r="X327" s="183">
        <f t="shared" si="748"/>
        <v>0</v>
      </c>
      <c r="Y327" s="183">
        <f t="shared" si="748"/>
        <v>0</v>
      </c>
      <c r="Z327" s="183">
        <f t="shared" si="748"/>
        <v>0</v>
      </c>
      <c r="AA327" s="183">
        <f t="shared" si="748"/>
        <v>0</v>
      </c>
      <c r="AB327" s="183">
        <f t="shared" si="748"/>
        <v>93000</v>
      </c>
      <c r="AC327" s="183">
        <f t="shared" si="601"/>
        <v>93000</v>
      </c>
      <c r="AD327" s="183">
        <f>AD328+AD345+AD383+AD389</f>
        <v>0</v>
      </c>
      <c r="AE327" s="183">
        <f>AE328+AE345+AE383+AE389</f>
        <v>0</v>
      </c>
      <c r="AF327" s="183">
        <f>AF328+AF345+AF383+AF389</f>
        <v>0</v>
      </c>
      <c r="AG327" s="183">
        <f t="shared" si="602"/>
        <v>0</v>
      </c>
      <c r="AH327" s="183">
        <f>AH328+AH345+AH383+AH389</f>
        <v>0</v>
      </c>
      <c r="AI327" s="183">
        <f>AI328+AI345+AI383+AI389</f>
        <v>0</v>
      </c>
      <c r="AJ327" s="183">
        <f>AJ328+AJ345+AJ383+AJ389</f>
        <v>0</v>
      </c>
      <c r="AK327" s="183">
        <f t="shared" si="603"/>
        <v>0</v>
      </c>
      <c r="AL327" s="183">
        <f>AL328+AL345+AL383+AL389</f>
        <v>0</v>
      </c>
      <c r="AM327" s="183">
        <f>AM328+AM345+AM383+AM389</f>
        <v>0</v>
      </c>
      <c r="AN327" s="183">
        <f>AN328+AN345+AN383+AN389</f>
        <v>0</v>
      </c>
      <c r="AO327" s="183">
        <f t="shared" si="604"/>
        <v>0</v>
      </c>
      <c r="AP327" s="183">
        <f t="shared" si="605"/>
        <v>93000</v>
      </c>
    </row>
    <row r="328" spans="2:42" x14ac:dyDescent="0.25">
      <c r="B328" s="193" t="s">
        <v>339</v>
      </c>
      <c r="C328" s="194" t="s">
        <v>212</v>
      </c>
      <c r="D328" s="195">
        <f>SUM(D329:D344)</f>
        <v>0</v>
      </c>
      <c r="E328" s="195">
        <f>SUM(E329:E344)</f>
        <v>0</v>
      </c>
      <c r="F328" s="195">
        <f t="shared" si="596"/>
        <v>0</v>
      </c>
      <c r="G328" s="195">
        <f>SUM(G329:G344)</f>
        <v>0</v>
      </c>
      <c r="H328" s="195">
        <f t="shared" si="597"/>
        <v>0</v>
      </c>
      <c r="I328" s="195">
        <f>SUM(I329:I344)</f>
        <v>0</v>
      </c>
      <c r="J328" s="195">
        <f t="shared" si="598"/>
        <v>0</v>
      </c>
      <c r="K328" s="195">
        <f t="shared" ref="K328:AB328" si="750">SUM(K329:K344)</f>
        <v>0</v>
      </c>
      <c r="L328" s="195">
        <f t="shared" si="750"/>
        <v>0</v>
      </c>
      <c r="M328" s="195">
        <f t="shared" si="750"/>
        <v>0</v>
      </c>
      <c r="N328" s="195">
        <f t="shared" si="750"/>
        <v>0</v>
      </c>
      <c r="O328" s="195">
        <f t="shared" si="750"/>
        <v>0</v>
      </c>
      <c r="P328" s="195">
        <f t="shared" si="750"/>
        <v>0</v>
      </c>
      <c r="Q328" s="195">
        <f t="shared" si="750"/>
        <v>0</v>
      </c>
      <c r="R328" s="195">
        <f t="shared" si="750"/>
        <v>0</v>
      </c>
      <c r="S328" s="195">
        <f t="shared" si="750"/>
        <v>0</v>
      </c>
      <c r="T328" s="195">
        <f t="shared" ref="T328" si="751">SUM(T329:T344)</f>
        <v>0</v>
      </c>
      <c r="U328" s="195">
        <f t="shared" si="750"/>
        <v>0</v>
      </c>
      <c r="V328" s="195">
        <f t="shared" si="750"/>
        <v>0</v>
      </c>
      <c r="W328" s="195">
        <f t="shared" si="750"/>
        <v>0</v>
      </c>
      <c r="X328" s="195">
        <f t="shared" si="750"/>
        <v>0</v>
      </c>
      <c r="Y328" s="195">
        <f t="shared" si="750"/>
        <v>0</v>
      </c>
      <c r="Z328" s="195">
        <f t="shared" si="750"/>
        <v>0</v>
      </c>
      <c r="AA328" s="195">
        <f t="shared" si="750"/>
        <v>0</v>
      </c>
      <c r="AB328" s="195">
        <f t="shared" si="750"/>
        <v>0</v>
      </c>
      <c r="AC328" s="195">
        <f t="shared" si="601"/>
        <v>0</v>
      </c>
      <c r="AD328" s="195">
        <f>SUM(AD329:AD344)</f>
        <v>0</v>
      </c>
      <c r="AE328" s="195">
        <f>SUM(AE329:AE344)</f>
        <v>0</v>
      </c>
      <c r="AF328" s="195">
        <f>SUM(AF329:AF344)</f>
        <v>0</v>
      </c>
      <c r="AG328" s="195">
        <f t="shared" si="602"/>
        <v>0</v>
      </c>
      <c r="AH328" s="195">
        <f>SUM(AH329:AH344)</f>
        <v>0</v>
      </c>
      <c r="AI328" s="195">
        <f>SUM(AI329:AI344)</f>
        <v>0</v>
      </c>
      <c r="AJ328" s="195">
        <f>SUM(AJ329:AJ344)</f>
        <v>0</v>
      </c>
      <c r="AK328" s="195">
        <f t="shared" si="603"/>
        <v>0</v>
      </c>
      <c r="AL328" s="195">
        <f>SUM(AL329:AL344)</f>
        <v>0</v>
      </c>
      <c r="AM328" s="195">
        <f>SUM(AM329:AM344)</f>
        <v>0</v>
      </c>
      <c r="AN328" s="195">
        <f>SUM(AN329:AN344)</f>
        <v>0</v>
      </c>
      <c r="AO328" s="195">
        <f t="shared" si="604"/>
        <v>0</v>
      </c>
      <c r="AP328" s="195">
        <f t="shared" si="605"/>
        <v>0</v>
      </c>
    </row>
    <row r="329" spans="2:42" x14ac:dyDescent="0.25">
      <c r="B329" s="184" t="s">
        <v>340</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6"/>
        <v>0</v>
      </c>
      <c r="G329" s="186"/>
      <c r="H329" s="186">
        <f t="shared" si="597"/>
        <v>0</v>
      </c>
      <c r="I329" s="186"/>
      <c r="J329" s="186">
        <f t="shared" si="598"/>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601"/>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2"/>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3"/>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4"/>
        <v>0</v>
      </c>
      <c r="AP329" s="186">
        <f t="shared" si="605"/>
        <v>0</v>
      </c>
    </row>
    <row r="330" spans="2:42" x14ac:dyDescent="0.25">
      <c r="B330" s="184" t="s">
        <v>354</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977</v>
      </c>
      <c r="C331" s="185" t="s">
        <v>978</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979</v>
      </c>
      <c r="C332" s="185" t="s">
        <v>980</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2">D332+E332</f>
        <v>0</v>
      </c>
      <c r="G332" s="186"/>
      <c r="H332" s="186">
        <f t="shared" ref="H332:H334" si="753">F332-G332</f>
        <v>0</v>
      </c>
      <c r="I332" s="186"/>
      <c r="J332" s="186">
        <f t="shared" ref="J332:J334" si="754">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5">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6">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7">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8">AL332+AM332+AN332</f>
        <v>0</v>
      </c>
      <c r="AP332" s="186">
        <f t="shared" ref="AP332:AP334" si="759">AC332+AG332+AK332+AO332</f>
        <v>0</v>
      </c>
    </row>
    <row r="333" spans="2:42" x14ac:dyDescent="0.25">
      <c r="B333" s="184" t="s">
        <v>981</v>
      </c>
      <c r="C333" s="185" t="s">
        <v>982</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2"/>
        <v>0</v>
      </c>
      <c r="G333" s="186"/>
      <c r="H333" s="186">
        <f t="shared" si="753"/>
        <v>0</v>
      </c>
      <c r="I333" s="186"/>
      <c r="J333" s="186">
        <f t="shared" si="754"/>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5"/>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6"/>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7"/>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8"/>
        <v>0</v>
      </c>
      <c r="AP333" s="186">
        <f t="shared" si="759"/>
        <v>0</v>
      </c>
    </row>
    <row r="334" spans="2:42" x14ac:dyDescent="0.25">
      <c r="B334" s="184" t="s">
        <v>983</v>
      </c>
      <c r="C334" s="185" t="s">
        <v>984</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2"/>
        <v>0</v>
      </c>
      <c r="G334" s="186"/>
      <c r="H334" s="186">
        <f t="shared" si="753"/>
        <v>0</v>
      </c>
      <c r="I334" s="186"/>
      <c r="J334" s="186">
        <f t="shared" si="754"/>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5"/>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6"/>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7"/>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8"/>
        <v>0</v>
      </c>
      <c r="AP334" s="186">
        <f t="shared" si="759"/>
        <v>0</v>
      </c>
    </row>
    <row r="335" spans="2:42" x14ac:dyDescent="0.25">
      <c r="B335" s="184" t="s">
        <v>355</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985</v>
      </c>
      <c r="C336" s="185" t="s">
        <v>986</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60">D336+E336</f>
        <v>0</v>
      </c>
      <c r="G336" s="186"/>
      <c r="H336" s="186">
        <f t="shared" ref="H336:H337" si="761">F336-G336</f>
        <v>0</v>
      </c>
      <c r="I336" s="186"/>
      <c r="J336" s="186">
        <f t="shared" ref="J336:J337" si="762">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3">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4">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5">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6">AL336+AM336+AN336</f>
        <v>0</v>
      </c>
      <c r="AP336" s="186">
        <f t="shared" ref="AP336:AP337" si="767">AC336+AG336+AK336+AO336</f>
        <v>0</v>
      </c>
    </row>
    <row r="337" spans="2:42" x14ac:dyDescent="0.25">
      <c r="B337" s="184" t="s">
        <v>356</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60"/>
        <v>0</v>
      </c>
      <c r="G337" s="186"/>
      <c r="H337" s="186">
        <f t="shared" si="761"/>
        <v>0</v>
      </c>
      <c r="I337" s="186"/>
      <c r="J337" s="186">
        <f t="shared" si="762"/>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3"/>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4"/>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5"/>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6"/>
        <v>0</v>
      </c>
      <c r="AP337" s="186">
        <f t="shared" si="767"/>
        <v>0</v>
      </c>
    </row>
    <row r="338" spans="2:42" x14ac:dyDescent="0.25">
      <c r="B338" s="184" t="s">
        <v>987</v>
      </c>
      <c r="C338" s="185" t="s">
        <v>988</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341</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989</v>
      </c>
      <c r="C340" s="185" t="s">
        <v>990</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8">D340+E340</f>
        <v>0</v>
      </c>
      <c r="G340" s="186"/>
      <c r="H340" s="186">
        <f t="shared" ref="H340" si="769">F340-G340</f>
        <v>0</v>
      </c>
      <c r="I340" s="186"/>
      <c r="J340" s="186">
        <f t="shared" ref="J340" si="770">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71">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2">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3">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4">AL340+AM340+AN340</f>
        <v>0</v>
      </c>
      <c r="AP340" s="186">
        <f t="shared" ref="AP340" si="775">AC340+AG340+AK340+AO340</f>
        <v>0</v>
      </c>
    </row>
    <row r="341" spans="2:42" x14ac:dyDescent="0.25">
      <c r="B341" s="184" t="s">
        <v>357</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991</v>
      </c>
      <c r="C342" s="185" t="s">
        <v>992</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993</v>
      </c>
      <c r="C343" s="185" t="s">
        <v>994</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6">D343+E343</f>
        <v>0</v>
      </c>
      <c r="G343" s="186"/>
      <c r="H343" s="186">
        <f t="shared" ref="H343" si="777">F343-G343</f>
        <v>0</v>
      </c>
      <c r="I343" s="186"/>
      <c r="J343" s="186">
        <f t="shared" ref="J343" si="778">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9">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80">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81">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2">AL343+AM343+AN343</f>
        <v>0</v>
      </c>
      <c r="AP343" s="186">
        <f t="shared" ref="AP343" si="783">AC343+AG343+AK343+AO343</f>
        <v>0</v>
      </c>
    </row>
    <row r="344" spans="2:42" x14ac:dyDescent="0.25">
      <c r="B344" s="184" t="s">
        <v>358</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342</v>
      </c>
      <c r="C345" s="194" t="s">
        <v>215</v>
      </c>
      <c r="D345" s="195">
        <f>SUM(D346:D382)</f>
        <v>0</v>
      </c>
      <c r="E345" s="195">
        <f>SUM(E346:E382)</f>
        <v>93000</v>
      </c>
      <c r="F345" s="195">
        <f t="shared" si="596"/>
        <v>93000</v>
      </c>
      <c r="G345" s="195">
        <f>SUM(G346:G382)</f>
        <v>0</v>
      </c>
      <c r="H345" s="195">
        <f t="shared" si="597"/>
        <v>93000</v>
      </c>
      <c r="I345" s="195">
        <f>SUM(I346:I382)</f>
        <v>0</v>
      </c>
      <c r="J345" s="195">
        <f t="shared" si="598"/>
        <v>93000</v>
      </c>
      <c r="K345" s="195">
        <f t="shared" ref="K345:AB345" si="784">SUM(K346:K382)</f>
        <v>0</v>
      </c>
      <c r="L345" s="195">
        <f t="shared" si="784"/>
        <v>0</v>
      </c>
      <c r="M345" s="195">
        <f t="shared" si="784"/>
        <v>93000</v>
      </c>
      <c r="N345" s="195">
        <f t="shared" si="784"/>
        <v>0</v>
      </c>
      <c r="O345" s="195">
        <f t="shared" si="784"/>
        <v>0</v>
      </c>
      <c r="P345" s="195">
        <f t="shared" si="784"/>
        <v>0</v>
      </c>
      <c r="Q345" s="195">
        <f t="shared" si="784"/>
        <v>0</v>
      </c>
      <c r="R345" s="195">
        <f t="shared" si="784"/>
        <v>0</v>
      </c>
      <c r="S345" s="195">
        <f t="shared" si="784"/>
        <v>0</v>
      </c>
      <c r="T345" s="195">
        <f t="shared" ref="T345" si="785">SUM(T346:T382)</f>
        <v>0</v>
      </c>
      <c r="U345" s="195">
        <f t="shared" si="784"/>
        <v>0</v>
      </c>
      <c r="V345" s="195">
        <f t="shared" si="784"/>
        <v>0</v>
      </c>
      <c r="W345" s="195">
        <f t="shared" si="784"/>
        <v>0</v>
      </c>
      <c r="X345" s="195">
        <f t="shared" si="784"/>
        <v>0</v>
      </c>
      <c r="Y345" s="195">
        <f t="shared" si="784"/>
        <v>0</v>
      </c>
      <c r="Z345" s="195">
        <f t="shared" si="784"/>
        <v>0</v>
      </c>
      <c r="AA345" s="195">
        <f t="shared" si="784"/>
        <v>0</v>
      </c>
      <c r="AB345" s="195">
        <f t="shared" si="784"/>
        <v>93000</v>
      </c>
      <c r="AC345" s="195">
        <f t="shared" si="601"/>
        <v>93000</v>
      </c>
      <c r="AD345" s="195">
        <f>SUM(AD346:AD382)</f>
        <v>0</v>
      </c>
      <c r="AE345" s="195">
        <f>SUM(AE346:AE382)</f>
        <v>0</v>
      </c>
      <c r="AF345" s="195">
        <f>SUM(AF346:AF382)</f>
        <v>0</v>
      </c>
      <c r="AG345" s="195">
        <f t="shared" si="602"/>
        <v>0</v>
      </c>
      <c r="AH345" s="195">
        <f>SUM(AH346:AH382)</f>
        <v>0</v>
      </c>
      <c r="AI345" s="195">
        <f>SUM(AI346:AI382)</f>
        <v>0</v>
      </c>
      <c r="AJ345" s="195">
        <f>SUM(AJ346:AJ382)</f>
        <v>0</v>
      </c>
      <c r="AK345" s="195">
        <f t="shared" si="603"/>
        <v>0</v>
      </c>
      <c r="AL345" s="195">
        <f>SUM(AL346:AL382)</f>
        <v>0</v>
      </c>
      <c r="AM345" s="195">
        <f>SUM(AM346:AM382)</f>
        <v>0</v>
      </c>
      <c r="AN345" s="195">
        <f>SUM(AN346:AN382)</f>
        <v>0</v>
      </c>
      <c r="AO345" s="195">
        <f t="shared" si="604"/>
        <v>0</v>
      </c>
      <c r="AP345" s="195">
        <f t="shared" si="605"/>
        <v>93000</v>
      </c>
    </row>
    <row r="346" spans="2:42" x14ac:dyDescent="0.25">
      <c r="B346" s="184" t="s">
        <v>343</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6"/>
        <v>0</v>
      </c>
      <c r="G346" s="186"/>
      <c r="H346" s="186">
        <f t="shared" si="597"/>
        <v>0</v>
      </c>
      <c r="I346" s="186"/>
      <c r="J346" s="186">
        <f t="shared" si="598"/>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601"/>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2"/>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3"/>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4"/>
        <v>0</v>
      </c>
      <c r="AP346" s="186">
        <f t="shared" si="605"/>
        <v>0</v>
      </c>
    </row>
    <row r="347" spans="2:42" x14ac:dyDescent="0.25">
      <c r="B347" s="184" t="s">
        <v>995</v>
      </c>
      <c r="C347" s="185" t="s">
        <v>996</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6"/>
        <v>0</v>
      </c>
      <c r="G347" s="186"/>
      <c r="H347" s="186">
        <f t="shared" si="597"/>
        <v>0</v>
      </c>
      <c r="I347" s="186"/>
      <c r="J347" s="186">
        <f t="shared" si="598"/>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601"/>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2"/>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3"/>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4"/>
        <v>0</v>
      </c>
      <c r="AP347" s="186">
        <f t="shared" si="605"/>
        <v>0</v>
      </c>
    </row>
    <row r="348" spans="2:42" x14ac:dyDescent="0.25">
      <c r="B348" s="184" t="s">
        <v>997</v>
      </c>
      <c r="C348" s="185" t="s">
        <v>996</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6"/>
        <v>0</v>
      </c>
      <c r="G348" s="186"/>
      <c r="H348" s="186">
        <f t="shared" si="597"/>
        <v>0</v>
      </c>
      <c r="I348" s="186"/>
      <c r="J348" s="186">
        <f t="shared" si="598"/>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601"/>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2"/>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3"/>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4"/>
        <v>0</v>
      </c>
      <c r="AP348" s="186">
        <f t="shared" si="605"/>
        <v>0</v>
      </c>
    </row>
    <row r="349" spans="2:42" x14ac:dyDescent="0.25">
      <c r="B349" s="184" t="s">
        <v>998</v>
      </c>
      <c r="C349" s="185" t="s">
        <v>999</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6"/>
        <v>0</v>
      </c>
      <c r="G349" s="186"/>
      <c r="H349" s="186">
        <f t="shared" si="597"/>
        <v>0</v>
      </c>
      <c r="I349" s="186"/>
      <c r="J349" s="186">
        <f t="shared" si="598"/>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601"/>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2"/>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3"/>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4"/>
        <v>0</v>
      </c>
      <c r="AP349" s="186">
        <f t="shared" si="605"/>
        <v>0</v>
      </c>
    </row>
    <row r="350" spans="2:42" x14ac:dyDescent="0.25">
      <c r="B350" s="184" t="s">
        <v>1000</v>
      </c>
      <c r="C350" s="185" t="s">
        <v>999</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6"/>
        <v>0</v>
      </c>
      <c r="G350" s="186"/>
      <c r="H350" s="186">
        <f t="shared" si="597"/>
        <v>0</v>
      </c>
      <c r="I350" s="186"/>
      <c r="J350" s="186">
        <f t="shared" si="598"/>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601"/>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2"/>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3"/>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4"/>
        <v>0</v>
      </c>
      <c r="AP350" s="186">
        <f t="shared" si="605"/>
        <v>0</v>
      </c>
    </row>
    <row r="351" spans="2:42" x14ac:dyDescent="0.25">
      <c r="B351" s="184" t="s">
        <v>1001</v>
      </c>
      <c r="C351" s="185" t="s">
        <v>1002</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6"/>
        <v>0</v>
      </c>
      <c r="G351" s="186"/>
      <c r="H351" s="186">
        <f t="shared" si="597"/>
        <v>0</v>
      </c>
      <c r="I351" s="186"/>
      <c r="J351" s="186">
        <f t="shared" si="598"/>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601"/>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2"/>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3"/>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4"/>
        <v>0</v>
      </c>
      <c r="AP351" s="186">
        <f t="shared" si="605"/>
        <v>0</v>
      </c>
    </row>
    <row r="352" spans="2:42" x14ac:dyDescent="0.25">
      <c r="B352" s="184" t="s">
        <v>1003</v>
      </c>
      <c r="C352" s="185" t="s">
        <v>1004</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6"/>
        <v>0</v>
      </c>
      <c r="G352" s="186"/>
      <c r="H352" s="186">
        <f t="shared" si="597"/>
        <v>0</v>
      </c>
      <c r="I352" s="186"/>
      <c r="J352" s="186">
        <f t="shared" si="598"/>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601"/>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2"/>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3"/>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4"/>
        <v>0</v>
      </c>
      <c r="AP352" s="186">
        <f t="shared" si="605"/>
        <v>0</v>
      </c>
    </row>
    <row r="353" spans="2:42" x14ac:dyDescent="0.25">
      <c r="B353" s="184" t="s">
        <v>1005</v>
      </c>
      <c r="C353" s="185" t="s">
        <v>1006</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6"/>
        <v>0</v>
      </c>
      <c r="G353" s="186"/>
      <c r="H353" s="186">
        <f t="shared" si="597"/>
        <v>0</v>
      </c>
      <c r="I353" s="186"/>
      <c r="J353" s="186">
        <f t="shared" si="598"/>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601"/>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2"/>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3"/>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4"/>
        <v>0</v>
      </c>
      <c r="AP353" s="186">
        <f t="shared" si="605"/>
        <v>0</v>
      </c>
    </row>
    <row r="354" spans="2:42" x14ac:dyDescent="0.25">
      <c r="B354" s="184" t="s">
        <v>1007</v>
      </c>
      <c r="C354" s="185" t="s">
        <v>1008</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6"/>
        <v>0</v>
      </c>
      <c r="G354" s="186"/>
      <c r="H354" s="186">
        <f t="shared" si="597"/>
        <v>0</v>
      </c>
      <c r="I354" s="186"/>
      <c r="J354" s="186">
        <f t="shared" si="598"/>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601"/>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2"/>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3"/>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4"/>
        <v>0</v>
      </c>
      <c r="AP354" s="186">
        <f t="shared" si="605"/>
        <v>0</v>
      </c>
    </row>
    <row r="355" spans="2:42" x14ac:dyDescent="0.25">
      <c r="B355" s="184" t="s">
        <v>1009</v>
      </c>
      <c r="C355" s="185" t="s">
        <v>1010</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6"/>
        <v>0</v>
      </c>
      <c r="G355" s="186"/>
      <c r="H355" s="186">
        <f t="shared" si="597"/>
        <v>0</v>
      </c>
      <c r="I355" s="186"/>
      <c r="J355" s="186">
        <f t="shared" si="598"/>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601"/>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2"/>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3"/>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4"/>
        <v>0</v>
      </c>
      <c r="AP355" s="186">
        <f t="shared" si="605"/>
        <v>0</v>
      </c>
    </row>
    <row r="356" spans="2:42" x14ac:dyDescent="0.25">
      <c r="B356" s="184" t="s">
        <v>344</v>
      </c>
      <c r="C356" s="185" t="s">
        <v>1011</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6"/>
        <v>0</v>
      </c>
      <c r="G356" s="186"/>
      <c r="H356" s="186">
        <f t="shared" si="597"/>
        <v>0</v>
      </c>
      <c r="I356" s="186"/>
      <c r="J356" s="186">
        <f t="shared" si="598"/>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601"/>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2"/>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3"/>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4"/>
        <v>0</v>
      </c>
      <c r="AP356" s="186">
        <f t="shared" si="605"/>
        <v>0</v>
      </c>
    </row>
    <row r="357" spans="2:42" x14ac:dyDescent="0.25">
      <c r="B357" s="184" t="s">
        <v>1012</v>
      </c>
      <c r="C357" s="185" t="s">
        <v>1011</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6"/>
        <v>0</v>
      </c>
      <c r="G357" s="186"/>
      <c r="H357" s="186">
        <f t="shared" si="597"/>
        <v>0</v>
      </c>
      <c r="I357" s="186"/>
      <c r="J357" s="186">
        <f t="shared" si="598"/>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601"/>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2"/>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3"/>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4"/>
        <v>0</v>
      </c>
      <c r="AP357" s="186">
        <f t="shared" si="605"/>
        <v>0</v>
      </c>
    </row>
    <row r="358" spans="2:42" x14ac:dyDescent="0.25">
      <c r="B358" s="184" t="s">
        <v>1013</v>
      </c>
      <c r="C358" s="185" t="s">
        <v>1014</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6"/>
        <v>0</v>
      </c>
      <c r="G358" s="186"/>
      <c r="H358" s="186">
        <f t="shared" si="597"/>
        <v>0</v>
      </c>
      <c r="I358" s="186"/>
      <c r="J358" s="186">
        <f t="shared" si="598"/>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601"/>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2"/>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3"/>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4"/>
        <v>0</v>
      </c>
      <c r="AP358" s="186">
        <f t="shared" si="605"/>
        <v>0</v>
      </c>
    </row>
    <row r="359" spans="2:42" x14ac:dyDescent="0.25">
      <c r="B359" s="184" t="s">
        <v>1015</v>
      </c>
      <c r="C359" s="185" t="s">
        <v>1016</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6"/>
        <v>0</v>
      </c>
      <c r="G359" s="186"/>
      <c r="H359" s="186">
        <f t="shared" si="597"/>
        <v>0</v>
      </c>
      <c r="I359" s="186"/>
      <c r="J359" s="186">
        <f t="shared" si="598"/>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601"/>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2"/>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3"/>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4"/>
        <v>0</v>
      </c>
      <c r="AP359" s="186">
        <f t="shared" si="605"/>
        <v>0</v>
      </c>
    </row>
    <row r="360" spans="2:42" x14ac:dyDescent="0.25">
      <c r="B360" s="184" t="s">
        <v>345</v>
      </c>
      <c r="C360" s="185" t="s">
        <v>1017</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60" s="186">
        <f t="shared" si="596"/>
        <v>15000</v>
      </c>
      <c r="G360" s="186"/>
      <c r="H360" s="186">
        <f t="shared" si="597"/>
        <v>15000</v>
      </c>
      <c r="I360" s="186"/>
      <c r="J360" s="186">
        <f t="shared" si="598"/>
        <v>15000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C360" s="186">
        <f t="shared" si="601"/>
        <v>15000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2"/>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3"/>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4"/>
        <v>0</v>
      </c>
      <c r="AP360" s="186">
        <f t="shared" si="605"/>
        <v>15000</v>
      </c>
    </row>
    <row r="361" spans="2:42" x14ac:dyDescent="0.25">
      <c r="B361" s="184" t="s">
        <v>1018</v>
      </c>
      <c r="C361" s="185" t="s">
        <v>1017</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6"/>
        <v>0</v>
      </c>
      <c r="G361" s="186"/>
      <c r="H361" s="186">
        <f t="shared" si="597"/>
        <v>0</v>
      </c>
      <c r="I361" s="186"/>
      <c r="J361" s="186">
        <f t="shared" si="598"/>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601"/>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2"/>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3"/>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4"/>
        <v>0</v>
      </c>
      <c r="AP361" s="186">
        <f t="shared" si="605"/>
        <v>0</v>
      </c>
    </row>
    <row r="362" spans="2:42" x14ac:dyDescent="0.25">
      <c r="B362" s="184" t="s">
        <v>1019</v>
      </c>
      <c r="C362" s="185" t="s">
        <v>1020</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6"/>
        <v>0</v>
      </c>
      <c r="G362" s="186"/>
      <c r="H362" s="186">
        <f t="shared" si="597"/>
        <v>0</v>
      </c>
      <c r="I362" s="186"/>
      <c r="J362" s="186">
        <f t="shared" si="598"/>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601"/>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2"/>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3"/>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4"/>
        <v>0</v>
      </c>
      <c r="AP362" s="186">
        <f t="shared" si="605"/>
        <v>0</v>
      </c>
    </row>
    <row r="363" spans="2:42" x14ac:dyDescent="0.25">
      <c r="B363" s="184" t="s">
        <v>1021</v>
      </c>
      <c r="C363" s="185" t="s">
        <v>1022</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6">D363+E363</f>
        <v>0</v>
      </c>
      <c r="G363" s="186"/>
      <c r="H363" s="186">
        <f t="shared" ref="H363:H378" si="787">F363-G363</f>
        <v>0</v>
      </c>
      <c r="I363" s="186"/>
      <c r="J363" s="186">
        <f t="shared" ref="J363:J378" si="788">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9">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90">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91">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2">AL363+AM363+AN363</f>
        <v>0</v>
      </c>
      <c r="AP363" s="186">
        <f t="shared" ref="AP363:AP378" si="793">AC363+AG363+AK363+AO363</f>
        <v>0</v>
      </c>
    </row>
    <row r="364" spans="2:42" x14ac:dyDescent="0.25">
      <c r="B364" s="184" t="s">
        <v>1023</v>
      </c>
      <c r="C364" s="185" t="s">
        <v>1024</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6"/>
        <v>0</v>
      </c>
      <c r="G364" s="186"/>
      <c r="H364" s="186">
        <f t="shared" si="787"/>
        <v>0</v>
      </c>
      <c r="I364" s="186"/>
      <c r="J364" s="186">
        <f t="shared" si="788"/>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9"/>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90"/>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91"/>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2"/>
        <v>0</v>
      </c>
      <c r="AP364" s="186">
        <f t="shared" si="793"/>
        <v>0</v>
      </c>
    </row>
    <row r="365" spans="2:42" x14ac:dyDescent="0.25">
      <c r="B365" s="184" t="s">
        <v>346</v>
      </c>
      <c r="C365" s="185" t="s">
        <v>1025</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6"/>
        <v>0</v>
      </c>
      <c r="G365" s="186"/>
      <c r="H365" s="186">
        <f t="shared" si="787"/>
        <v>0</v>
      </c>
      <c r="I365" s="186"/>
      <c r="J365" s="186">
        <f t="shared" si="788"/>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9"/>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90"/>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91"/>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2"/>
        <v>0</v>
      </c>
      <c r="AP365" s="186">
        <f t="shared" si="793"/>
        <v>0</v>
      </c>
    </row>
    <row r="366" spans="2:42" x14ac:dyDescent="0.25">
      <c r="B366" s="184" t="s">
        <v>1026</v>
      </c>
      <c r="C366" s="185" t="s">
        <v>1027</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78000</v>
      </c>
      <c r="F366" s="186">
        <f t="shared" si="786"/>
        <v>78000</v>
      </c>
      <c r="G366" s="186"/>
      <c r="H366" s="186">
        <f t="shared" si="787"/>
        <v>78000</v>
      </c>
      <c r="I366" s="186"/>
      <c r="J366" s="186">
        <f t="shared" si="788"/>
        <v>78000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78000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78000</v>
      </c>
      <c r="AC366" s="186">
        <f t="shared" si="789"/>
        <v>78000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90"/>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91"/>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2"/>
        <v>0</v>
      </c>
      <c r="AP366" s="186">
        <f t="shared" si="793"/>
        <v>78000</v>
      </c>
    </row>
    <row r="367" spans="2:42" x14ac:dyDescent="0.25">
      <c r="B367" s="184" t="s">
        <v>1028</v>
      </c>
      <c r="C367" s="185" t="s">
        <v>1029</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6"/>
        <v>0</v>
      </c>
      <c r="G367" s="186"/>
      <c r="H367" s="186">
        <f t="shared" si="787"/>
        <v>0</v>
      </c>
      <c r="I367" s="186"/>
      <c r="J367" s="186">
        <f t="shared" si="788"/>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9"/>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90"/>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91"/>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2"/>
        <v>0</v>
      </c>
      <c r="AP367" s="186">
        <f t="shared" si="793"/>
        <v>0</v>
      </c>
    </row>
    <row r="368" spans="2:42" x14ac:dyDescent="0.25">
      <c r="B368" s="184" t="s">
        <v>1030</v>
      </c>
      <c r="C368" s="185" t="s">
        <v>1031</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6"/>
        <v>0</v>
      </c>
      <c r="G368" s="186"/>
      <c r="H368" s="186">
        <f t="shared" si="787"/>
        <v>0</v>
      </c>
      <c r="I368" s="186"/>
      <c r="J368" s="186">
        <f t="shared" si="788"/>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9"/>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90"/>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91"/>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2"/>
        <v>0</v>
      </c>
      <c r="AP368" s="186">
        <f t="shared" si="793"/>
        <v>0</v>
      </c>
    </row>
    <row r="369" spans="2:42" x14ac:dyDescent="0.25">
      <c r="B369" s="184" t="s">
        <v>1032</v>
      </c>
      <c r="C369" s="185" t="s">
        <v>1033</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6"/>
        <v>0</v>
      </c>
      <c r="G369" s="186"/>
      <c r="H369" s="186">
        <f t="shared" si="787"/>
        <v>0</v>
      </c>
      <c r="I369" s="186"/>
      <c r="J369" s="186">
        <f t="shared" si="788"/>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9"/>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90"/>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91"/>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2"/>
        <v>0</v>
      </c>
      <c r="AP369" s="186">
        <f t="shared" si="793"/>
        <v>0</v>
      </c>
    </row>
    <row r="370" spans="2:42" x14ac:dyDescent="0.25">
      <c r="B370" s="184" t="s">
        <v>347</v>
      </c>
      <c r="C370" s="185" t="s">
        <v>1034</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6"/>
        <v>0</v>
      </c>
      <c r="G370" s="186"/>
      <c r="H370" s="186">
        <f t="shared" si="787"/>
        <v>0</v>
      </c>
      <c r="I370" s="186"/>
      <c r="J370" s="186">
        <f t="shared" si="788"/>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9"/>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90"/>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91"/>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2"/>
        <v>0</v>
      </c>
      <c r="AP370" s="186">
        <f t="shared" si="793"/>
        <v>0</v>
      </c>
    </row>
    <row r="371" spans="2:42" x14ac:dyDescent="0.25">
      <c r="B371" s="184" t="s">
        <v>1035</v>
      </c>
      <c r="C371" s="185" t="s">
        <v>1036</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6"/>
        <v>0</v>
      </c>
      <c r="G371" s="186"/>
      <c r="H371" s="186">
        <f t="shared" si="787"/>
        <v>0</v>
      </c>
      <c r="I371" s="186"/>
      <c r="J371" s="186">
        <f t="shared" si="788"/>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9"/>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90"/>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91"/>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2"/>
        <v>0</v>
      </c>
      <c r="AP371" s="186">
        <f t="shared" si="793"/>
        <v>0</v>
      </c>
    </row>
    <row r="372" spans="2:42" x14ac:dyDescent="0.25">
      <c r="B372" s="184" t="s">
        <v>1037</v>
      </c>
      <c r="C372" s="185" t="s">
        <v>1038</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6"/>
        <v>0</v>
      </c>
      <c r="G372" s="186"/>
      <c r="H372" s="186">
        <f t="shared" si="787"/>
        <v>0</v>
      </c>
      <c r="I372" s="186"/>
      <c r="J372" s="186">
        <f t="shared" si="788"/>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9"/>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90"/>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91"/>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2"/>
        <v>0</v>
      </c>
      <c r="AP372" s="186">
        <f t="shared" si="793"/>
        <v>0</v>
      </c>
    </row>
    <row r="373" spans="2:42" x14ac:dyDescent="0.25">
      <c r="B373" s="184" t="s">
        <v>1039</v>
      </c>
      <c r="C373" s="185" t="s">
        <v>1040</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6"/>
        <v>0</v>
      </c>
      <c r="G373" s="186"/>
      <c r="H373" s="186">
        <f t="shared" si="787"/>
        <v>0</v>
      </c>
      <c r="I373" s="186"/>
      <c r="J373" s="186">
        <f t="shared" si="788"/>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9"/>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90"/>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91"/>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2"/>
        <v>0</v>
      </c>
      <c r="AP373" s="186">
        <f t="shared" si="793"/>
        <v>0</v>
      </c>
    </row>
    <row r="374" spans="2:42" x14ac:dyDescent="0.25">
      <c r="B374" s="184" t="s">
        <v>1041</v>
      </c>
      <c r="C374" s="185" t="s">
        <v>1042</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6"/>
        <v>0</v>
      </c>
      <c r="G374" s="186"/>
      <c r="H374" s="186">
        <f t="shared" si="787"/>
        <v>0</v>
      </c>
      <c r="I374" s="186"/>
      <c r="J374" s="186">
        <f t="shared" si="788"/>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9"/>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90"/>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91"/>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2"/>
        <v>0</v>
      </c>
      <c r="AP374" s="186">
        <f t="shared" si="793"/>
        <v>0</v>
      </c>
    </row>
    <row r="375" spans="2:42" x14ac:dyDescent="0.25">
      <c r="B375" s="184" t="s">
        <v>1043</v>
      </c>
      <c r="C375" s="185" t="s">
        <v>1044</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6"/>
        <v>0</v>
      </c>
      <c r="G375" s="186"/>
      <c r="H375" s="186">
        <f t="shared" si="787"/>
        <v>0</v>
      </c>
      <c r="I375" s="186"/>
      <c r="J375" s="186">
        <f t="shared" si="788"/>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9"/>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90"/>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91"/>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2"/>
        <v>0</v>
      </c>
      <c r="AP375" s="186">
        <f t="shared" si="793"/>
        <v>0</v>
      </c>
    </row>
    <row r="376" spans="2:42" x14ac:dyDescent="0.25">
      <c r="B376" s="184" t="s">
        <v>1045</v>
      </c>
      <c r="C376" s="185" t="s">
        <v>1046</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6"/>
        <v>0</v>
      </c>
      <c r="G376" s="186"/>
      <c r="H376" s="186">
        <f t="shared" si="787"/>
        <v>0</v>
      </c>
      <c r="I376" s="186"/>
      <c r="J376" s="186">
        <f t="shared" si="788"/>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9"/>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90"/>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91"/>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2"/>
        <v>0</v>
      </c>
      <c r="AP376" s="186">
        <f t="shared" si="793"/>
        <v>0</v>
      </c>
    </row>
    <row r="377" spans="2:42" x14ac:dyDescent="0.25">
      <c r="B377" s="184" t="s">
        <v>1047</v>
      </c>
      <c r="C377" s="185" t="s">
        <v>1048</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6"/>
        <v>0</v>
      </c>
      <c r="G377" s="186"/>
      <c r="H377" s="186">
        <f t="shared" si="787"/>
        <v>0</v>
      </c>
      <c r="I377" s="186"/>
      <c r="J377" s="186">
        <f t="shared" si="788"/>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9"/>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90"/>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91"/>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2"/>
        <v>0</v>
      </c>
      <c r="AP377" s="186">
        <f t="shared" si="793"/>
        <v>0</v>
      </c>
    </row>
    <row r="378" spans="2:42" x14ac:dyDescent="0.25">
      <c r="B378" s="184" t="s">
        <v>1049</v>
      </c>
      <c r="C378" s="185" t="s">
        <v>1050</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6"/>
        <v>0</v>
      </c>
      <c r="G378" s="186"/>
      <c r="H378" s="186">
        <f t="shared" si="787"/>
        <v>0</v>
      </c>
      <c r="I378" s="186"/>
      <c r="J378" s="186">
        <f t="shared" si="788"/>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9"/>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90"/>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91"/>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2"/>
        <v>0</v>
      </c>
      <c r="AP378" s="186">
        <f t="shared" si="793"/>
        <v>0</v>
      </c>
    </row>
    <row r="379" spans="2:42" x14ac:dyDescent="0.25">
      <c r="B379" s="184" t="s">
        <v>1051</v>
      </c>
      <c r="C379" s="185" t="s">
        <v>1052</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6"/>
        <v>0</v>
      </c>
      <c r="G379" s="186"/>
      <c r="H379" s="186">
        <f t="shared" si="597"/>
        <v>0</v>
      </c>
      <c r="I379" s="186"/>
      <c r="J379" s="186">
        <f t="shared" si="598"/>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601"/>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2"/>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3"/>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4"/>
        <v>0</v>
      </c>
      <c r="AP379" s="186">
        <f t="shared" si="605"/>
        <v>0</v>
      </c>
    </row>
    <row r="380" spans="2:42" x14ac:dyDescent="0.25">
      <c r="B380" s="184" t="s">
        <v>1053</v>
      </c>
      <c r="C380" s="185" t="s">
        <v>1054</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6"/>
        <v>0</v>
      </c>
      <c r="G380" s="186"/>
      <c r="H380" s="186">
        <f t="shared" si="597"/>
        <v>0</v>
      </c>
      <c r="I380" s="186"/>
      <c r="J380" s="186">
        <f t="shared" si="598"/>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601"/>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2"/>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3"/>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4"/>
        <v>0</v>
      </c>
      <c r="AP380" s="186">
        <f t="shared" si="605"/>
        <v>0</v>
      </c>
    </row>
    <row r="381" spans="2:42" x14ac:dyDescent="0.25">
      <c r="B381" s="184" t="s">
        <v>1055</v>
      </c>
      <c r="C381" s="185" t="s">
        <v>1054</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6"/>
        <v>0</v>
      </c>
      <c r="G381" s="186"/>
      <c r="H381" s="186">
        <f t="shared" si="597"/>
        <v>0</v>
      </c>
      <c r="I381" s="186"/>
      <c r="J381" s="186">
        <f t="shared" si="598"/>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601"/>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2"/>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3"/>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4"/>
        <v>0</v>
      </c>
      <c r="AP381" s="186">
        <f t="shared" si="605"/>
        <v>0</v>
      </c>
    </row>
    <row r="382" spans="2:42" x14ac:dyDescent="0.25">
      <c r="B382" s="184" t="s">
        <v>1056</v>
      </c>
      <c r="C382" s="185" t="s">
        <v>1057</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6"/>
        <v>0</v>
      </c>
      <c r="G382" s="186"/>
      <c r="H382" s="186">
        <f t="shared" si="597"/>
        <v>0</v>
      </c>
      <c r="I382" s="186"/>
      <c r="J382" s="186">
        <f t="shared" si="598"/>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601"/>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2"/>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3"/>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4"/>
        <v>0</v>
      </c>
      <c r="AP382" s="186">
        <f t="shared" si="605"/>
        <v>0</v>
      </c>
    </row>
    <row r="383" spans="2:42" x14ac:dyDescent="0.25">
      <c r="B383" s="193" t="s">
        <v>348</v>
      </c>
      <c r="C383" s="194" t="s">
        <v>217</v>
      </c>
      <c r="D383" s="195">
        <f>SUM(D384:D388)</f>
        <v>0</v>
      </c>
      <c r="E383" s="195">
        <f>SUM(E384:E388)</f>
        <v>0</v>
      </c>
      <c r="F383" s="195">
        <f t="shared" ref="F383:F498" si="794">D383+E383</f>
        <v>0</v>
      </c>
      <c r="G383" s="195">
        <f>SUM(G384:G388)</f>
        <v>0</v>
      </c>
      <c r="H383" s="195">
        <f t="shared" si="597"/>
        <v>0</v>
      </c>
      <c r="I383" s="195">
        <f>SUM(I384:I388)</f>
        <v>0</v>
      </c>
      <c r="J383" s="195">
        <f t="shared" si="598"/>
        <v>0</v>
      </c>
      <c r="K383" s="195">
        <f t="shared" ref="K383:AB383" si="795">SUM(K384:K388)</f>
        <v>0</v>
      </c>
      <c r="L383" s="195">
        <f t="shared" si="795"/>
        <v>0</v>
      </c>
      <c r="M383" s="195">
        <f t="shared" si="795"/>
        <v>0</v>
      </c>
      <c r="N383" s="195">
        <f t="shared" si="795"/>
        <v>0</v>
      </c>
      <c r="O383" s="195">
        <f t="shared" si="795"/>
        <v>0</v>
      </c>
      <c r="P383" s="195">
        <f t="shared" ref="P383:Q383" si="796">SUM(P384:P388)</f>
        <v>0</v>
      </c>
      <c r="Q383" s="195">
        <f t="shared" si="796"/>
        <v>0</v>
      </c>
      <c r="R383" s="195">
        <f t="shared" si="795"/>
        <v>0</v>
      </c>
      <c r="S383" s="195">
        <f t="shared" si="795"/>
        <v>0</v>
      </c>
      <c r="T383" s="195">
        <f t="shared" ref="T383" si="797">SUM(T384:T388)</f>
        <v>0</v>
      </c>
      <c r="U383" s="195">
        <f t="shared" si="795"/>
        <v>0</v>
      </c>
      <c r="V383" s="195">
        <f t="shared" si="795"/>
        <v>0</v>
      </c>
      <c r="W383" s="195">
        <f t="shared" ref="W383" si="798">SUM(W384:W388)</f>
        <v>0</v>
      </c>
      <c r="X383" s="195">
        <f t="shared" si="795"/>
        <v>0</v>
      </c>
      <c r="Y383" s="195">
        <f t="shared" si="795"/>
        <v>0</v>
      </c>
      <c r="Z383" s="195">
        <f t="shared" si="795"/>
        <v>0</v>
      </c>
      <c r="AA383" s="195">
        <f t="shared" si="795"/>
        <v>0</v>
      </c>
      <c r="AB383" s="195">
        <f t="shared" si="795"/>
        <v>0</v>
      </c>
      <c r="AC383" s="195">
        <f t="shared" si="601"/>
        <v>0</v>
      </c>
      <c r="AD383" s="195">
        <f>SUM(AD384:AD388)</f>
        <v>0</v>
      </c>
      <c r="AE383" s="195">
        <f>SUM(AE384:AE388)</f>
        <v>0</v>
      </c>
      <c r="AF383" s="195">
        <f>SUM(AF384:AF388)</f>
        <v>0</v>
      </c>
      <c r="AG383" s="195">
        <f t="shared" si="602"/>
        <v>0</v>
      </c>
      <c r="AH383" s="195">
        <f>SUM(AH384:AH388)</f>
        <v>0</v>
      </c>
      <c r="AI383" s="195">
        <f>SUM(AI384:AI388)</f>
        <v>0</v>
      </c>
      <c r="AJ383" s="195">
        <f>SUM(AJ384:AJ388)</f>
        <v>0</v>
      </c>
      <c r="AK383" s="195">
        <f t="shared" si="603"/>
        <v>0</v>
      </c>
      <c r="AL383" s="195">
        <f>SUM(AL384:AL388)</f>
        <v>0</v>
      </c>
      <c r="AM383" s="195">
        <f>SUM(AM384:AM388)</f>
        <v>0</v>
      </c>
      <c r="AN383" s="195">
        <f>SUM(AN384:AN388)</f>
        <v>0</v>
      </c>
      <c r="AO383" s="195">
        <f t="shared" si="604"/>
        <v>0</v>
      </c>
      <c r="AP383" s="195">
        <f t="shared" si="605"/>
        <v>0</v>
      </c>
    </row>
    <row r="384" spans="2:42" x14ac:dyDescent="0.25">
      <c r="B384" s="184" t="s">
        <v>349</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4"/>
        <v>0</v>
      </c>
      <c r="G384" s="186"/>
      <c r="H384" s="186">
        <f t="shared" si="597"/>
        <v>0</v>
      </c>
      <c r="I384" s="186"/>
      <c r="J384" s="186">
        <f t="shared" si="598"/>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601"/>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2"/>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3"/>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4"/>
        <v>0</v>
      </c>
      <c r="AP384" s="186">
        <f t="shared" si="605"/>
        <v>0</v>
      </c>
    </row>
    <row r="385" spans="1:42" x14ac:dyDescent="0.25">
      <c r="B385" s="184" t="s">
        <v>1058</v>
      </c>
      <c r="C385" s="185" t="s">
        <v>1059</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4"/>
        <v>0</v>
      </c>
      <c r="G385" s="186"/>
      <c r="H385" s="186">
        <f t="shared" si="597"/>
        <v>0</v>
      </c>
      <c r="I385" s="186"/>
      <c r="J385" s="186">
        <f t="shared" si="598"/>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601"/>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2"/>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3"/>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4"/>
        <v>0</v>
      </c>
      <c r="AP385" s="186">
        <f t="shared" si="605"/>
        <v>0</v>
      </c>
    </row>
    <row r="386" spans="1:42" x14ac:dyDescent="0.25">
      <c r="B386" s="184" t="s">
        <v>1060</v>
      </c>
      <c r="C386" s="185" t="s">
        <v>1061</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9">D386+E386</f>
        <v>0</v>
      </c>
      <c r="G386" s="186"/>
      <c r="H386" s="186">
        <f t="shared" ref="H386" si="800">F386-G386</f>
        <v>0</v>
      </c>
      <c r="I386" s="186"/>
      <c r="J386" s="186">
        <f t="shared" ref="J386" si="801">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2">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3">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4">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5">AL386+AM386+AN386</f>
        <v>0</v>
      </c>
      <c r="AP386" s="186">
        <f t="shared" ref="AP386" si="806">AC386+AG386+AK386+AO386</f>
        <v>0</v>
      </c>
    </row>
    <row r="387" spans="1:42" x14ac:dyDescent="0.25">
      <c r="A387" s="113"/>
      <c r="B387" s="184" t="s">
        <v>1062</v>
      </c>
      <c r="C387" s="185" t="s">
        <v>1384</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7">D387+E387</f>
        <v>0</v>
      </c>
      <c r="G387" s="186"/>
      <c r="H387" s="186">
        <f t="shared" ref="H387" si="808">F387-G387</f>
        <v>0</v>
      </c>
      <c r="I387" s="186"/>
      <c r="J387" s="186">
        <f t="shared" ref="J387" si="809">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10">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11">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2">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3">AL387+AM387+AN387</f>
        <v>0</v>
      </c>
      <c r="AP387" s="186">
        <f t="shared" ref="AP387" si="814">AC387+AG387+AK387+AO387</f>
        <v>0</v>
      </c>
    </row>
    <row r="388" spans="1:42" x14ac:dyDescent="0.25">
      <c r="A388" s="113"/>
      <c r="B388" s="184" t="s">
        <v>1064</v>
      </c>
      <c r="C388" s="185" t="s">
        <v>1063</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4"/>
        <v>0</v>
      </c>
      <c r="G388" s="186"/>
      <c r="H388" s="186">
        <f t="shared" si="597"/>
        <v>0</v>
      </c>
      <c r="I388" s="186"/>
      <c r="J388" s="186">
        <f t="shared" si="598"/>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601"/>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2"/>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3"/>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4"/>
        <v>0</v>
      </c>
      <c r="AP388" s="186">
        <f t="shared" si="605"/>
        <v>0</v>
      </c>
    </row>
    <row r="389" spans="1:42" x14ac:dyDescent="0.25">
      <c r="B389" s="193" t="s">
        <v>350</v>
      </c>
      <c r="C389" s="194" t="s">
        <v>219</v>
      </c>
      <c r="D389" s="195">
        <f>SUM(D390:D396)</f>
        <v>0</v>
      </c>
      <c r="E389" s="195">
        <f>SUM(E390:E396)</f>
        <v>0</v>
      </c>
      <c r="F389" s="195">
        <f t="shared" si="794"/>
        <v>0</v>
      </c>
      <c r="G389" s="195">
        <f>SUM(G390:G396)</f>
        <v>0</v>
      </c>
      <c r="H389" s="195">
        <f t="shared" si="597"/>
        <v>0</v>
      </c>
      <c r="I389" s="195">
        <f>SUM(I390:I396)</f>
        <v>0</v>
      </c>
      <c r="J389" s="195">
        <f t="shared" si="598"/>
        <v>0</v>
      </c>
      <c r="K389" s="195">
        <f t="shared" ref="K389:AB389" si="815">SUM(K390:K396)</f>
        <v>0</v>
      </c>
      <c r="L389" s="195">
        <f t="shared" si="815"/>
        <v>0</v>
      </c>
      <c r="M389" s="195">
        <f t="shared" si="815"/>
        <v>0</v>
      </c>
      <c r="N389" s="195">
        <f t="shared" si="815"/>
        <v>0</v>
      </c>
      <c r="O389" s="195">
        <f t="shared" si="815"/>
        <v>0</v>
      </c>
      <c r="P389" s="195">
        <f t="shared" si="815"/>
        <v>0</v>
      </c>
      <c r="Q389" s="195">
        <f t="shared" si="815"/>
        <v>0</v>
      </c>
      <c r="R389" s="195">
        <f t="shared" si="815"/>
        <v>0</v>
      </c>
      <c r="S389" s="195">
        <f t="shared" si="815"/>
        <v>0</v>
      </c>
      <c r="T389" s="195">
        <f t="shared" ref="T389" si="816">SUM(T390:T396)</f>
        <v>0</v>
      </c>
      <c r="U389" s="195">
        <f t="shared" si="815"/>
        <v>0</v>
      </c>
      <c r="V389" s="195">
        <f t="shared" si="815"/>
        <v>0</v>
      </c>
      <c r="W389" s="195">
        <f t="shared" si="815"/>
        <v>0</v>
      </c>
      <c r="X389" s="195">
        <f t="shared" si="815"/>
        <v>0</v>
      </c>
      <c r="Y389" s="195">
        <f t="shared" si="815"/>
        <v>0</v>
      </c>
      <c r="Z389" s="195">
        <f t="shared" si="815"/>
        <v>0</v>
      </c>
      <c r="AA389" s="195">
        <f t="shared" si="815"/>
        <v>0</v>
      </c>
      <c r="AB389" s="195">
        <f t="shared" si="815"/>
        <v>0</v>
      </c>
      <c r="AC389" s="195">
        <f t="shared" si="601"/>
        <v>0</v>
      </c>
      <c r="AD389" s="195">
        <f>SUM(AD390:AD396)</f>
        <v>0</v>
      </c>
      <c r="AE389" s="195">
        <f>SUM(AE390:AE396)</f>
        <v>0</v>
      </c>
      <c r="AF389" s="195">
        <f>SUM(AF390:AF396)</f>
        <v>0</v>
      </c>
      <c r="AG389" s="195">
        <f t="shared" si="602"/>
        <v>0</v>
      </c>
      <c r="AH389" s="195">
        <f>SUM(AH390:AH396)</f>
        <v>0</v>
      </c>
      <c r="AI389" s="195">
        <f>SUM(AI390:AI396)</f>
        <v>0</v>
      </c>
      <c r="AJ389" s="195">
        <f>SUM(AJ390:AJ396)</f>
        <v>0</v>
      </c>
      <c r="AK389" s="195">
        <f t="shared" si="603"/>
        <v>0</v>
      </c>
      <c r="AL389" s="195">
        <f>SUM(AL390:AL396)</f>
        <v>0</v>
      </c>
      <c r="AM389" s="195">
        <f>SUM(AM390:AM396)</f>
        <v>0</v>
      </c>
      <c r="AN389" s="195">
        <f>SUM(AN390:AN396)</f>
        <v>0</v>
      </c>
      <c r="AO389" s="195">
        <f t="shared" si="604"/>
        <v>0</v>
      </c>
      <c r="AP389" s="195">
        <f t="shared" si="605"/>
        <v>0</v>
      </c>
    </row>
    <row r="390" spans="1:42" x14ac:dyDescent="0.25">
      <c r="B390" s="184" t="s">
        <v>351</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4"/>
        <v>0</v>
      </c>
      <c r="G390" s="186"/>
      <c r="H390" s="186">
        <f t="shared" si="597"/>
        <v>0</v>
      </c>
      <c r="I390" s="186"/>
      <c r="J390" s="186">
        <f t="shared" si="598"/>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601"/>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2"/>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3"/>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4"/>
        <v>0</v>
      </c>
      <c r="AP390" s="186">
        <f t="shared" si="605"/>
        <v>0</v>
      </c>
    </row>
    <row r="391" spans="1:42" x14ac:dyDescent="0.25">
      <c r="B391" s="184" t="s">
        <v>1065</v>
      </c>
      <c r="C391" s="185" t="s">
        <v>1066</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7">D391+E391</f>
        <v>0</v>
      </c>
      <c r="G391" s="186"/>
      <c r="H391" s="186">
        <f t="shared" ref="H391:H394" si="818">F391-G391</f>
        <v>0</v>
      </c>
      <c r="I391" s="186"/>
      <c r="J391" s="186">
        <f t="shared" ref="J391:J394" si="819">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20">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21">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2">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3">AL391+AM391+AN391</f>
        <v>0</v>
      </c>
      <c r="AP391" s="186">
        <f t="shared" ref="AP391:AP394" si="824">AC391+AG391+AK391+AO391</f>
        <v>0</v>
      </c>
    </row>
    <row r="392" spans="1:42" x14ac:dyDescent="0.25">
      <c r="B392" s="184" t="s">
        <v>352</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7"/>
        <v>0</v>
      </c>
      <c r="G392" s="186"/>
      <c r="H392" s="186">
        <f t="shared" si="818"/>
        <v>0</v>
      </c>
      <c r="I392" s="186"/>
      <c r="J392" s="186">
        <f t="shared" si="819"/>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20"/>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21"/>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2"/>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3"/>
        <v>0</v>
      </c>
      <c r="AP392" s="186">
        <f t="shared" si="824"/>
        <v>0</v>
      </c>
    </row>
    <row r="393" spans="1:42" x14ac:dyDescent="0.25">
      <c r="B393" s="184" t="s">
        <v>1067</v>
      </c>
      <c r="C393" s="185" t="s">
        <v>1068</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7"/>
        <v>0</v>
      </c>
      <c r="G393" s="186"/>
      <c r="H393" s="186">
        <f t="shared" si="818"/>
        <v>0</v>
      </c>
      <c r="I393" s="186"/>
      <c r="J393" s="186">
        <f t="shared" si="819"/>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20"/>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21"/>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2"/>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3"/>
        <v>0</v>
      </c>
      <c r="AP393" s="186">
        <f t="shared" si="824"/>
        <v>0</v>
      </c>
    </row>
    <row r="394" spans="1:42" x14ac:dyDescent="0.25">
      <c r="B394" s="184" t="s">
        <v>1069</v>
      </c>
      <c r="C394" s="185" t="s">
        <v>1070</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7"/>
        <v>0</v>
      </c>
      <c r="G394" s="186"/>
      <c r="H394" s="186">
        <f t="shared" si="818"/>
        <v>0</v>
      </c>
      <c r="I394" s="186"/>
      <c r="J394" s="186">
        <f t="shared" si="819"/>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20"/>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21"/>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2"/>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3"/>
        <v>0</v>
      </c>
      <c r="AP394" s="186">
        <f t="shared" si="824"/>
        <v>0</v>
      </c>
    </row>
    <row r="395" spans="1:42" x14ac:dyDescent="0.25">
      <c r="B395" s="184" t="s">
        <v>353</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4"/>
        <v>0</v>
      </c>
      <c r="G395" s="186"/>
      <c r="H395" s="186">
        <f t="shared" si="597"/>
        <v>0</v>
      </c>
      <c r="I395" s="186"/>
      <c r="J395" s="186">
        <f t="shared" si="598"/>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601"/>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2"/>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3"/>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4"/>
        <v>0</v>
      </c>
      <c r="AP395" s="186">
        <f t="shared" si="605"/>
        <v>0</v>
      </c>
    </row>
    <row r="396" spans="1:42" x14ac:dyDescent="0.25">
      <c r="B396" s="184" t="s">
        <v>1071</v>
      </c>
      <c r="C396" s="185" t="s">
        <v>1072</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5">D396+E396</f>
        <v>0</v>
      </c>
      <c r="G396" s="186"/>
      <c r="H396" s="186">
        <f t="shared" ref="H396" si="826">F396-G396</f>
        <v>0</v>
      </c>
      <c r="I396" s="186"/>
      <c r="J396" s="186">
        <f t="shared" ref="J396" si="827">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8">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9">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30">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31">AL396+AM396+AN396</f>
        <v>0</v>
      </c>
      <c r="AP396" s="186">
        <f t="shared" ref="AP396" si="832">AC396+AG396+AK396+AO396</f>
        <v>0</v>
      </c>
    </row>
    <row r="397" spans="1:42" x14ac:dyDescent="0.25">
      <c r="B397" s="181" t="s">
        <v>359</v>
      </c>
      <c r="C397" s="182" t="s">
        <v>228</v>
      </c>
      <c r="D397" s="183">
        <f>D398+D459+D467+D485+D489</f>
        <v>0</v>
      </c>
      <c r="E397" s="183">
        <f>E398+E459+E467+E485+E489</f>
        <v>0</v>
      </c>
      <c r="F397" s="183">
        <f t="shared" si="794"/>
        <v>0</v>
      </c>
      <c r="G397" s="183">
        <f>G398+G459+G467+G485+G489</f>
        <v>0</v>
      </c>
      <c r="H397" s="183">
        <f t="shared" si="597"/>
        <v>0</v>
      </c>
      <c r="I397" s="183">
        <f>I398+I459+I467+I485+I489</f>
        <v>0</v>
      </c>
      <c r="J397" s="183">
        <f t="shared" si="598"/>
        <v>0</v>
      </c>
      <c r="K397" s="183">
        <f t="shared" ref="K397:AB397" si="833">K398+K459+K467+K485+K489</f>
        <v>0</v>
      </c>
      <c r="L397" s="183">
        <f t="shared" si="833"/>
        <v>0</v>
      </c>
      <c r="M397" s="183">
        <f t="shared" si="833"/>
        <v>0</v>
      </c>
      <c r="N397" s="183">
        <f t="shared" si="833"/>
        <v>0</v>
      </c>
      <c r="O397" s="183">
        <f t="shared" si="833"/>
        <v>0</v>
      </c>
      <c r="P397" s="183">
        <f t="shared" si="833"/>
        <v>0</v>
      </c>
      <c r="Q397" s="183">
        <f t="shared" si="833"/>
        <v>0</v>
      </c>
      <c r="R397" s="183">
        <f t="shared" si="833"/>
        <v>0</v>
      </c>
      <c r="S397" s="183">
        <f t="shared" si="833"/>
        <v>0</v>
      </c>
      <c r="T397" s="183">
        <f t="shared" ref="T397" si="834">T398+T459+T467+T485+T489</f>
        <v>0</v>
      </c>
      <c r="U397" s="183">
        <f t="shared" si="833"/>
        <v>0</v>
      </c>
      <c r="V397" s="183">
        <f t="shared" si="833"/>
        <v>0</v>
      </c>
      <c r="W397" s="183">
        <f t="shared" si="833"/>
        <v>0</v>
      </c>
      <c r="X397" s="183">
        <f t="shared" si="833"/>
        <v>0</v>
      </c>
      <c r="Y397" s="183">
        <f t="shared" si="833"/>
        <v>0</v>
      </c>
      <c r="Z397" s="183">
        <f t="shared" si="833"/>
        <v>0</v>
      </c>
      <c r="AA397" s="183">
        <f t="shared" si="833"/>
        <v>0</v>
      </c>
      <c r="AB397" s="183">
        <f t="shared" si="833"/>
        <v>0</v>
      </c>
      <c r="AC397" s="183">
        <f t="shared" si="601"/>
        <v>0</v>
      </c>
      <c r="AD397" s="183">
        <f>AD398+AD459+AD467+AD485+AD489</f>
        <v>0</v>
      </c>
      <c r="AE397" s="183">
        <f>AE398+AE459+AE467+AE485+AE489</f>
        <v>0</v>
      </c>
      <c r="AF397" s="183">
        <f>AF398+AF459+AF467+AF485+AF489</f>
        <v>0</v>
      </c>
      <c r="AG397" s="183">
        <f t="shared" si="602"/>
        <v>0</v>
      </c>
      <c r="AH397" s="183">
        <f>AH398+AH459+AH467+AH485+AH489</f>
        <v>0</v>
      </c>
      <c r="AI397" s="183">
        <f>AI398+AI459+AI467+AI485+AI489</f>
        <v>0</v>
      </c>
      <c r="AJ397" s="183">
        <f>AJ398+AJ459+AJ467+AJ485+AJ489</f>
        <v>0</v>
      </c>
      <c r="AK397" s="183">
        <f t="shared" si="603"/>
        <v>0</v>
      </c>
      <c r="AL397" s="183">
        <f>AL398+AL459+AL467+AL485+AL489</f>
        <v>0</v>
      </c>
      <c r="AM397" s="183">
        <f>AM398+AM459+AM467+AM485+AM489</f>
        <v>0</v>
      </c>
      <c r="AN397" s="183">
        <f>AN398+AN459+AN467+AN485+AN489</f>
        <v>0</v>
      </c>
      <c r="AO397" s="183">
        <f t="shared" si="604"/>
        <v>0</v>
      </c>
      <c r="AP397" s="183">
        <f t="shared" si="605"/>
        <v>0</v>
      </c>
    </row>
    <row r="398" spans="1:42" x14ac:dyDescent="0.25">
      <c r="B398" s="193" t="s">
        <v>360</v>
      </c>
      <c r="C398" s="194" t="s">
        <v>229</v>
      </c>
      <c r="D398" s="195">
        <f>SUM(D399:D458)</f>
        <v>0</v>
      </c>
      <c r="E398" s="195">
        <f>SUM(E399:E458)</f>
        <v>0</v>
      </c>
      <c r="F398" s="195">
        <f t="shared" si="794"/>
        <v>0</v>
      </c>
      <c r="G398" s="195">
        <f t="shared" ref="G398:I398" si="835">SUM(G399:G458)</f>
        <v>0</v>
      </c>
      <c r="H398" s="195">
        <f t="shared" si="597"/>
        <v>0</v>
      </c>
      <c r="I398" s="195">
        <f t="shared" si="835"/>
        <v>0</v>
      </c>
      <c r="J398" s="195">
        <f t="shared" si="598"/>
        <v>0</v>
      </c>
      <c r="K398" s="195">
        <f t="shared" ref="K398:AN398" si="836">SUM(K399:K458)</f>
        <v>0</v>
      </c>
      <c r="L398" s="195">
        <f t="shared" si="836"/>
        <v>0</v>
      </c>
      <c r="M398" s="195">
        <f t="shared" si="836"/>
        <v>0</v>
      </c>
      <c r="N398" s="195">
        <f t="shared" si="836"/>
        <v>0</v>
      </c>
      <c r="O398" s="195">
        <f t="shared" si="836"/>
        <v>0</v>
      </c>
      <c r="P398" s="195">
        <f t="shared" ref="P398:Q398" si="837">SUM(P399:P458)</f>
        <v>0</v>
      </c>
      <c r="Q398" s="195">
        <f t="shared" si="837"/>
        <v>0</v>
      </c>
      <c r="R398" s="195">
        <f t="shared" si="836"/>
        <v>0</v>
      </c>
      <c r="S398" s="195">
        <f t="shared" si="836"/>
        <v>0</v>
      </c>
      <c r="T398" s="195">
        <f t="shared" ref="T398" si="838">SUM(T399:T458)</f>
        <v>0</v>
      </c>
      <c r="U398" s="195">
        <f t="shared" si="836"/>
        <v>0</v>
      </c>
      <c r="V398" s="195">
        <f t="shared" si="836"/>
        <v>0</v>
      </c>
      <c r="W398" s="195">
        <f t="shared" ref="W398" si="839">SUM(W399:W458)</f>
        <v>0</v>
      </c>
      <c r="X398" s="195">
        <f t="shared" si="836"/>
        <v>0</v>
      </c>
      <c r="Y398" s="195">
        <f t="shared" si="836"/>
        <v>0</v>
      </c>
      <c r="Z398" s="195">
        <f t="shared" si="836"/>
        <v>0</v>
      </c>
      <c r="AA398" s="195">
        <f t="shared" si="836"/>
        <v>0</v>
      </c>
      <c r="AB398" s="195">
        <f t="shared" si="836"/>
        <v>0</v>
      </c>
      <c r="AC398" s="195">
        <f t="shared" si="601"/>
        <v>0</v>
      </c>
      <c r="AD398" s="195">
        <f t="shared" si="836"/>
        <v>0</v>
      </c>
      <c r="AE398" s="195">
        <f t="shared" si="836"/>
        <v>0</v>
      </c>
      <c r="AF398" s="195">
        <f t="shared" si="836"/>
        <v>0</v>
      </c>
      <c r="AG398" s="195">
        <f t="shared" si="602"/>
        <v>0</v>
      </c>
      <c r="AH398" s="195">
        <f t="shared" si="836"/>
        <v>0</v>
      </c>
      <c r="AI398" s="195">
        <f t="shared" si="836"/>
        <v>0</v>
      </c>
      <c r="AJ398" s="195">
        <f t="shared" si="836"/>
        <v>0</v>
      </c>
      <c r="AK398" s="195">
        <f t="shared" si="603"/>
        <v>0</v>
      </c>
      <c r="AL398" s="195">
        <f t="shared" si="836"/>
        <v>0</v>
      </c>
      <c r="AM398" s="195">
        <f t="shared" si="836"/>
        <v>0</v>
      </c>
      <c r="AN398" s="195">
        <f t="shared" si="836"/>
        <v>0</v>
      </c>
      <c r="AO398" s="195">
        <f t="shared" si="604"/>
        <v>0</v>
      </c>
      <c r="AP398" s="195">
        <f t="shared" si="605"/>
        <v>0</v>
      </c>
    </row>
    <row r="399" spans="1:42" x14ac:dyDescent="0.25">
      <c r="B399" s="184" t="s">
        <v>361</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4"/>
        <v>0</v>
      </c>
      <c r="G399" s="186"/>
      <c r="H399" s="186">
        <f t="shared" si="597"/>
        <v>0</v>
      </c>
      <c r="I399" s="186"/>
      <c r="J399" s="186">
        <f t="shared" si="598"/>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601"/>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2"/>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3"/>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4"/>
        <v>0</v>
      </c>
      <c r="AP399" s="186">
        <f t="shared" si="605"/>
        <v>0</v>
      </c>
    </row>
    <row r="400" spans="1:42" x14ac:dyDescent="0.25">
      <c r="B400" s="184" t="s">
        <v>1074</v>
      </c>
      <c r="C400" s="185" t="s">
        <v>1075</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4"/>
        <v>0</v>
      </c>
      <c r="G400" s="186"/>
      <c r="H400" s="186">
        <f t="shared" si="597"/>
        <v>0</v>
      </c>
      <c r="I400" s="186"/>
      <c r="J400" s="186">
        <f t="shared" si="598"/>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601"/>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2"/>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3"/>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4"/>
        <v>0</v>
      </c>
      <c r="AP400" s="186">
        <f t="shared" si="605"/>
        <v>0</v>
      </c>
    </row>
    <row r="401" spans="2:42" x14ac:dyDescent="0.25">
      <c r="B401" s="184" t="s">
        <v>1076</v>
      </c>
      <c r="C401" s="185" t="s">
        <v>1077</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4"/>
        <v>0</v>
      </c>
      <c r="G401" s="186"/>
      <c r="H401" s="186">
        <f t="shared" si="597"/>
        <v>0</v>
      </c>
      <c r="I401" s="186"/>
      <c r="J401" s="186">
        <f t="shared" si="598"/>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601"/>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2"/>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3"/>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4"/>
        <v>0</v>
      </c>
      <c r="AP401" s="186">
        <f t="shared" si="605"/>
        <v>0</v>
      </c>
    </row>
    <row r="402" spans="2:42" x14ac:dyDescent="0.25">
      <c r="B402" s="184" t="s">
        <v>362</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40">D402+E402</f>
        <v>0</v>
      </c>
      <c r="G402" s="186"/>
      <c r="H402" s="186">
        <f t="shared" ref="H402:H453" si="841">F402-G402</f>
        <v>0</v>
      </c>
      <c r="I402" s="186"/>
      <c r="J402" s="186">
        <f t="shared" ref="J402:J453" si="842">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3">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4">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5">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6">AL402+AM402+AN402</f>
        <v>0</v>
      </c>
      <c r="AP402" s="186">
        <f t="shared" ref="AP402:AP453" si="847">AC402+AG402+AK402+AO402</f>
        <v>0</v>
      </c>
    </row>
    <row r="403" spans="2:42" x14ac:dyDescent="0.25">
      <c r="B403" s="184" t="s">
        <v>372</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8">D403+E403</f>
        <v>0</v>
      </c>
      <c r="G403" s="186"/>
      <c r="H403" s="186">
        <f t="shared" ref="H403:H419" si="849">F403-G403</f>
        <v>0</v>
      </c>
      <c r="I403" s="186"/>
      <c r="J403" s="186">
        <f t="shared" ref="J403:J419" si="850">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51">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2">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3">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4">AL403+AM403+AN403</f>
        <v>0</v>
      </c>
      <c r="AP403" s="186">
        <f t="shared" ref="AP403:AP419" si="855">AC403+AG403+AK403+AO403</f>
        <v>0</v>
      </c>
    </row>
    <row r="404" spans="2:42" x14ac:dyDescent="0.25">
      <c r="B404" s="184" t="s">
        <v>1078</v>
      </c>
      <c r="C404" s="185" t="s">
        <v>1079</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8"/>
        <v>0</v>
      </c>
      <c r="G404" s="186"/>
      <c r="H404" s="186">
        <f t="shared" si="849"/>
        <v>0</v>
      </c>
      <c r="I404" s="186"/>
      <c r="J404" s="186">
        <f t="shared" si="850"/>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51"/>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2"/>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3"/>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4"/>
        <v>0</v>
      </c>
      <c r="AP404" s="186">
        <f t="shared" si="855"/>
        <v>0</v>
      </c>
    </row>
    <row r="405" spans="2:42" x14ac:dyDescent="0.25">
      <c r="B405" s="184" t="s">
        <v>1080</v>
      </c>
      <c r="C405" s="185" t="s">
        <v>1081</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8"/>
        <v>0</v>
      </c>
      <c r="G405" s="186"/>
      <c r="H405" s="186">
        <f t="shared" si="849"/>
        <v>0</v>
      </c>
      <c r="I405" s="186"/>
      <c r="J405" s="186">
        <f t="shared" si="850"/>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51"/>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2"/>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3"/>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4"/>
        <v>0</v>
      </c>
      <c r="AP405" s="186">
        <f t="shared" si="855"/>
        <v>0</v>
      </c>
    </row>
    <row r="406" spans="2:42" x14ac:dyDescent="0.25">
      <c r="B406" s="184" t="s">
        <v>1082</v>
      </c>
      <c r="C406" s="185" t="s">
        <v>1083</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8"/>
        <v>0</v>
      </c>
      <c r="G406" s="186"/>
      <c r="H406" s="186">
        <f t="shared" si="849"/>
        <v>0</v>
      </c>
      <c r="I406" s="186"/>
      <c r="J406" s="186">
        <f t="shared" si="850"/>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51"/>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2"/>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3"/>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4"/>
        <v>0</v>
      </c>
      <c r="AP406" s="186">
        <f t="shared" si="855"/>
        <v>0</v>
      </c>
    </row>
    <row r="407" spans="2:42" x14ac:dyDescent="0.25">
      <c r="B407" s="184" t="s">
        <v>1084</v>
      </c>
      <c r="C407" s="185" t="s">
        <v>1085</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8"/>
        <v>0</v>
      </c>
      <c r="G407" s="186"/>
      <c r="H407" s="186">
        <f t="shared" si="849"/>
        <v>0</v>
      </c>
      <c r="I407" s="186"/>
      <c r="J407" s="186">
        <f t="shared" si="850"/>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51"/>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2"/>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3"/>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4"/>
        <v>0</v>
      </c>
      <c r="AP407" s="186">
        <f t="shared" si="855"/>
        <v>0</v>
      </c>
    </row>
    <row r="408" spans="2:42" x14ac:dyDescent="0.25">
      <c r="B408" s="184" t="s">
        <v>1086</v>
      </c>
      <c r="C408" s="185" t="s">
        <v>1087</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8"/>
        <v>0</v>
      </c>
      <c r="G408" s="186"/>
      <c r="H408" s="186">
        <f t="shared" si="849"/>
        <v>0</v>
      </c>
      <c r="I408" s="186"/>
      <c r="J408" s="186">
        <f t="shared" si="850"/>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51"/>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2"/>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3"/>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4"/>
        <v>0</v>
      </c>
      <c r="AP408" s="186">
        <f t="shared" si="855"/>
        <v>0</v>
      </c>
    </row>
    <row r="409" spans="2:42" x14ac:dyDescent="0.25">
      <c r="B409" s="184" t="s">
        <v>1088</v>
      </c>
      <c r="C409" s="185" t="s">
        <v>1089</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8"/>
        <v>0</v>
      </c>
      <c r="G409" s="186"/>
      <c r="H409" s="186">
        <f t="shared" si="849"/>
        <v>0</v>
      </c>
      <c r="I409" s="186"/>
      <c r="J409" s="186">
        <f t="shared" si="850"/>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51"/>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2"/>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3"/>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4"/>
        <v>0</v>
      </c>
      <c r="AP409" s="186">
        <f t="shared" si="855"/>
        <v>0</v>
      </c>
    </row>
    <row r="410" spans="2:42" x14ac:dyDescent="0.25">
      <c r="B410" s="184" t="s">
        <v>1090</v>
      </c>
      <c r="C410" s="185" t="s">
        <v>1091</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8"/>
        <v>0</v>
      </c>
      <c r="G410" s="186"/>
      <c r="H410" s="186">
        <f t="shared" si="849"/>
        <v>0</v>
      </c>
      <c r="I410" s="186"/>
      <c r="J410" s="186">
        <f t="shared" si="850"/>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51"/>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2"/>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3"/>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4"/>
        <v>0</v>
      </c>
      <c r="AP410" s="186">
        <f t="shared" si="855"/>
        <v>0</v>
      </c>
    </row>
    <row r="411" spans="2:42" x14ac:dyDescent="0.25">
      <c r="B411" s="184" t="s">
        <v>1092</v>
      </c>
      <c r="C411" s="185" t="s">
        <v>1093</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8"/>
        <v>0</v>
      </c>
      <c r="G411" s="186"/>
      <c r="H411" s="186">
        <f t="shared" si="849"/>
        <v>0</v>
      </c>
      <c r="I411" s="186"/>
      <c r="J411" s="186">
        <f t="shared" si="850"/>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51"/>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2"/>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3"/>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4"/>
        <v>0</v>
      </c>
      <c r="AP411" s="186">
        <f t="shared" si="855"/>
        <v>0</v>
      </c>
    </row>
    <row r="412" spans="2:42" x14ac:dyDescent="0.25">
      <c r="B412" s="184" t="s">
        <v>1094</v>
      </c>
      <c r="C412" s="185" t="s">
        <v>1095</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8"/>
        <v>0</v>
      </c>
      <c r="G412" s="186"/>
      <c r="H412" s="186">
        <f t="shared" si="849"/>
        <v>0</v>
      </c>
      <c r="I412" s="186"/>
      <c r="J412" s="186">
        <f t="shared" si="850"/>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51"/>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2"/>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3"/>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4"/>
        <v>0</v>
      </c>
      <c r="AP412" s="186">
        <f t="shared" si="855"/>
        <v>0</v>
      </c>
    </row>
    <row r="413" spans="2:42" x14ac:dyDescent="0.25">
      <c r="B413" s="184" t="s">
        <v>1096</v>
      </c>
      <c r="C413" s="185" t="s">
        <v>1097</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8"/>
        <v>0</v>
      </c>
      <c r="G413" s="186"/>
      <c r="H413" s="186">
        <f t="shared" si="849"/>
        <v>0</v>
      </c>
      <c r="I413" s="186"/>
      <c r="J413" s="186">
        <f t="shared" si="850"/>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51"/>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2"/>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3"/>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4"/>
        <v>0</v>
      </c>
      <c r="AP413" s="186">
        <f t="shared" si="855"/>
        <v>0</v>
      </c>
    </row>
    <row r="414" spans="2:42" x14ac:dyDescent="0.25">
      <c r="B414" s="184" t="s">
        <v>1098</v>
      </c>
      <c r="C414" s="185" t="s">
        <v>1099</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8"/>
        <v>0</v>
      </c>
      <c r="G414" s="186"/>
      <c r="H414" s="186">
        <f t="shared" si="849"/>
        <v>0</v>
      </c>
      <c r="I414" s="186"/>
      <c r="J414" s="186">
        <f t="shared" si="850"/>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51"/>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2"/>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3"/>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4"/>
        <v>0</v>
      </c>
      <c r="AP414" s="186">
        <f t="shared" si="855"/>
        <v>0</v>
      </c>
    </row>
    <row r="415" spans="2:42" x14ac:dyDescent="0.25">
      <c r="B415" s="184" t="s">
        <v>1100</v>
      </c>
      <c r="C415" s="185" t="s">
        <v>1101</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8"/>
        <v>0</v>
      </c>
      <c r="G415" s="186"/>
      <c r="H415" s="186">
        <f t="shared" si="849"/>
        <v>0</v>
      </c>
      <c r="I415" s="186"/>
      <c r="J415" s="186">
        <f t="shared" si="850"/>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51"/>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2"/>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3"/>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4"/>
        <v>0</v>
      </c>
      <c r="AP415" s="186">
        <f t="shared" si="855"/>
        <v>0</v>
      </c>
    </row>
    <row r="416" spans="2:42" x14ac:dyDescent="0.25">
      <c r="B416" s="184" t="s">
        <v>1102</v>
      </c>
      <c r="C416" s="185" t="s">
        <v>1103</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8"/>
        <v>0</v>
      </c>
      <c r="G416" s="186"/>
      <c r="H416" s="186">
        <f t="shared" si="849"/>
        <v>0</v>
      </c>
      <c r="I416" s="186"/>
      <c r="J416" s="186">
        <f t="shared" si="850"/>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51"/>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2"/>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3"/>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4"/>
        <v>0</v>
      </c>
      <c r="AP416" s="186">
        <f t="shared" si="855"/>
        <v>0</v>
      </c>
    </row>
    <row r="417" spans="2:42" x14ac:dyDescent="0.25">
      <c r="B417" s="184" t="s">
        <v>1104</v>
      </c>
      <c r="C417" s="185" t="s">
        <v>1105</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8"/>
        <v>0</v>
      </c>
      <c r="G417" s="186"/>
      <c r="H417" s="186">
        <f t="shared" si="849"/>
        <v>0</v>
      </c>
      <c r="I417" s="186"/>
      <c r="J417" s="186">
        <f t="shared" si="850"/>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51"/>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2"/>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3"/>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4"/>
        <v>0</v>
      </c>
      <c r="AP417" s="186">
        <f t="shared" si="855"/>
        <v>0</v>
      </c>
    </row>
    <row r="418" spans="2:42" x14ac:dyDescent="0.25">
      <c r="B418" s="184" t="s">
        <v>1106</v>
      </c>
      <c r="C418" s="185" t="s">
        <v>1107</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8"/>
        <v>0</v>
      </c>
      <c r="G418" s="186"/>
      <c r="H418" s="186">
        <f t="shared" si="849"/>
        <v>0</v>
      </c>
      <c r="I418" s="186"/>
      <c r="J418" s="186">
        <f t="shared" si="850"/>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51"/>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2"/>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3"/>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4"/>
        <v>0</v>
      </c>
      <c r="AP418" s="186">
        <f t="shared" si="855"/>
        <v>0</v>
      </c>
    </row>
    <row r="419" spans="2:42" x14ac:dyDescent="0.25">
      <c r="B419" s="184" t="s">
        <v>1108</v>
      </c>
      <c r="C419" s="185" t="s">
        <v>1109</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8"/>
        <v>0</v>
      </c>
      <c r="G419" s="186"/>
      <c r="H419" s="186">
        <f t="shared" si="849"/>
        <v>0</v>
      </c>
      <c r="I419" s="186"/>
      <c r="J419" s="186">
        <f t="shared" si="850"/>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51"/>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2"/>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3"/>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4"/>
        <v>0</v>
      </c>
      <c r="AP419" s="186">
        <f t="shared" si="855"/>
        <v>0</v>
      </c>
    </row>
    <row r="420" spans="2:42" x14ac:dyDescent="0.25">
      <c r="B420" s="184" t="s">
        <v>1110</v>
      </c>
      <c r="C420" s="185" t="s">
        <v>1111</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6">D420+E420</f>
        <v>0</v>
      </c>
      <c r="G420" s="186"/>
      <c r="H420" s="186">
        <f t="shared" ref="H420:H428" si="857">F420-G420</f>
        <v>0</v>
      </c>
      <c r="I420" s="186"/>
      <c r="J420" s="186">
        <f t="shared" ref="J420:J428" si="858">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9">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60">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61">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2">AL420+AM420+AN420</f>
        <v>0</v>
      </c>
      <c r="AP420" s="186">
        <f t="shared" ref="AP420:AP428" si="863">AC420+AG420+AK420+AO420</f>
        <v>0</v>
      </c>
    </row>
    <row r="421" spans="2:42" x14ac:dyDescent="0.25">
      <c r="B421" s="184" t="s">
        <v>1112</v>
      </c>
      <c r="C421" s="185" t="s">
        <v>1113</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6"/>
        <v>0</v>
      </c>
      <c r="G421" s="186"/>
      <c r="H421" s="186">
        <f t="shared" si="857"/>
        <v>0</v>
      </c>
      <c r="I421" s="186"/>
      <c r="J421" s="186">
        <f t="shared" si="858"/>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9"/>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60"/>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61"/>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2"/>
        <v>0</v>
      </c>
      <c r="AP421" s="186">
        <f t="shared" si="863"/>
        <v>0</v>
      </c>
    </row>
    <row r="422" spans="2:42" x14ac:dyDescent="0.25">
      <c r="B422" s="184" t="s">
        <v>1114</v>
      </c>
      <c r="C422" s="185" t="s">
        <v>1115</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6"/>
        <v>0</v>
      </c>
      <c r="G422" s="186"/>
      <c r="H422" s="186">
        <f t="shared" si="857"/>
        <v>0</v>
      </c>
      <c r="I422" s="186"/>
      <c r="J422" s="186">
        <f t="shared" si="858"/>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9"/>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60"/>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61"/>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2"/>
        <v>0</v>
      </c>
      <c r="AP422" s="186">
        <f t="shared" si="863"/>
        <v>0</v>
      </c>
    </row>
    <row r="423" spans="2:42" x14ac:dyDescent="0.25">
      <c r="B423" s="184" t="s">
        <v>1116</v>
      </c>
      <c r="C423" s="185" t="s">
        <v>1117</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6"/>
        <v>0</v>
      </c>
      <c r="G423" s="186"/>
      <c r="H423" s="186">
        <f t="shared" si="857"/>
        <v>0</v>
      </c>
      <c r="I423" s="186"/>
      <c r="J423" s="186">
        <f t="shared" si="858"/>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9"/>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60"/>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61"/>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2"/>
        <v>0</v>
      </c>
      <c r="AP423" s="186">
        <f t="shared" si="863"/>
        <v>0</v>
      </c>
    </row>
    <row r="424" spans="2:42" x14ac:dyDescent="0.25">
      <c r="B424" s="184" t="s">
        <v>1118</v>
      </c>
      <c r="C424" s="185" t="s">
        <v>1119</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6"/>
        <v>0</v>
      </c>
      <c r="G424" s="186"/>
      <c r="H424" s="186">
        <f t="shared" si="857"/>
        <v>0</v>
      </c>
      <c r="I424" s="186"/>
      <c r="J424" s="186">
        <f t="shared" si="858"/>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9"/>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60"/>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61"/>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2"/>
        <v>0</v>
      </c>
      <c r="AP424" s="186">
        <f t="shared" si="863"/>
        <v>0</v>
      </c>
    </row>
    <row r="425" spans="2:42" x14ac:dyDescent="0.25">
      <c r="B425" s="184" t="s">
        <v>1120</v>
      </c>
      <c r="C425" s="185" t="s">
        <v>1121</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6"/>
        <v>0</v>
      </c>
      <c r="G425" s="186"/>
      <c r="H425" s="186">
        <f t="shared" si="857"/>
        <v>0</v>
      </c>
      <c r="I425" s="186"/>
      <c r="J425" s="186">
        <f t="shared" si="858"/>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9"/>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60"/>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61"/>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2"/>
        <v>0</v>
      </c>
      <c r="AP425" s="186">
        <f t="shared" si="863"/>
        <v>0</v>
      </c>
    </row>
    <row r="426" spans="2:42" x14ac:dyDescent="0.25">
      <c r="B426" s="184" t="s">
        <v>373</v>
      </c>
      <c r="C426" s="185" t="s">
        <v>1122</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6"/>
        <v>0</v>
      </c>
      <c r="G426" s="186"/>
      <c r="H426" s="186">
        <f t="shared" si="857"/>
        <v>0</v>
      </c>
      <c r="I426" s="186"/>
      <c r="J426" s="186">
        <f t="shared" si="858"/>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9"/>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60"/>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61"/>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2"/>
        <v>0</v>
      </c>
      <c r="AP426" s="186">
        <f t="shared" si="863"/>
        <v>0</v>
      </c>
    </row>
    <row r="427" spans="2:42" x14ac:dyDescent="0.25">
      <c r="B427" s="184" t="s">
        <v>1123</v>
      </c>
      <c r="C427" s="185" t="s">
        <v>1124</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6"/>
        <v>0</v>
      </c>
      <c r="G427" s="186"/>
      <c r="H427" s="186">
        <f t="shared" si="857"/>
        <v>0</v>
      </c>
      <c r="I427" s="186"/>
      <c r="J427" s="186">
        <f t="shared" si="858"/>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9"/>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60"/>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61"/>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2"/>
        <v>0</v>
      </c>
      <c r="AP427" s="186">
        <f t="shared" si="863"/>
        <v>0</v>
      </c>
    </row>
    <row r="428" spans="2:42" x14ac:dyDescent="0.25">
      <c r="B428" s="184" t="s">
        <v>1125</v>
      </c>
      <c r="C428" s="185" t="s">
        <v>1115</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6"/>
        <v>0</v>
      </c>
      <c r="G428" s="186"/>
      <c r="H428" s="186">
        <f t="shared" si="857"/>
        <v>0</v>
      </c>
      <c r="I428" s="186"/>
      <c r="J428" s="186">
        <f t="shared" si="858"/>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9"/>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60"/>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61"/>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2"/>
        <v>0</v>
      </c>
      <c r="AP428" s="186">
        <f t="shared" si="863"/>
        <v>0</v>
      </c>
    </row>
    <row r="429" spans="2:42" x14ac:dyDescent="0.25">
      <c r="B429" s="184" t="s">
        <v>1126</v>
      </c>
      <c r="C429" s="185" t="s">
        <v>1127</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4">D429+E429</f>
        <v>0</v>
      </c>
      <c r="G429" s="186"/>
      <c r="H429" s="186">
        <f t="shared" ref="H429:H444" si="865">F429-G429</f>
        <v>0</v>
      </c>
      <c r="I429" s="186"/>
      <c r="J429" s="186">
        <f t="shared" ref="J429:J444" si="866">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7">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8">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9">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70">AL429+AM429+AN429</f>
        <v>0</v>
      </c>
      <c r="AP429" s="186">
        <f t="shared" ref="AP429:AP444" si="871">AC429+AG429+AK429+AO429</f>
        <v>0</v>
      </c>
    </row>
    <row r="430" spans="2:42" x14ac:dyDescent="0.25">
      <c r="B430" s="184" t="s">
        <v>1128</v>
      </c>
      <c r="C430" s="185" t="s">
        <v>1129</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4"/>
        <v>0</v>
      </c>
      <c r="G430" s="186"/>
      <c r="H430" s="186">
        <f t="shared" si="865"/>
        <v>0</v>
      </c>
      <c r="I430" s="186"/>
      <c r="J430" s="186">
        <f t="shared" si="866"/>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7"/>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8"/>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9"/>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70"/>
        <v>0</v>
      </c>
      <c r="AP430" s="186">
        <f t="shared" si="871"/>
        <v>0</v>
      </c>
    </row>
    <row r="431" spans="2:42" x14ac:dyDescent="0.25">
      <c r="B431" s="184" t="s">
        <v>1130</v>
      </c>
      <c r="C431" s="185" t="s">
        <v>1131</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4"/>
        <v>0</v>
      </c>
      <c r="G431" s="186"/>
      <c r="H431" s="186">
        <f t="shared" si="865"/>
        <v>0</v>
      </c>
      <c r="I431" s="186"/>
      <c r="J431" s="186">
        <f t="shared" si="866"/>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7"/>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8"/>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9"/>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70"/>
        <v>0</v>
      </c>
      <c r="AP431" s="186">
        <f t="shared" si="871"/>
        <v>0</v>
      </c>
    </row>
    <row r="432" spans="2:42" x14ac:dyDescent="0.25">
      <c r="B432" s="184" t="s">
        <v>1132</v>
      </c>
      <c r="C432" s="185" t="s">
        <v>1133</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4"/>
        <v>0</v>
      </c>
      <c r="G432" s="186"/>
      <c r="H432" s="186">
        <f t="shared" si="865"/>
        <v>0</v>
      </c>
      <c r="I432" s="186"/>
      <c r="J432" s="186">
        <f t="shared" si="866"/>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7"/>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8"/>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9"/>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70"/>
        <v>0</v>
      </c>
      <c r="AP432" s="186">
        <f t="shared" si="871"/>
        <v>0</v>
      </c>
    </row>
    <row r="433" spans="2:42" x14ac:dyDescent="0.25">
      <c r="B433" s="184" t="s">
        <v>1134</v>
      </c>
      <c r="C433" s="185" t="s">
        <v>1135</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4"/>
        <v>0</v>
      </c>
      <c r="G433" s="186"/>
      <c r="H433" s="186">
        <f t="shared" si="865"/>
        <v>0</v>
      </c>
      <c r="I433" s="186"/>
      <c r="J433" s="186">
        <f t="shared" si="866"/>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7"/>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8"/>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9"/>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70"/>
        <v>0</v>
      </c>
      <c r="AP433" s="186">
        <f t="shared" si="871"/>
        <v>0</v>
      </c>
    </row>
    <row r="434" spans="2:42" x14ac:dyDescent="0.25">
      <c r="B434" s="184" t="s">
        <v>1136</v>
      </c>
      <c r="C434" s="185" t="s">
        <v>1137</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4"/>
        <v>0</v>
      </c>
      <c r="G434" s="186"/>
      <c r="H434" s="186">
        <f t="shared" si="865"/>
        <v>0</v>
      </c>
      <c r="I434" s="186"/>
      <c r="J434" s="186">
        <f t="shared" si="866"/>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7"/>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8"/>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9"/>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70"/>
        <v>0</v>
      </c>
      <c r="AP434" s="186">
        <f t="shared" si="871"/>
        <v>0</v>
      </c>
    </row>
    <row r="435" spans="2:42" x14ac:dyDescent="0.25">
      <c r="B435" s="184" t="s">
        <v>1138</v>
      </c>
      <c r="C435" s="185" t="s">
        <v>1139</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4"/>
        <v>0</v>
      </c>
      <c r="G435" s="186"/>
      <c r="H435" s="186">
        <f t="shared" si="865"/>
        <v>0</v>
      </c>
      <c r="I435" s="186"/>
      <c r="J435" s="186">
        <f t="shared" si="866"/>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7"/>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8"/>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9"/>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70"/>
        <v>0</v>
      </c>
      <c r="AP435" s="186">
        <f t="shared" si="871"/>
        <v>0</v>
      </c>
    </row>
    <row r="436" spans="2:42" x14ac:dyDescent="0.25">
      <c r="B436" s="184" t="s">
        <v>1140</v>
      </c>
      <c r="C436" s="185" t="s">
        <v>1141</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4"/>
        <v>0</v>
      </c>
      <c r="G436" s="186"/>
      <c r="H436" s="186">
        <f t="shared" si="865"/>
        <v>0</v>
      </c>
      <c r="I436" s="186"/>
      <c r="J436" s="186">
        <f t="shared" si="866"/>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7"/>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8"/>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9"/>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70"/>
        <v>0</v>
      </c>
      <c r="AP436" s="186">
        <f t="shared" si="871"/>
        <v>0</v>
      </c>
    </row>
    <row r="437" spans="2:42" x14ac:dyDescent="0.25">
      <c r="B437" s="184" t="s">
        <v>1142</v>
      </c>
      <c r="C437" s="185" t="s">
        <v>1143</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4"/>
        <v>0</v>
      </c>
      <c r="G437" s="186"/>
      <c r="H437" s="186">
        <f t="shared" si="865"/>
        <v>0</v>
      </c>
      <c r="I437" s="186"/>
      <c r="J437" s="186">
        <f t="shared" si="866"/>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7"/>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8"/>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9"/>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70"/>
        <v>0</v>
      </c>
      <c r="AP437" s="186">
        <f t="shared" si="871"/>
        <v>0</v>
      </c>
    </row>
    <row r="438" spans="2:42" x14ac:dyDescent="0.25">
      <c r="B438" s="184" t="s">
        <v>1144</v>
      </c>
      <c r="C438" s="185" t="s">
        <v>1145</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4"/>
        <v>0</v>
      </c>
      <c r="G438" s="186"/>
      <c r="H438" s="186">
        <f t="shared" si="865"/>
        <v>0</v>
      </c>
      <c r="I438" s="186"/>
      <c r="J438" s="186">
        <f t="shared" si="866"/>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7"/>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8"/>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9"/>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70"/>
        <v>0</v>
      </c>
      <c r="AP438" s="186">
        <f t="shared" si="871"/>
        <v>0</v>
      </c>
    </row>
    <row r="439" spans="2:42" x14ac:dyDescent="0.25">
      <c r="B439" s="184" t="s">
        <v>1146</v>
      </c>
      <c r="C439" s="185" t="s">
        <v>1147</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4"/>
        <v>0</v>
      </c>
      <c r="G439" s="186"/>
      <c r="H439" s="186">
        <f t="shared" si="865"/>
        <v>0</v>
      </c>
      <c r="I439" s="186"/>
      <c r="J439" s="186">
        <f t="shared" si="866"/>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7"/>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8"/>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9"/>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70"/>
        <v>0</v>
      </c>
      <c r="AP439" s="186">
        <f t="shared" si="871"/>
        <v>0</v>
      </c>
    </row>
    <row r="440" spans="2:42" x14ac:dyDescent="0.25">
      <c r="B440" s="184" t="s">
        <v>1148</v>
      </c>
      <c r="C440" s="185" t="s">
        <v>1149</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4"/>
        <v>0</v>
      </c>
      <c r="G440" s="186"/>
      <c r="H440" s="186">
        <f t="shared" si="865"/>
        <v>0</v>
      </c>
      <c r="I440" s="186"/>
      <c r="J440" s="186">
        <f t="shared" si="866"/>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7"/>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8"/>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9"/>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70"/>
        <v>0</v>
      </c>
      <c r="AP440" s="186">
        <f t="shared" si="871"/>
        <v>0</v>
      </c>
    </row>
    <row r="441" spans="2:42" x14ac:dyDescent="0.25">
      <c r="B441" s="184" t="s">
        <v>1150</v>
      </c>
      <c r="C441" s="185" t="s">
        <v>1151</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4"/>
        <v>0</v>
      </c>
      <c r="G441" s="186"/>
      <c r="H441" s="186">
        <f t="shared" si="865"/>
        <v>0</v>
      </c>
      <c r="I441" s="186"/>
      <c r="J441" s="186">
        <f t="shared" si="866"/>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7"/>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8"/>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9"/>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70"/>
        <v>0</v>
      </c>
      <c r="AP441" s="186">
        <f t="shared" si="871"/>
        <v>0</v>
      </c>
    </row>
    <row r="442" spans="2:42" x14ac:dyDescent="0.25">
      <c r="B442" s="184" t="s">
        <v>1152</v>
      </c>
      <c r="C442" s="185" t="s">
        <v>1153</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4"/>
        <v>0</v>
      </c>
      <c r="G442" s="186"/>
      <c r="H442" s="186">
        <f t="shared" si="865"/>
        <v>0</v>
      </c>
      <c r="I442" s="186"/>
      <c r="J442" s="186">
        <f t="shared" si="866"/>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7"/>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8"/>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9"/>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70"/>
        <v>0</v>
      </c>
      <c r="AP442" s="186">
        <f t="shared" si="871"/>
        <v>0</v>
      </c>
    </row>
    <row r="443" spans="2:42" x14ac:dyDescent="0.25">
      <c r="B443" s="184" t="s">
        <v>1154</v>
      </c>
      <c r="C443" s="185" t="s">
        <v>1155</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4"/>
        <v>0</v>
      </c>
      <c r="G443" s="186"/>
      <c r="H443" s="186">
        <f t="shared" si="865"/>
        <v>0</v>
      </c>
      <c r="I443" s="186"/>
      <c r="J443" s="186">
        <f t="shared" si="866"/>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7"/>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8"/>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9"/>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70"/>
        <v>0</v>
      </c>
      <c r="AP443" s="186">
        <f t="shared" si="871"/>
        <v>0</v>
      </c>
    </row>
    <row r="444" spans="2:42" x14ac:dyDescent="0.25">
      <c r="B444" s="184" t="s">
        <v>1156</v>
      </c>
      <c r="C444" s="185" t="s">
        <v>1157</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4"/>
        <v>0</v>
      </c>
      <c r="G444" s="186"/>
      <c r="H444" s="186">
        <f t="shared" si="865"/>
        <v>0</v>
      </c>
      <c r="I444" s="186"/>
      <c r="J444" s="186">
        <f t="shared" si="866"/>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7"/>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8"/>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9"/>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70"/>
        <v>0</v>
      </c>
      <c r="AP444" s="186">
        <f t="shared" si="871"/>
        <v>0</v>
      </c>
    </row>
    <row r="445" spans="2:42" x14ac:dyDescent="0.25">
      <c r="B445" s="184" t="s">
        <v>1158</v>
      </c>
      <c r="C445" s="185" t="s">
        <v>1159</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1160</v>
      </c>
      <c r="C446" s="185" t="s">
        <v>1161</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1162</v>
      </c>
      <c r="C447" s="185" t="s">
        <v>1163</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1164</v>
      </c>
      <c r="C448" s="185" t="s">
        <v>1165</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1166</v>
      </c>
      <c r="C449" s="185" t="s">
        <v>1167</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2">D449+E449</f>
        <v>0</v>
      </c>
      <c r="G449" s="186"/>
      <c r="H449" s="186">
        <f t="shared" ref="H449:H452" si="873">F449-G449</f>
        <v>0</v>
      </c>
      <c r="I449" s="186"/>
      <c r="J449" s="186">
        <f t="shared" ref="J449:J452" si="874">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5">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6">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7">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8">AL449+AM449+AN449</f>
        <v>0</v>
      </c>
      <c r="AP449" s="186">
        <f t="shared" ref="AP449:AP452" si="879">AC449+AG449+AK449+AO449</f>
        <v>0</v>
      </c>
    </row>
    <row r="450" spans="2:42" x14ac:dyDescent="0.25">
      <c r="B450" s="184" t="s">
        <v>1168</v>
      </c>
      <c r="C450" s="185" t="s">
        <v>1169</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2"/>
        <v>0</v>
      </c>
      <c r="G450" s="186"/>
      <c r="H450" s="186">
        <f t="shared" si="873"/>
        <v>0</v>
      </c>
      <c r="I450" s="186"/>
      <c r="J450" s="186">
        <f t="shared" si="874"/>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5"/>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6"/>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7"/>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8"/>
        <v>0</v>
      </c>
      <c r="AP450" s="186">
        <f t="shared" si="879"/>
        <v>0</v>
      </c>
    </row>
    <row r="451" spans="2:42" x14ac:dyDescent="0.25">
      <c r="B451" s="184" t="s">
        <v>1170</v>
      </c>
      <c r="C451" s="185" t="s">
        <v>1171</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2"/>
        <v>0</v>
      </c>
      <c r="G451" s="186"/>
      <c r="H451" s="186">
        <f t="shared" si="873"/>
        <v>0</v>
      </c>
      <c r="I451" s="186"/>
      <c r="J451" s="186">
        <f t="shared" si="874"/>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5"/>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6"/>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7"/>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8"/>
        <v>0</v>
      </c>
      <c r="AP451" s="186">
        <f t="shared" si="879"/>
        <v>0</v>
      </c>
    </row>
    <row r="452" spans="2:42" x14ac:dyDescent="0.25">
      <c r="B452" s="184" t="s">
        <v>1172</v>
      </c>
      <c r="C452" s="185" t="s">
        <v>1173</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2"/>
        <v>0</v>
      </c>
      <c r="G452" s="186"/>
      <c r="H452" s="186">
        <f t="shared" si="873"/>
        <v>0</v>
      </c>
      <c r="I452" s="186"/>
      <c r="J452" s="186">
        <f t="shared" si="874"/>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5"/>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6"/>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7"/>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8"/>
        <v>0</v>
      </c>
      <c r="AP452" s="186">
        <f t="shared" si="879"/>
        <v>0</v>
      </c>
    </row>
    <row r="453" spans="2:42" x14ac:dyDescent="0.25">
      <c r="B453" s="184" t="s">
        <v>363</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40"/>
        <v>0</v>
      </c>
      <c r="G453" s="186"/>
      <c r="H453" s="186">
        <f t="shared" si="841"/>
        <v>0</v>
      </c>
      <c r="I453" s="186"/>
      <c r="J453" s="186">
        <f t="shared" si="842"/>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3"/>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4"/>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5"/>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6"/>
        <v>0</v>
      </c>
      <c r="AP453" s="186">
        <f t="shared" si="847"/>
        <v>0</v>
      </c>
    </row>
    <row r="454" spans="2:42" x14ac:dyDescent="0.25">
      <c r="B454" s="184" t="s">
        <v>1174</v>
      </c>
      <c r="C454" s="185" t="s">
        <v>1175</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80">D454+E454</f>
        <v>0</v>
      </c>
      <c r="G454" s="186"/>
      <c r="H454" s="186">
        <f t="shared" ref="H454:H456" si="881">F454-G454</f>
        <v>0</v>
      </c>
      <c r="I454" s="186"/>
      <c r="J454" s="186">
        <f t="shared" ref="J454:J456" si="882">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3">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4">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5">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6">AL454+AM454+AN454</f>
        <v>0</v>
      </c>
      <c r="AP454" s="186">
        <f t="shared" ref="AP454:AP456" si="887">AC454+AG454+AK454+AO454</f>
        <v>0</v>
      </c>
    </row>
    <row r="455" spans="2:42" x14ac:dyDescent="0.25">
      <c r="B455" s="184" t="s">
        <v>1176</v>
      </c>
      <c r="C455" s="185" t="s">
        <v>1177</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80"/>
        <v>0</v>
      </c>
      <c r="G455" s="186"/>
      <c r="H455" s="186">
        <f t="shared" si="881"/>
        <v>0</v>
      </c>
      <c r="I455" s="186"/>
      <c r="J455" s="186">
        <f t="shared" si="882"/>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3"/>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4"/>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5"/>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6"/>
        <v>0</v>
      </c>
      <c r="AP455" s="186">
        <f t="shared" si="887"/>
        <v>0</v>
      </c>
    </row>
    <row r="456" spans="2:42" x14ac:dyDescent="0.25">
      <c r="B456" s="184" t="s">
        <v>1178</v>
      </c>
      <c r="C456" s="185" t="s">
        <v>1179</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80"/>
        <v>0</v>
      </c>
      <c r="G456" s="186"/>
      <c r="H456" s="186">
        <f t="shared" si="881"/>
        <v>0</v>
      </c>
      <c r="I456" s="186"/>
      <c r="J456" s="186">
        <f t="shared" si="882"/>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3"/>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4"/>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5"/>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6"/>
        <v>0</v>
      </c>
      <c r="AP456" s="186">
        <f t="shared" si="887"/>
        <v>0</v>
      </c>
    </row>
    <row r="457" spans="2:42" x14ac:dyDescent="0.25">
      <c r="B457" s="184" t="s">
        <v>1180</v>
      </c>
      <c r="C457" s="185" t="s">
        <v>1181</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4"/>
        <v>0</v>
      </c>
      <c r="G457" s="186"/>
      <c r="H457" s="186">
        <f t="shared" si="597"/>
        <v>0</v>
      </c>
      <c r="I457" s="186"/>
      <c r="J457" s="186">
        <f t="shared" si="598"/>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601"/>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2"/>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3"/>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4"/>
        <v>0</v>
      </c>
      <c r="AP457" s="186">
        <f t="shared" si="605"/>
        <v>0</v>
      </c>
    </row>
    <row r="458" spans="2:42" x14ac:dyDescent="0.25">
      <c r="B458" s="184" t="s">
        <v>1182</v>
      </c>
      <c r="C458" s="185" t="s">
        <v>1183</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4"/>
        <v>0</v>
      </c>
      <c r="G458" s="186"/>
      <c r="H458" s="186">
        <f t="shared" si="597"/>
        <v>0</v>
      </c>
      <c r="I458" s="186"/>
      <c r="J458" s="186">
        <f t="shared" si="598"/>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601"/>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2"/>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3"/>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4"/>
        <v>0</v>
      </c>
      <c r="AP458" s="186">
        <f t="shared" si="605"/>
        <v>0</v>
      </c>
    </row>
    <row r="459" spans="2:42" x14ac:dyDescent="0.25">
      <c r="B459" s="193" t="s">
        <v>364</v>
      </c>
      <c r="C459" s="194" t="s">
        <v>233</v>
      </c>
      <c r="D459" s="195">
        <f>SUM(D460:D466)</f>
        <v>0</v>
      </c>
      <c r="E459" s="195">
        <f>SUM(E460:E466)</f>
        <v>0</v>
      </c>
      <c r="F459" s="195">
        <f t="shared" si="794"/>
        <v>0</v>
      </c>
      <c r="G459" s="195">
        <f>SUM(G460:G466)</f>
        <v>0</v>
      </c>
      <c r="H459" s="195">
        <f t="shared" si="597"/>
        <v>0</v>
      </c>
      <c r="I459" s="195">
        <f>SUM(I460:I466)</f>
        <v>0</v>
      </c>
      <c r="J459" s="195">
        <f t="shared" si="598"/>
        <v>0</v>
      </c>
      <c r="K459" s="195">
        <f t="shared" ref="K459:AB459" si="888">SUM(K460:K466)</f>
        <v>0</v>
      </c>
      <c r="L459" s="195">
        <f t="shared" si="888"/>
        <v>0</v>
      </c>
      <c r="M459" s="195">
        <f t="shared" si="888"/>
        <v>0</v>
      </c>
      <c r="N459" s="195">
        <f t="shared" si="888"/>
        <v>0</v>
      </c>
      <c r="O459" s="195">
        <f t="shared" si="888"/>
        <v>0</v>
      </c>
      <c r="P459" s="195">
        <f t="shared" ref="P459:Q459" si="889">SUM(P460:P466)</f>
        <v>0</v>
      </c>
      <c r="Q459" s="195">
        <f t="shared" si="889"/>
        <v>0</v>
      </c>
      <c r="R459" s="195">
        <f t="shared" si="888"/>
        <v>0</v>
      </c>
      <c r="S459" s="195">
        <f t="shared" si="888"/>
        <v>0</v>
      </c>
      <c r="T459" s="195">
        <f t="shared" ref="T459" si="890">SUM(T460:T466)</f>
        <v>0</v>
      </c>
      <c r="U459" s="195">
        <f t="shared" si="888"/>
        <v>0</v>
      </c>
      <c r="V459" s="195">
        <f t="shared" si="888"/>
        <v>0</v>
      </c>
      <c r="W459" s="195">
        <f t="shared" ref="W459" si="891">SUM(W460:W466)</f>
        <v>0</v>
      </c>
      <c r="X459" s="195">
        <f t="shared" si="888"/>
        <v>0</v>
      </c>
      <c r="Y459" s="195">
        <f t="shared" si="888"/>
        <v>0</v>
      </c>
      <c r="Z459" s="195">
        <f t="shared" si="888"/>
        <v>0</v>
      </c>
      <c r="AA459" s="195">
        <f t="shared" si="888"/>
        <v>0</v>
      </c>
      <c r="AB459" s="195">
        <f t="shared" si="888"/>
        <v>0</v>
      </c>
      <c r="AC459" s="195">
        <f t="shared" si="601"/>
        <v>0</v>
      </c>
      <c r="AD459" s="195">
        <f>SUM(AD460:AD466)</f>
        <v>0</v>
      </c>
      <c r="AE459" s="195">
        <f>SUM(AE460:AE466)</f>
        <v>0</v>
      </c>
      <c r="AF459" s="195">
        <f>SUM(AF460:AF466)</f>
        <v>0</v>
      </c>
      <c r="AG459" s="195">
        <f t="shared" si="602"/>
        <v>0</v>
      </c>
      <c r="AH459" s="195">
        <f>SUM(AH460:AH466)</f>
        <v>0</v>
      </c>
      <c r="AI459" s="195">
        <f>SUM(AI460:AI466)</f>
        <v>0</v>
      </c>
      <c r="AJ459" s="195">
        <f>SUM(AJ460:AJ466)</f>
        <v>0</v>
      </c>
      <c r="AK459" s="195">
        <f t="shared" si="603"/>
        <v>0</v>
      </c>
      <c r="AL459" s="195">
        <f>SUM(AL460:AL466)</f>
        <v>0</v>
      </c>
      <c r="AM459" s="195">
        <f>SUM(AM460:AM466)</f>
        <v>0</v>
      </c>
      <c r="AN459" s="195">
        <f>SUM(AN460:AN466)</f>
        <v>0</v>
      </c>
      <c r="AO459" s="195">
        <f t="shared" si="604"/>
        <v>0</v>
      </c>
      <c r="AP459" s="195">
        <f t="shared" si="605"/>
        <v>0</v>
      </c>
    </row>
    <row r="460" spans="2:42" x14ac:dyDescent="0.25">
      <c r="B460" s="184" t="s">
        <v>365</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2">D460+E460</f>
        <v>0</v>
      </c>
      <c r="G460" s="186"/>
      <c r="H460" s="186">
        <f t="shared" ref="H460:H462" si="893">F460-G460</f>
        <v>0</v>
      </c>
      <c r="I460" s="186"/>
      <c r="J460" s="186">
        <f t="shared" ref="J460:J462" si="894">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5">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6">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7">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8">AL460+AM460+AN460</f>
        <v>0</v>
      </c>
      <c r="AP460" s="186">
        <f t="shared" ref="AP460:AP462" si="899">AC460+AG460+AK460+AO460</f>
        <v>0</v>
      </c>
    </row>
    <row r="461" spans="2:42" x14ac:dyDescent="0.25">
      <c r="B461" s="184" t="s">
        <v>1184</v>
      </c>
      <c r="C461" s="185" t="s">
        <v>1185</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2"/>
        <v>0</v>
      </c>
      <c r="G461" s="186"/>
      <c r="H461" s="186">
        <f t="shared" si="893"/>
        <v>0</v>
      </c>
      <c r="I461" s="186"/>
      <c r="J461" s="186">
        <f t="shared" si="894"/>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5"/>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6"/>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7"/>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8"/>
        <v>0</v>
      </c>
      <c r="AP461" s="186">
        <f t="shared" si="899"/>
        <v>0</v>
      </c>
    </row>
    <row r="462" spans="2:42" x14ac:dyDescent="0.25">
      <c r="B462" s="184" t="s">
        <v>1186</v>
      </c>
      <c r="C462" s="185" t="s">
        <v>1187</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2"/>
        <v>0</v>
      </c>
      <c r="G462" s="186"/>
      <c r="H462" s="186">
        <f t="shared" si="893"/>
        <v>0</v>
      </c>
      <c r="I462" s="186"/>
      <c r="J462" s="186">
        <f t="shared" si="894"/>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5"/>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6"/>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7"/>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8"/>
        <v>0</v>
      </c>
      <c r="AP462" s="186">
        <f t="shared" si="899"/>
        <v>0</v>
      </c>
    </row>
    <row r="463" spans="2:42" x14ac:dyDescent="0.25">
      <c r="B463" s="184" t="s">
        <v>1188</v>
      </c>
      <c r="C463" s="185" t="s">
        <v>1189</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4"/>
        <v>0</v>
      </c>
      <c r="G463" s="186"/>
      <c r="H463" s="186">
        <f t="shared" si="597"/>
        <v>0</v>
      </c>
      <c r="I463" s="186"/>
      <c r="J463" s="186">
        <f t="shared" si="598"/>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601"/>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2"/>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3"/>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4"/>
        <v>0</v>
      </c>
      <c r="AP463" s="186">
        <f t="shared" si="605"/>
        <v>0</v>
      </c>
    </row>
    <row r="464" spans="2:42" x14ac:dyDescent="0.25">
      <c r="B464" s="184" t="s">
        <v>1190</v>
      </c>
      <c r="C464" s="185" t="s">
        <v>1191</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900">D464+E464</f>
        <v>0</v>
      </c>
      <c r="G464" s="186"/>
      <c r="H464" s="186">
        <f t="shared" ref="H464" si="901">F464-G464</f>
        <v>0</v>
      </c>
      <c r="I464" s="186"/>
      <c r="J464" s="186">
        <f t="shared" ref="J464" si="902">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3">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4">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5">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6">AL464+AM464+AN464</f>
        <v>0</v>
      </c>
      <c r="AP464" s="186">
        <f t="shared" ref="AP464" si="907">AC464+AG464+AK464+AO464</f>
        <v>0</v>
      </c>
    </row>
    <row r="465" spans="2:42" x14ac:dyDescent="0.25">
      <c r="B465" s="184" t="s">
        <v>1192</v>
      </c>
      <c r="C465" s="185" t="s">
        <v>1193</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8">D465+E465</f>
        <v>0</v>
      </c>
      <c r="G465" s="186"/>
      <c r="H465" s="186">
        <f t="shared" ref="H465" si="909">F465-G465</f>
        <v>0</v>
      </c>
      <c r="I465" s="186"/>
      <c r="J465" s="186">
        <f t="shared" ref="J465" si="910">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11">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2">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3">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4">AL465+AM465+AN465</f>
        <v>0</v>
      </c>
      <c r="AP465" s="186">
        <f t="shared" ref="AP465" si="915">AC465+AG465+AK465+AO465</f>
        <v>0</v>
      </c>
    </row>
    <row r="466" spans="2:42" x14ac:dyDescent="0.25">
      <c r="B466" s="184" t="s">
        <v>1194</v>
      </c>
      <c r="C466" s="185" t="s">
        <v>1195</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4"/>
        <v>0</v>
      </c>
      <c r="G466" s="186"/>
      <c r="H466" s="186">
        <f t="shared" si="597"/>
        <v>0</v>
      </c>
      <c r="I466" s="186"/>
      <c r="J466" s="186">
        <f t="shared" si="598"/>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601"/>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2"/>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3"/>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4"/>
        <v>0</v>
      </c>
      <c r="AP466" s="186">
        <f t="shared" si="605"/>
        <v>0</v>
      </c>
    </row>
    <row r="467" spans="2:42" x14ac:dyDescent="0.25">
      <c r="B467" s="193" t="s">
        <v>366</v>
      </c>
      <c r="C467" s="194" t="s">
        <v>235</v>
      </c>
      <c r="D467" s="195">
        <f>SUM(D468:D484)</f>
        <v>0</v>
      </c>
      <c r="E467" s="195">
        <f>SUM(E468:E484)</f>
        <v>0</v>
      </c>
      <c r="F467" s="195">
        <f t="shared" si="794"/>
        <v>0</v>
      </c>
      <c r="G467" s="195">
        <f>SUM(G468:G484)</f>
        <v>0</v>
      </c>
      <c r="H467" s="195">
        <f t="shared" si="597"/>
        <v>0</v>
      </c>
      <c r="I467" s="195">
        <f>SUM(I468:I484)</f>
        <v>0</v>
      </c>
      <c r="J467" s="195">
        <f t="shared" si="598"/>
        <v>0</v>
      </c>
      <c r="K467" s="195">
        <f t="shared" ref="K467:AB467" si="916">SUM(K468:K484)</f>
        <v>0</v>
      </c>
      <c r="L467" s="195">
        <f t="shared" si="916"/>
        <v>0</v>
      </c>
      <c r="M467" s="195">
        <f t="shared" si="916"/>
        <v>0</v>
      </c>
      <c r="N467" s="195">
        <f t="shared" si="916"/>
        <v>0</v>
      </c>
      <c r="O467" s="195">
        <f t="shared" si="916"/>
        <v>0</v>
      </c>
      <c r="P467" s="195">
        <f t="shared" si="916"/>
        <v>0</v>
      </c>
      <c r="Q467" s="195">
        <f t="shared" si="916"/>
        <v>0</v>
      </c>
      <c r="R467" s="195">
        <f t="shared" si="916"/>
        <v>0</v>
      </c>
      <c r="S467" s="195">
        <f t="shared" si="916"/>
        <v>0</v>
      </c>
      <c r="T467" s="195">
        <f t="shared" ref="T467" si="917">SUM(T468:T484)</f>
        <v>0</v>
      </c>
      <c r="U467" s="195">
        <f t="shared" si="916"/>
        <v>0</v>
      </c>
      <c r="V467" s="195">
        <f t="shared" si="916"/>
        <v>0</v>
      </c>
      <c r="W467" s="195">
        <f t="shared" si="916"/>
        <v>0</v>
      </c>
      <c r="X467" s="195">
        <f t="shared" si="916"/>
        <v>0</v>
      </c>
      <c r="Y467" s="195">
        <f t="shared" si="916"/>
        <v>0</v>
      </c>
      <c r="Z467" s="195">
        <f t="shared" si="916"/>
        <v>0</v>
      </c>
      <c r="AA467" s="195">
        <f t="shared" si="916"/>
        <v>0</v>
      </c>
      <c r="AB467" s="195">
        <f t="shared" si="916"/>
        <v>0</v>
      </c>
      <c r="AC467" s="195">
        <f t="shared" si="601"/>
        <v>0</v>
      </c>
      <c r="AD467" s="195">
        <f>SUM(AD468:AD484)</f>
        <v>0</v>
      </c>
      <c r="AE467" s="195">
        <f>SUM(AE468:AE484)</f>
        <v>0</v>
      </c>
      <c r="AF467" s="195">
        <f>SUM(AF468:AF484)</f>
        <v>0</v>
      </c>
      <c r="AG467" s="195">
        <f t="shared" si="602"/>
        <v>0</v>
      </c>
      <c r="AH467" s="195">
        <f>SUM(AH468:AH484)</f>
        <v>0</v>
      </c>
      <c r="AI467" s="195">
        <f>SUM(AI468:AI484)</f>
        <v>0</v>
      </c>
      <c r="AJ467" s="195">
        <f>SUM(AJ468:AJ484)</f>
        <v>0</v>
      </c>
      <c r="AK467" s="195">
        <f t="shared" si="603"/>
        <v>0</v>
      </c>
      <c r="AL467" s="195">
        <f>SUM(AL468:AL484)</f>
        <v>0</v>
      </c>
      <c r="AM467" s="195">
        <f>SUM(AM468:AM484)</f>
        <v>0</v>
      </c>
      <c r="AN467" s="195">
        <f>SUM(AN468:AN484)</f>
        <v>0</v>
      </c>
      <c r="AO467" s="195">
        <f t="shared" si="604"/>
        <v>0</v>
      </c>
      <c r="AP467" s="195">
        <f t="shared" si="605"/>
        <v>0</v>
      </c>
    </row>
    <row r="468" spans="2:42" x14ac:dyDescent="0.25">
      <c r="B468" s="184" t="s">
        <v>1196</v>
      </c>
      <c r="C468" s="185" t="s">
        <v>1197</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8">D468+E468</f>
        <v>0</v>
      </c>
      <c r="G468" s="186"/>
      <c r="H468" s="186">
        <f t="shared" ref="H468" si="919">F468-G468</f>
        <v>0</v>
      </c>
      <c r="I468" s="186"/>
      <c r="J468" s="186">
        <f t="shared" ref="J468" si="920">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21">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2">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3">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4">AL468+AM468+AN468</f>
        <v>0</v>
      </c>
      <c r="AP468" s="186">
        <f t="shared" ref="AP468" si="925">AC468+AG468+AK468+AO468</f>
        <v>0</v>
      </c>
    </row>
    <row r="469" spans="2:42" x14ac:dyDescent="0.25">
      <c r="B469" s="184" t="s">
        <v>367</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374</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1198</v>
      </c>
      <c r="C471" s="185" t="s">
        <v>1199</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1200</v>
      </c>
      <c r="C472" s="185" t="s">
        <v>1201</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1202</v>
      </c>
      <c r="C473" s="185" t="s">
        <v>1203</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1204</v>
      </c>
      <c r="C474" s="185" t="s">
        <v>1205</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6">D474+E474</f>
        <v>0</v>
      </c>
      <c r="G474" s="186"/>
      <c r="H474" s="186">
        <f t="shared" ref="H474:H477" si="927">F474-G474</f>
        <v>0</v>
      </c>
      <c r="I474" s="186"/>
      <c r="J474" s="186">
        <f t="shared" ref="J474:J477" si="928">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9">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30">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31">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2">AL474+AM474+AN474</f>
        <v>0</v>
      </c>
      <c r="AP474" s="186">
        <f t="shared" ref="AP474:AP477" si="933">AC474+AG474+AK474+AO474</f>
        <v>0</v>
      </c>
    </row>
    <row r="475" spans="2:42" x14ac:dyDescent="0.25">
      <c r="B475" s="184" t="s">
        <v>1206</v>
      </c>
      <c r="C475" s="185" t="s">
        <v>1207</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6"/>
        <v>0</v>
      </c>
      <c r="G475" s="186"/>
      <c r="H475" s="186">
        <f t="shared" si="927"/>
        <v>0</v>
      </c>
      <c r="I475" s="186"/>
      <c r="J475" s="186">
        <f t="shared" si="928"/>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9"/>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30"/>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31"/>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2"/>
        <v>0</v>
      </c>
      <c r="AP475" s="186">
        <f t="shared" si="933"/>
        <v>0</v>
      </c>
    </row>
    <row r="476" spans="2:42" x14ac:dyDescent="0.25">
      <c r="B476" s="184" t="s">
        <v>1208</v>
      </c>
      <c r="C476" s="185" t="s">
        <v>1209</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6"/>
        <v>0</v>
      </c>
      <c r="G476" s="186"/>
      <c r="H476" s="186">
        <f t="shared" si="927"/>
        <v>0</v>
      </c>
      <c r="I476" s="186"/>
      <c r="J476" s="186">
        <f t="shared" si="928"/>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9"/>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30"/>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31"/>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2"/>
        <v>0</v>
      </c>
      <c r="AP476" s="186">
        <f t="shared" si="933"/>
        <v>0</v>
      </c>
    </row>
    <row r="477" spans="2:42" x14ac:dyDescent="0.25">
      <c r="B477" s="184" t="s">
        <v>1210</v>
      </c>
      <c r="C477" s="185" t="s">
        <v>1211</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6"/>
        <v>0</v>
      </c>
      <c r="G477" s="186"/>
      <c r="H477" s="186">
        <f t="shared" si="927"/>
        <v>0</v>
      </c>
      <c r="I477" s="186"/>
      <c r="J477" s="186">
        <f t="shared" si="928"/>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9"/>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30"/>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31"/>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2"/>
        <v>0</v>
      </c>
      <c r="AP477" s="186">
        <f t="shared" si="933"/>
        <v>0</v>
      </c>
    </row>
    <row r="478" spans="2:42" x14ac:dyDescent="0.25">
      <c r="B478" s="184" t="s">
        <v>1212</v>
      </c>
      <c r="C478" s="185" t="s">
        <v>1213</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4">D478+E478</f>
        <v>0</v>
      </c>
      <c r="G478" s="186"/>
      <c r="H478" s="186">
        <f t="shared" ref="H478:H481" si="935">F478-G478</f>
        <v>0</v>
      </c>
      <c r="I478" s="186"/>
      <c r="J478" s="186">
        <f t="shared" ref="J478:J481" si="936">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7">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8">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9">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40">AL478+AM478+AN478</f>
        <v>0</v>
      </c>
      <c r="AP478" s="186">
        <f t="shared" ref="AP478:AP481" si="941">AC478+AG478+AK478+AO478</f>
        <v>0</v>
      </c>
    </row>
    <row r="479" spans="2:42" x14ac:dyDescent="0.25">
      <c r="B479" s="184" t="s">
        <v>1214</v>
      </c>
      <c r="C479" s="185" t="s">
        <v>1215</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4"/>
        <v>0</v>
      </c>
      <c r="G479" s="186"/>
      <c r="H479" s="186">
        <f t="shared" si="935"/>
        <v>0</v>
      </c>
      <c r="I479" s="186"/>
      <c r="J479" s="186">
        <f t="shared" si="936"/>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7"/>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8"/>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9"/>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40"/>
        <v>0</v>
      </c>
      <c r="AP479" s="186">
        <f t="shared" si="941"/>
        <v>0</v>
      </c>
    </row>
    <row r="480" spans="2:42" x14ac:dyDescent="0.25">
      <c r="B480" s="184" t="s">
        <v>1216</v>
      </c>
      <c r="C480" s="185" t="s">
        <v>1217</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4"/>
        <v>0</v>
      </c>
      <c r="G480" s="186"/>
      <c r="H480" s="186">
        <f t="shared" si="935"/>
        <v>0</v>
      </c>
      <c r="I480" s="186"/>
      <c r="J480" s="186">
        <f t="shared" si="936"/>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7"/>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8"/>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9"/>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40"/>
        <v>0</v>
      </c>
      <c r="AP480" s="186">
        <f t="shared" si="941"/>
        <v>0</v>
      </c>
    </row>
    <row r="481" spans="2:42" x14ac:dyDescent="0.25">
      <c r="B481" s="184" t="s">
        <v>1218</v>
      </c>
      <c r="C481" s="185" t="s">
        <v>1219</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4"/>
        <v>0</v>
      </c>
      <c r="G481" s="186"/>
      <c r="H481" s="186">
        <f t="shared" si="935"/>
        <v>0</v>
      </c>
      <c r="I481" s="186"/>
      <c r="J481" s="186">
        <f t="shared" si="936"/>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7"/>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8"/>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9"/>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40"/>
        <v>0</v>
      </c>
      <c r="AP481" s="186">
        <f t="shared" si="941"/>
        <v>0</v>
      </c>
    </row>
    <row r="482" spans="2:42" x14ac:dyDescent="0.25">
      <c r="B482" s="184" t="s">
        <v>1220</v>
      </c>
      <c r="C482" s="185" t="s">
        <v>1221</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1222</v>
      </c>
      <c r="C483" s="185" t="s">
        <v>1223</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2">D483+E483</f>
        <v>0</v>
      </c>
      <c r="G483" s="186"/>
      <c r="H483" s="186">
        <f t="shared" ref="H483" si="943">F483-G483</f>
        <v>0</v>
      </c>
      <c r="I483" s="186"/>
      <c r="J483" s="186">
        <f t="shared" ref="J483" si="944">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5">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6">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7">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8">AL483+AM483+AN483</f>
        <v>0</v>
      </c>
      <c r="AP483" s="186">
        <f t="shared" ref="AP483" si="949">AC483+AG483+AK483+AO483</f>
        <v>0</v>
      </c>
    </row>
    <row r="484" spans="2:42" x14ac:dyDescent="0.25">
      <c r="B484" s="184" t="s">
        <v>1224</v>
      </c>
      <c r="C484" s="185" t="s">
        <v>1225</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50">D484+E484</f>
        <v>0</v>
      </c>
      <c r="G484" s="186"/>
      <c r="H484" s="186">
        <f t="shared" ref="H484" si="951">F484-G484</f>
        <v>0</v>
      </c>
      <c r="I484" s="186"/>
      <c r="J484" s="186">
        <f t="shared" ref="J484" si="952">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3">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4">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5">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6">AL484+AM484+AN484</f>
        <v>0</v>
      </c>
      <c r="AP484" s="186">
        <f t="shared" ref="AP484" si="957">AC484+AG484+AK484+AO484</f>
        <v>0</v>
      </c>
    </row>
    <row r="485" spans="2:42" x14ac:dyDescent="0.25">
      <c r="B485" s="193" t="s">
        <v>368</v>
      </c>
      <c r="C485" s="194" t="s">
        <v>237</v>
      </c>
      <c r="D485" s="195">
        <f>SUM(D486:D488)</f>
        <v>0</v>
      </c>
      <c r="E485" s="195">
        <f>SUM(E486:E488)</f>
        <v>0</v>
      </c>
      <c r="F485" s="195">
        <f t="shared" si="794"/>
        <v>0</v>
      </c>
      <c r="G485" s="195">
        <f>SUM(G486:G488)</f>
        <v>0</v>
      </c>
      <c r="H485" s="195">
        <f t="shared" si="597"/>
        <v>0</v>
      </c>
      <c r="I485" s="195">
        <f>SUM(I486:I488)</f>
        <v>0</v>
      </c>
      <c r="J485" s="195">
        <f t="shared" si="598"/>
        <v>0</v>
      </c>
      <c r="K485" s="195">
        <f t="shared" ref="K485:AB485" si="958">SUM(K486:K488)</f>
        <v>0</v>
      </c>
      <c r="L485" s="195">
        <f t="shared" si="958"/>
        <v>0</v>
      </c>
      <c r="M485" s="195">
        <f t="shared" si="958"/>
        <v>0</v>
      </c>
      <c r="N485" s="195">
        <f t="shared" si="958"/>
        <v>0</v>
      </c>
      <c r="O485" s="195">
        <f t="shared" si="958"/>
        <v>0</v>
      </c>
      <c r="P485" s="195">
        <f t="shared" ref="P485:Q485" si="959">SUM(P486:P488)</f>
        <v>0</v>
      </c>
      <c r="Q485" s="195">
        <f t="shared" si="959"/>
        <v>0</v>
      </c>
      <c r="R485" s="195">
        <f t="shared" si="958"/>
        <v>0</v>
      </c>
      <c r="S485" s="195">
        <f t="shared" si="958"/>
        <v>0</v>
      </c>
      <c r="T485" s="195">
        <f t="shared" ref="T485" si="960">SUM(T486:T488)</f>
        <v>0</v>
      </c>
      <c r="U485" s="195">
        <f t="shared" si="958"/>
        <v>0</v>
      </c>
      <c r="V485" s="195">
        <f t="shared" si="958"/>
        <v>0</v>
      </c>
      <c r="W485" s="195">
        <f t="shared" ref="W485" si="961">SUM(W486:W488)</f>
        <v>0</v>
      </c>
      <c r="X485" s="195">
        <f t="shared" si="958"/>
        <v>0</v>
      </c>
      <c r="Y485" s="195">
        <f t="shared" si="958"/>
        <v>0</v>
      </c>
      <c r="Z485" s="195">
        <f t="shared" si="958"/>
        <v>0</v>
      </c>
      <c r="AA485" s="195">
        <f t="shared" si="958"/>
        <v>0</v>
      </c>
      <c r="AB485" s="195">
        <f t="shared" si="958"/>
        <v>0</v>
      </c>
      <c r="AC485" s="195">
        <f t="shared" si="601"/>
        <v>0</v>
      </c>
      <c r="AD485" s="195">
        <f>SUM(AD486:AD488)</f>
        <v>0</v>
      </c>
      <c r="AE485" s="195">
        <f>SUM(AE486:AE488)</f>
        <v>0</v>
      </c>
      <c r="AF485" s="195">
        <f>SUM(AF486:AF488)</f>
        <v>0</v>
      </c>
      <c r="AG485" s="195">
        <f t="shared" si="602"/>
        <v>0</v>
      </c>
      <c r="AH485" s="195">
        <f>SUM(AH486:AH488)</f>
        <v>0</v>
      </c>
      <c r="AI485" s="195">
        <f>SUM(AI486:AI488)</f>
        <v>0</v>
      </c>
      <c r="AJ485" s="195">
        <f>SUM(AJ486:AJ488)</f>
        <v>0</v>
      </c>
      <c r="AK485" s="195">
        <f t="shared" si="603"/>
        <v>0</v>
      </c>
      <c r="AL485" s="195">
        <f>SUM(AL486:AL488)</f>
        <v>0</v>
      </c>
      <c r="AM485" s="195">
        <f>SUM(AM486:AM488)</f>
        <v>0</v>
      </c>
      <c r="AN485" s="195">
        <f>SUM(AN486:AN488)</f>
        <v>0</v>
      </c>
      <c r="AO485" s="195">
        <f t="shared" si="604"/>
        <v>0</v>
      </c>
      <c r="AP485" s="195">
        <f t="shared" si="605"/>
        <v>0</v>
      </c>
    </row>
    <row r="486" spans="2:42" x14ac:dyDescent="0.25">
      <c r="B486" s="184" t="s">
        <v>369</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4"/>
        <v>0</v>
      </c>
      <c r="G486" s="186"/>
      <c r="H486" s="186">
        <f t="shared" si="597"/>
        <v>0</v>
      </c>
      <c r="I486" s="186"/>
      <c r="J486" s="186">
        <f t="shared" si="598"/>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601"/>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2"/>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3"/>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4"/>
        <v>0</v>
      </c>
      <c r="AP486" s="186">
        <f t="shared" si="605"/>
        <v>0</v>
      </c>
    </row>
    <row r="487" spans="2:42" x14ac:dyDescent="0.25">
      <c r="B487" s="184" t="s">
        <v>1226</v>
      </c>
      <c r="C487" s="185" t="s">
        <v>1227</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2">D487+E487</f>
        <v>0</v>
      </c>
      <c r="G487" s="186"/>
      <c r="H487" s="186">
        <f t="shared" ref="H487" si="963">F487-G487</f>
        <v>0</v>
      </c>
      <c r="I487" s="186"/>
      <c r="J487" s="186">
        <f t="shared" ref="J487" si="964">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5">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6">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7">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8">AL487+AM487+AN487</f>
        <v>0</v>
      </c>
      <c r="AP487" s="186">
        <f t="shared" ref="AP487" si="969">AC487+AG487+AK487+AO487</f>
        <v>0</v>
      </c>
    </row>
    <row r="488" spans="2:42" x14ac:dyDescent="0.25">
      <c r="B488" s="184" t="s">
        <v>1228</v>
      </c>
      <c r="C488" s="185" t="s">
        <v>1229</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4"/>
        <v>0</v>
      </c>
      <c r="G488" s="186"/>
      <c r="H488" s="186">
        <f t="shared" si="597"/>
        <v>0</v>
      </c>
      <c r="I488" s="186"/>
      <c r="J488" s="186">
        <f t="shared" si="598"/>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601"/>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2"/>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3"/>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4"/>
        <v>0</v>
      </c>
      <c r="AP488" s="186">
        <f t="shared" si="605"/>
        <v>0</v>
      </c>
    </row>
    <row r="489" spans="2:42" x14ac:dyDescent="0.25">
      <c r="B489" s="193" t="s">
        <v>370</v>
      </c>
      <c r="C489" s="194" t="s">
        <v>239</v>
      </c>
      <c r="D489" s="195">
        <f>SUM(D490:D498)</f>
        <v>0</v>
      </c>
      <c r="E489" s="195">
        <f>SUM(E490:E498)</f>
        <v>0</v>
      </c>
      <c r="F489" s="195">
        <f t="shared" si="794"/>
        <v>0</v>
      </c>
      <c r="G489" s="195">
        <f>SUM(G490:G498)</f>
        <v>0</v>
      </c>
      <c r="H489" s="195">
        <f t="shared" si="597"/>
        <v>0</v>
      </c>
      <c r="I489" s="195">
        <f>SUM(I490:I498)</f>
        <v>0</v>
      </c>
      <c r="J489" s="195">
        <f t="shared" si="598"/>
        <v>0</v>
      </c>
      <c r="K489" s="195">
        <f t="shared" ref="K489:AB489" si="970">SUM(K490:K498)</f>
        <v>0</v>
      </c>
      <c r="L489" s="195">
        <f t="shared" si="970"/>
        <v>0</v>
      </c>
      <c r="M489" s="195">
        <f t="shared" si="970"/>
        <v>0</v>
      </c>
      <c r="N489" s="195">
        <f t="shared" si="970"/>
        <v>0</v>
      </c>
      <c r="O489" s="195">
        <f t="shared" si="970"/>
        <v>0</v>
      </c>
      <c r="P489" s="195">
        <f t="shared" ref="P489:Q489" si="971">SUM(P490:P498)</f>
        <v>0</v>
      </c>
      <c r="Q489" s="195">
        <f t="shared" si="971"/>
        <v>0</v>
      </c>
      <c r="R489" s="195">
        <f t="shared" si="970"/>
        <v>0</v>
      </c>
      <c r="S489" s="195">
        <f t="shared" si="970"/>
        <v>0</v>
      </c>
      <c r="T489" s="195">
        <f t="shared" ref="T489" si="972">SUM(T490:T498)</f>
        <v>0</v>
      </c>
      <c r="U489" s="195">
        <f t="shared" si="970"/>
        <v>0</v>
      </c>
      <c r="V489" s="195">
        <f t="shared" si="970"/>
        <v>0</v>
      </c>
      <c r="W489" s="195">
        <f t="shared" ref="W489" si="973">SUM(W490:W498)</f>
        <v>0</v>
      </c>
      <c r="X489" s="195">
        <f t="shared" si="970"/>
        <v>0</v>
      </c>
      <c r="Y489" s="195">
        <f t="shared" si="970"/>
        <v>0</v>
      </c>
      <c r="Z489" s="195">
        <f t="shared" si="970"/>
        <v>0</v>
      </c>
      <c r="AA489" s="195">
        <f t="shared" si="970"/>
        <v>0</v>
      </c>
      <c r="AB489" s="195">
        <f t="shared" si="970"/>
        <v>0</v>
      </c>
      <c r="AC489" s="195">
        <f t="shared" si="601"/>
        <v>0</v>
      </c>
      <c r="AD489" s="195">
        <f>SUM(AD490:AD498)</f>
        <v>0</v>
      </c>
      <c r="AE489" s="195">
        <f>SUM(AE490:AE498)</f>
        <v>0</v>
      </c>
      <c r="AF489" s="195">
        <f>SUM(AF490:AF498)</f>
        <v>0</v>
      </c>
      <c r="AG489" s="195">
        <f t="shared" si="602"/>
        <v>0</v>
      </c>
      <c r="AH489" s="195">
        <f>SUM(AH490:AH498)</f>
        <v>0</v>
      </c>
      <c r="AI489" s="195">
        <f>SUM(AI490:AI498)</f>
        <v>0</v>
      </c>
      <c r="AJ489" s="195">
        <f>SUM(AJ490:AJ498)</f>
        <v>0</v>
      </c>
      <c r="AK489" s="195">
        <f t="shared" si="603"/>
        <v>0</v>
      </c>
      <c r="AL489" s="195">
        <f>SUM(AL490:AL498)</f>
        <v>0</v>
      </c>
      <c r="AM489" s="195">
        <f>SUM(AM490:AM498)</f>
        <v>0</v>
      </c>
      <c r="AN489" s="195">
        <f>SUM(AN490:AN498)</f>
        <v>0</v>
      </c>
      <c r="AO489" s="195">
        <f t="shared" si="604"/>
        <v>0</v>
      </c>
      <c r="AP489" s="195">
        <f t="shared" si="605"/>
        <v>0</v>
      </c>
    </row>
    <row r="490" spans="2:42" x14ac:dyDescent="0.25">
      <c r="B490" s="184" t="s">
        <v>371</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4">D490+E490</f>
        <v>0</v>
      </c>
      <c r="G490" s="186"/>
      <c r="H490" s="186">
        <f t="shared" ref="H490:H494" si="975">F490-G490</f>
        <v>0</v>
      </c>
      <c r="I490" s="186"/>
      <c r="J490" s="186">
        <f t="shared" ref="J490:J494" si="976">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7">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8">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9">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80">AL490+AM490+AN490</f>
        <v>0</v>
      </c>
      <c r="AP490" s="186">
        <f t="shared" ref="AP490:AP494" si="981">AC490+AG490+AK490+AO490</f>
        <v>0</v>
      </c>
    </row>
    <row r="491" spans="2:42" x14ac:dyDescent="0.25">
      <c r="B491" s="184" t="s">
        <v>1230</v>
      </c>
      <c r="C491" s="185" t="s">
        <v>1185</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2">D491+E491</f>
        <v>0</v>
      </c>
      <c r="G491" s="186"/>
      <c r="H491" s="186">
        <f t="shared" ref="H491" si="983">F491-G491</f>
        <v>0</v>
      </c>
      <c r="I491" s="186"/>
      <c r="J491" s="186">
        <f t="shared" ref="J491" si="984">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5">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6">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7">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8">AL491+AM491+AN491</f>
        <v>0</v>
      </c>
      <c r="AP491" s="186">
        <f t="shared" ref="AP491" si="989">AC491+AG491+AK491+AO491</f>
        <v>0</v>
      </c>
    </row>
    <row r="492" spans="2:42" x14ac:dyDescent="0.25">
      <c r="B492" s="184" t="s">
        <v>1231</v>
      </c>
      <c r="C492" s="185" t="s">
        <v>1187</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4"/>
        <v>0</v>
      </c>
      <c r="G492" s="186"/>
      <c r="H492" s="186">
        <f t="shared" si="975"/>
        <v>0</v>
      </c>
      <c r="I492" s="186"/>
      <c r="J492" s="186">
        <f t="shared" si="976"/>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7"/>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8"/>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9"/>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80"/>
        <v>0</v>
      </c>
      <c r="AP492" s="186">
        <f t="shared" si="981"/>
        <v>0</v>
      </c>
    </row>
    <row r="493" spans="2:42" x14ac:dyDescent="0.25">
      <c r="B493" s="184" t="s">
        <v>1232</v>
      </c>
      <c r="C493" s="185" t="s">
        <v>1191</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4"/>
        <v>0</v>
      </c>
      <c r="G493" s="186"/>
      <c r="H493" s="186">
        <f t="shared" si="975"/>
        <v>0</v>
      </c>
      <c r="I493" s="186"/>
      <c r="J493" s="186">
        <f t="shared" si="976"/>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7"/>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8"/>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9"/>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80"/>
        <v>0</v>
      </c>
      <c r="AP493" s="186">
        <f t="shared" si="981"/>
        <v>0</v>
      </c>
    </row>
    <row r="494" spans="2:42" x14ac:dyDescent="0.25">
      <c r="B494" s="184" t="s">
        <v>1233</v>
      </c>
      <c r="C494" s="185" t="s">
        <v>1234</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4"/>
        <v>0</v>
      </c>
      <c r="G494" s="186"/>
      <c r="H494" s="186">
        <f t="shared" si="975"/>
        <v>0</v>
      </c>
      <c r="I494" s="186"/>
      <c r="J494" s="186">
        <f t="shared" si="976"/>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7"/>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8"/>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9"/>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80"/>
        <v>0</v>
      </c>
      <c r="AP494" s="186">
        <f t="shared" si="981"/>
        <v>0</v>
      </c>
    </row>
    <row r="495" spans="2:42" x14ac:dyDescent="0.25">
      <c r="B495" s="184" t="s">
        <v>1235</v>
      </c>
      <c r="C495" s="185" t="s">
        <v>1195</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4"/>
        <v>0</v>
      </c>
      <c r="G495" s="186"/>
      <c r="H495" s="186">
        <f t="shared" si="597"/>
        <v>0</v>
      </c>
      <c r="I495" s="186"/>
      <c r="J495" s="186">
        <f t="shared" si="598"/>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601"/>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2"/>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3"/>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4"/>
        <v>0</v>
      </c>
      <c r="AP495" s="186">
        <f t="shared" si="605"/>
        <v>0</v>
      </c>
    </row>
    <row r="496" spans="2:42" x14ac:dyDescent="0.25">
      <c r="B496" s="184" t="s">
        <v>1236</v>
      </c>
      <c r="C496" s="185" t="s">
        <v>1237</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90">D496+E496</f>
        <v>0</v>
      </c>
      <c r="G496" s="186"/>
      <c r="H496" s="186">
        <f t="shared" ref="H496" si="991">F496-G496</f>
        <v>0</v>
      </c>
      <c r="I496" s="186"/>
      <c r="J496" s="186">
        <f t="shared" ref="J496" si="992">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3">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4">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5">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6">AL496+AM496+AN496</f>
        <v>0</v>
      </c>
      <c r="AP496" s="186">
        <f t="shared" ref="AP496" si="997">AC496+AG496+AK496+AO496</f>
        <v>0</v>
      </c>
    </row>
    <row r="497" spans="2:42" x14ac:dyDescent="0.25">
      <c r="B497" s="184" t="s">
        <v>1238</v>
      </c>
      <c r="C497" s="185" t="s">
        <v>1197</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8">D497+E497</f>
        <v>0</v>
      </c>
      <c r="G497" s="186"/>
      <c r="H497" s="186">
        <f t="shared" ref="H497" si="999">F497-G497</f>
        <v>0</v>
      </c>
      <c r="I497" s="186"/>
      <c r="J497" s="186">
        <f t="shared" ref="J497" si="1000">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1001">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2">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3">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4">AL497+AM497+AN497</f>
        <v>0</v>
      </c>
      <c r="AP497" s="186">
        <f t="shared" ref="AP497" si="1005">AC497+AG497+AK497+AO497</f>
        <v>0</v>
      </c>
    </row>
    <row r="498" spans="2:42" x14ac:dyDescent="0.25">
      <c r="B498" s="184" t="s">
        <v>1239</v>
      </c>
      <c r="C498" s="185" t="s">
        <v>1240</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4"/>
        <v>0</v>
      </c>
      <c r="G498" s="186"/>
      <c r="H498" s="186">
        <f t="shared" si="597"/>
        <v>0</v>
      </c>
      <c r="I498" s="186"/>
      <c r="J498" s="186">
        <f t="shared" si="598"/>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601"/>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2"/>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3"/>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4"/>
        <v>0</v>
      </c>
      <c r="AP498" s="186">
        <f t="shared" si="605"/>
        <v>0</v>
      </c>
    </row>
    <row r="499" spans="2:42" x14ac:dyDescent="0.25">
      <c r="B499" s="181" t="s">
        <v>375</v>
      </c>
      <c r="C499" s="182" t="s">
        <v>242</v>
      </c>
      <c r="D499" s="183">
        <f>D500+D509</f>
        <v>0</v>
      </c>
      <c r="E499" s="183">
        <f>E500+E509</f>
        <v>0</v>
      </c>
      <c r="F499" s="183">
        <f t="shared" ref="F499:F566" si="1006">D499+E499</f>
        <v>0</v>
      </c>
      <c r="G499" s="183">
        <f t="shared" ref="G499:I499" si="1007">G500+G509</f>
        <v>0</v>
      </c>
      <c r="H499" s="183">
        <f t="shared" ref="H499:H566" si="1008">F499-G499</f>
        <v>0</v>
      </c>
      <c r="I499" s="183">
        <f t="shared" si="1007"/>
        <v>0</v>
      </c>
      <c r="J499" s="183">
        <f t="shared" ref="J499:J566" si="1009">F499-I499</f>
        <v>0</v>
      </c>
      <c r="K499" s="183">
        <f t="shared" ref="K499:AN499" si="1010">K500+K509</f>
        <v>0</v>
      </c>
      <c r="L499" s="183">
        <f t="shared" si="1010"/>
        <v>0</v>
      </c>
      <c r="M499" s="183">
        <f t="shared" si="1010"/>
        <v>0</v>
      </c>
      <c r="N499" s="183">
        <f t="shared" si="1010"/>
        <v>0</v>
      </c>
      <c r="O499" s="183">
        <f t="shared" si="1010"/>
        <v>0</v>
      </c>
      <c r="P499" s="183">
        <f t="shared" ref="P499:Q499" si="1011">P500+P509</f>
        <v>0</v>
      </c>
      <c r="Q499" s="183">
        <f t="shared" si="1011"/>
        <v>0</v>
      </c>
      <c r="R499" s="183">
        <f t="shared" si="1010"/>
        <v>0</v>
      </c>
      <c r="S499" s="183">
        <f t="shared" si="1010"/>
        <v>0</v>
      </c>
      <c r="T499" s="183">
        <f t="shared" ref="T499" si="1012">T500+T509</f>
        <v>0</v>
      </c>
      <c r="U499" s="183">
        <f t="shared" si="1010"/>
        <v>0</v>
      </c>
      <c r="V499" s="183">
        <f t="shared" si="1010"/>
        <v>0</v>
      </c>
      <c r="W499" s="183">
        <f t="shared" ref="W499" si="1013">W500+W509</f>
        <v>0</v>
      </c>
      <c r="X499" s="183">
        <f t="shared" si="1010"/>
        <v>0</v>
      </c>
      <c r="Y499" s="183">
        <f t="shared" si="1010"/>
        <v>0</v>
      </c>
      <c r="Z499" s="183">
        <f t="shared" si="1010"/>
        <v>0</v>
      </c>
      <c r="AA499" s="183">
        <f t="shared" si="1010"/>
        <v>0</v>
      </c>
      <c r="AB499" s="183">
        <f t="shared" si="1010"/>
        <v>0</v>
      </c>
      <c r="AC499" s="183">
        <f t="shared" ref="AC499:AC566" si="1014">Z499+AA499+AB499</f>
        <v>0</v>
      </c>
      <c r="AD499" s="183">
        <f t="shared" si="1010"/>
        <v>0</v>
      </c>
      <c r="AE499" s="183">
        <f t="shared" si="1010"/>
        <v>0</v>
      </c>
      <c r="AF499" s="183">
        <f t="shared" si="1010"/>
        <v>0</v>
      </c>
      <c r="AG499" s="183">
        <f t="shared" ref="AG499:AG566" si="1015">AD499+AE499+AF499</f>
        <v>0</v>
      </c>
      <c r="AH499" s="183">
        <f t="shared" si="1010"/>
        <v>0</v>
      </c>
      <c r="AI499" s="183">
        <f t="shared" si="1010"/>
        <v>0</v>
      </c>
      <c r="AJ499" s="183">
        <f t="shared" si="1010"/>
        <v>0</v>
      </c>
      <c r="AK499" s="183">
        <f t="shared" ref="AK499:AK566" si="1016">AH499+AI499+AJ499</f>
        <v>0</v>
      </c>
      <c r="AL499" s="183">
        <f t="shared" si="1010"/>
        <v>0</v>
      </c>
      <c r="AM499" s="183">
        <f t="shared" si="1010"/>
        <v>0</v>
      </c>
      <c r="AN499" s="183">
        <f t="shared" si="1010"/>
        <v>0</v>
      </c>
      <c r="AO499" s="183">
        <f t="shared" ref="AO499:AO566" si="1017">AL499+AM499+AN499</f>
        <v>0</v>
      </c>
      <c r="AP499" s="183">
        <f t="shared" ref="AP499:AP566" si="1018">AC499+AG499+AK499+AO499</f>
        <v>0</v>
      </c>
    </row>
    <row r="500" spans="2:42" x14ac:dyDescent="0.25">
      <c r="B500" s="193" t="s">
        <v>376</v>
      </c>
      <c r="C500" s="194" t="s">
        <v>243</v>
      </c>
      <c r="D500" s="195">
        <f>SUM(D501:D508)</f>
        <v>0</v>
      </c>
      <c r="E500" s="195">
        <f>SUM(E501:E508)</f>
        <v>0</v>
      </c>
      <c r="F500" s="195">
        <f t="shared" si="1006"/>
        <v>0</v>
      </c>
      <c r="G500" s="195">
        <f t="shared" ref="G500:I500" si="1019">SUM(G501:G508)</f>
        <v>0</v>
      </c>
      <c r="H500" s="195">
        <f t="shared" si="1008"/>
        <v>0</v>
      </c>
      <c r="I500" s="195">
        <f t="shared" si="1019"/>
        <v>0</v>
      </c>
      <c r="J500" s="195">
        <f t="shared" si="1009"/>
        <v>0</v>
      </c>
      <c r="K500" s="195">
        <f t="shared" ref="K500:AN500" si="1020">SUM(K501:K508)</f>
        <v>0</v>
      </c>
      <c r="L500" s="195">
        <f t="shared" si="1020"/>
        <v>0</v>
      </c>
      <c r="M500" s="195">
        <f t="shared" si="1020"/>
        <v>0</v>
      </c>
      <c r="N500" s="195">
        <f t="shared" si="1020"/>
        <v>0</v>
      </c>
      <c r="O500" s="195">
        <f t="shared" si="1020"/>
        <v>0</v>
      </c>
      <c r="P500" s="195">
        <f t="shared" ref="P500:Q500" si="1021">SUM(P501:P508)</f>
        <v>0</v>
      </c>
      <c r="Q500" s="195">
        <f t="shared" si="1021"/>
        <v>0</v>
      </c>
      <c r="R500" s="195">
        <f t="shared" si="1020"/>
        <v>0</v>
      </c>
      <c r="S500" s="195">
        <f t="shared" si="1020"/>
        <v>0</v>
      </c>
      <c r="T500" s="195">
        <f t="shared" ref="T500" si="1022">SUM(T501:T508)</f>
        <v>0</v>
      </c>
      <c r="U500" s="195">
        <f t="shared" si="1020"/>
        <v>0</v>
      </c>
      <c r="V500" s="195">
        <f t="shared" si="1020"/>
        <v>0</v>
      </c>
      <c r="W500" s="195">
        <f t="shared" ref="W500" si="1023">SUM(W501:W508)</f>
        <v>0</v>
      </c>
      <c r="X500" s="195">
        <f t="shared" si="1020"/>
        <v>0</v>
      </c>
      <c r="Y500" s="195">
        <f t="shared" si="1020"/>
        <v>0</v>
      </c>
      <c r="Z500" s="195">
        <f t="shared" si="1020"/>
        <v>0</v>
      </c>
      <c r="AA500" s="195">
        <f t="shared" si="1020"/>
        <v>0</v>
      </c>
      <c r="AB500" s="195">
        <f t="shared" si="1020"/>
        <v>0</v>
      </c>
      <c r="AC500" s="195">
        <f t="shared" si="1014"/>
        <v>0</v>
      </c>
      <c r="AD500" s="195">
        <f t="shared" si="1020"/>
        <v>0</v>
      </c>
      <c r="AE500" s="195">
        <f t="shared" si="1020"/>
        <v>0</v>
      </c>
      <c r="AF500" s="195">
        <f t="shared" si="1020"/>
        <v>0</v>
      </c>
      <c r="AG500" s="195">
        <f t="shared" si="1015"/>
        <v>0</v>
      </c>
      <c r="AH500" s="195">
        <f t="shared" si="1020"/>
        <v>0</v>
      </c>
      <c r="AI500" s="195">
        <f t="shared" si="1020"/>
        <v>0</v>
      </c>
      <c r="AJ500" s="195">
        <f t="shared" si="1020"/>
        <v>0</v>
      </c>
      <c r="AK500" s="195">
        <f t="shared" si="1016"/>
        <v>0</v>
      </c>
      <c r="AL500" s="195">
        <f t="shared" si="1020"/>
        <v>0</v>
      </c>
      <c r="AM500" s="195">
        <f t="shared" si="1020"/>
        <v>0</v>
      </c>
      <c r="AN500" s="195">
        <f t="shared" si="1020"/>
        <v>0</v>
      </c>
      <c r="AO500" s="195">
        <f t="shared" si="1017"/>
        <v>0</v>
      </c>
      <c r="AP500" s="195">
        <f t="shared" si="1018"/>
        <v>0</v>
      </c>
    </row>
    <row r="501" spans="2:42" x14ac:dyDescent="0.25">
      <c r="B501" s="184" t="s">
        <v>377</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6"/>
        <v>0</v>
      </c>
      <c r="G501" s="186"/>
      <c r="H501" s="186">
        <f t="shared" si="1008"/>
        <v>0</v>
      </c>
      <c r="I501" s="186"/>
      <c r="J501" s="186">
        <f t="shared" si="1009"/>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4"/>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5"/>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6"/>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7"/>
        <v>0</v>
      </c>
      <c r="AP501" s="186">
        <f t="shared" si="1018"/>
        <v>0</v>
      </c>
    </row>
    <row r="502" spans="2:42" x14ac:dyDescent="0.25">
      <c r="B502" s="184" t="s">
        <v>1241</v>
      </c>
      <c r="C502" s="185" t="s">
        <v>1242</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6"/>
        <v>0</v>
      </c>
      <c r="G502" s="186"/>
      <c r="H502" s="186">
        <f t="shared" si="1008"/>
        <v>0</v>
      </c>
      <c r="I502" s="186"/>
      <c r="J502" s="186">
        <f t="shared" si="1009"/>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4"/>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5"/>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6"/>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7"/>
        <v>0</v>
      </c>
      <c r="AP502" s="186">
        <f t="shared" si="1018"/>
        <v>0</v>
      </c>
    </row>
    <row r="503" spans="2:42" x14ac:dyDescent="0.25">
      <c r="B503" s="184" t="s">
        <v>1243</v>
      </c>
      <c r="C503" s="185" t="s">
        <v>1244</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4">D503+E503</f>
        <v>0</v>
      </c>
      <c r="G503" s="186"/>
      <c r="H503" s="186">
        <f t="shared" ref="H503:H506" si="1025">F503-G503</f>
        <v>0</v>
      </c>
      <c r="I503" s="186"/>
      <c r="J503" s="186">
        <f t="shared" ref="J503:J506" si="1026">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7">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8">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9">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30">AL503+AM503+AN503</f>
        <v>0</v>
      </c>
      <c r="AP503" s="186">
        <f t="shared" ref="AP503:AP506" si="1031">AC503+AG503+AK503+AO503</f>
        <v>0</v>
      </c>
    </row>
    <row r="504" spans="2:42" x14ac:dyDescent="0.25">
      <c r="B504" s="184" t="s">
        <v>378</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4"/>
        <v>0</v>
      </c>
      <c r="G504" s="186"/>
      <c r="H504" s="186">
        <f t="shared" si="1025"/>
        <v>0</v>
      </c>
      <c r="I504" s="186"/>
      <c r="J504" s="186">
        <f t="shared" si="1026"/>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7"/>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8"/>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9"/>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30"/>
        <v>0</v>
      </c>
      <c r="AP504" s="186">
        <f t="shared" si="1031"/>
        <v>0</v>
      </c>
    </row>
    <row r="505" spans="2:42" x14ac:dyDescent="0.25">
      <c r="B505" s="184" t="s">
        <v>1245</v>
      </c>
      <c r="C505" s="185" t="s">
        <v>1246</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2">D505+E505</f>
        <v>0</v>
      </c>
      <c r="G505" s="186"/>
      <c r="H505" s="186">
        <f t="shared" ref="H505" si="1033">F505-G505</f>
        <v>0</v>
      </c>
      <c r="I505" s="186"/>
      <c r="J505" s="186">
        <f t="shared" ref="J505" si="1034">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5">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6">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7">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8">AL505+AM505+AN505</f>
        <v>0</v>
      </c>
      <c r="AP505" s="186">
        <f t="shared" ref="AP505" si="1039">AC505+AG505+AK505+AO505</f>
        <v>0</v>
      </c>
    </row>
    <row r="506" spans="2:42" x14ac:dyDescent="0.25">
      <c r="B506" s="184" t="s">
        <v>1247</v>
      </c>
      <c r="C506" s="185" t="s">
        <v>1248</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4"/>
        <v>0</v>
      </c>
      <c r="G506" s="186"/>
      <c r="H506" s="186">
        <f t="shared" si="1025"/>
        <v>0</v>
      </c>
      <c r="I506" s="186"/>
      <c r="J506" s="186">
        <f t="shared" si="1026"/>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7"/>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8"/>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9"/>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30"/>
        <v>0</v>
      </c>
      <c r="AP506" s="186">
        <f t="shared" si="1031"/>
        <v>0</v>
      </c>
    </row>
    <row r="507" spans="2:42" x14ac:dyDescent="0.25">
      <c r="B507" s="184" t="s">
        <v>1249</v>
      </c>
      <c r="C507" s="185" t="s">
        <v>1250</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40">D507+E507</f>
        <v>0</v>
      </c>
      <c r="G507" s="186"/>
      <c r="H507" s="186">
        <f t="shared" ref="H507" si="1041">F507-G507</f>
        <v>0</v>
      </c>
      <c r="I507" s="186"/>
      <c r="J507" s="186">
        <f t="shared" ref="J507" si="1042">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3">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4">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5">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6">AL507+AM507+AN507</f>
        <v>0</v>
      </c>
      <c r="AP507" s="186">
        <f t="shared" ref="AP507" si="1047">AC507+AG507+AK507+AO507</f>
        <v>0</v>
      </c>
    </row>
    <row r="508" spans="2:42" x14ac:dyDescent="0.25">
      <c r="B508" s="184" t="s">
        <v>1251</v>
      </c>
      <c r="C508" s="185" t="s">
        <v>1252</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6"/>
        <v>0</v>
      </c>
      <c r="G508" s="186"/>
      <c r="H508" s="186">
        <f t="shared" si="1008"/>
        <v>0</v>
      </c>
      <c r="I508" s="186"/>
      <c r="J508" s="186">
        <f t="shared" si="1009"/>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4"/>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5"/>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6"/>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7"/>
        <v>0</v>
      </c>
      <c r="AP508" s="186">
        <f t="shared" si="1018"/>
        <v>0</v>
      </c>
    </row>
    <row r="509" spans="2:42" x14ac:dyDescent="0.25">
      <c r="B509" s="193" t="s">
        <v>379</v>
      </c>
      <c r="C509" s="194" t="s">
        <v>246</v>
      </c>
      <c r="D509" s="195">
        <f>SUM(D510:D525)</f>
        <v>0</v>
      </c>
      <c r="E509" s="195">
        <f>SUM(E510:E525)</f>
        <v>0</v>
      </c>
      <c r="F509" s="195">
        <f t="shared" si="1006"/>
        <v>0</v>
      </c>
      <c r="G509" s="195">
        <f>SUM(G510:G525)</f>
        <v>0</v>
      </c>
      <c r="H509" s="195">
        <f t="shared" si="1008"/>
        <v>0</v>
      </c>
      <c r="I509" s="195">
        <f>SUM(I510:I525)</f>
        <v>0</v>
      </c>
      <c r="J509" s="195">
        <f t="shared" si="1009"/>
        <v>0</v>
      </c>
      <c r="K509" s="195">
        <f t="shared" ref="K509:AB509" si="1048">SUM(K510:K525)</f>
        <v>0</v>
      </c>
      <c r="L509" s="195">
        <f t="shared" si="1048"/>
        <v>0</v>
      </c>
      <c r="M509" s="195">
        <f t="shared" si="1048"/>
        <v>0</v>
      </c>
      <c r="N509" s="195">
        <f t="shared" si="1048"/>
        <v>0</v>
      </c>
      <c r="O509" s="195">
        <f t="shared" si="1048"/>
        <v>0</v>
      </c>
      <c r="P509" s="195">
        <f t="shared" ref="P509:Q509" si="1049">SUM(P510:P525)</f>
        <v>0</v>
      </c>
      <c r="Q509" s="195">
        <f t="shared" si="1049"/>
        <v>0</v>
      </c>
      <c r="R509" s="195">
        <f t="shared" si="1048"/>
        <v>0</v>
      </c>
      <c r="S509" s="195">
        <f t="shared" si="1048"/>
        <v>0</v>
      </c>
      <c r="T509" s="195">
        <f t="shared" ref="T509" si="1050">SUM(T510:T525)</f>
        <v>0</v>
      </c>
      <c r="U509" s="195">
        <f t="shared" si="1048"/>
        <v>0</v>
      </c>
      <c r="V509" s="195">
        <f t="shared" si="1048"/>
        <v>0</v>
      </c>
      <c r="W509" s="195">
        <f t="shared" ref="W509" si="1051">SUM(W510:W525)</f>
        <v>0</v>
      </c>
      <c r="X509" s="195">
        <f t="shared" si="1048"/>
        <v>0</v>
      </c>
      <c r="Y509" s="195">
        <f t="shared" si="1048"/>
        <v>0</v>
      </c>
      <c r="Z509" s="195">
        <f t="shared" si="1048"/>
        <v>0</v>
      </c>
      <c r="AA509" s="195">
        <f t="shared" si="1048"/>
        <v>0</v>
      </c>
      <c r="AB509" s="195">
        <f t="shared" si="1048"/>
        <v>0</v>
      </c>
      <c r="AC509" s="195">
        <f t="shared" si="1014"/>
        <v>0</v>
      </c>
      <c r="AD509" s="195">
        <f>SUM(AD510:AD525)</f>
        <v>0</v>
      </c>
      <c r="AE509" s="195">
        <f>SUM(AE510:AE525)</f>
        <v>0</v>
      </c>
      <c r="AF509" s="195">
        <f>SUM(AF510:AF525)</f>
        <v>0</v>
      </c>
      <c r="AG509" s="195">
        <f t="shared" si="1015"/>
        <v>0</v>
      </c>
      <c r="AH509" s="195">
        <f>SUM(AH510:AH525)</f>
        <v>0</v>
      </c>
      <c r="AI509" s="195">
        <f>SUM(AI510:AI525)</f>
        <v>0</v>
      </c>
      <c r="AJ509" s="195">
        <f>SUM(AJ510:AJ525)</f>
        <v>0</v>
      </c>
      <c r="AK509" s="195">
        <f t="shared" si="1016"/>
        <v>0</v>
      </c>
      <c r="AL509" s="195">
        <f>SUM(AL510:AL525)</f>
        <v>0</v>
      </c>
      <c r="AM509" s="195">
        <f>SUM(AM510:AM525)</f>
        <v>0</v>
      </c>
      <c r="AN509" s="195">
        <f>SUM(AN510:AN525)</f>
        <v>0</v>
      </c>
      <c r="AO509" s="195">
        <f t="shared" si="1017"/>
        <v>0</v>
      </c>
      <c r="AP509" s="195">
        <f t="shared" si="1018"/>
        <v>0</v>
      </c>
    </row>
    <row r="510" spans="2:42" x14ac:dyDescent="0.25">
      <c r="B510" s="184" t="s">
        <v>380</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6"/>
        <v>0</v>
      </c>
      <c r="G510" s="186"/>
      <c r="H510" s="186">
        <f t="shared" si="1008"/>
        <v>0</v>
      </c>
      <c r="I510" s="186"/>
      <c r="J510" s="186">
        <f t="shared" si="1009"/>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4"/>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5"/>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6"/>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7"/>
        <v>0</v>
      </c>
      <c r="AP510" s="186">
        <f t="shared" si="1018"/>
        <v>0</v>
      </c>
    </row>
    <row r="511" spans="2:42" x14ac:dyDescent="0.25">
      <c r="B511" s="184" t="s">
        <v>1253</v>
      </c>
      <c r="C511" s="185" t="s">
        <v>1254</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2">D511+E511</f>
        <v>0</v>
      </c>
      <c r="G511" s="186"/>
      <c r="H511" s="186">
        <f t="shared" ref="H511:H518" si="1053">F511-G511</f>
        <v>0</v>
      </c>
      <c r="I511" s="186"/>
      <c r="J511" s="186">
        <f t="shared" ref="J511:J518" si="1054">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5">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6">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7">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8">AL511+AM511+AN511</f>
        <v>0</v>
      </c>
      <c r="AP511" s="186">
        <f t="shared" ref="AP511:AP518" si="1059">AC511+AG511+AK511+AO511</f>
        <v>0</v>
      </c>
    </row>
    <row r="512" spans="2:42" x14ac:dyDescent="0.25">
      <c r="B512" s="184" t="s">
        <v>1255</v>
      </c>
      <c r="C512" s="185" t="s">
        <v>1256</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2"/>
        <v>0</v>
      </c>
      <c r="G512" s="186"/>
      <c r="H512" s="186">
        <f t="shared" si="1053"/>
        <v>0</v>
      </c>
      <c r="I512" s="186"/>
      <c r="J512" s="186">
        <f t="shared" si="1054"/>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5"/>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6"/>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7"/>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8"/>
        <v>0</v>
      </c>
      <c r="AP512" s="186">
        <f t="shared" si="1059"/>
        <v>0</v>
      </c>
    </row>
    <row r="513" spans="2:42" x14ac:dyDescent="0.25">
      <c r="B513" s="184" t="s">
        <v>1257</v>
      </c>
      <c r="C513" s="185" t="s">
        <v>1258</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2"/>
        <v>0</v>
      </c>
      <c r="G513" s="186"/>
      <c r="H513" s="186">
        <f t="shared" si="1053"/>
        <v>0</v>
      </c>
      <c r="I513" s="186"/>
      <c r="J513" s="186">
        <f t="shared" si="1054"/>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5"/>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6"/>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7"/>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8"/>
        <v>0</v>
      </c>
      <c r="AP513" s="186">
        <f t="shared" si="1059"/>
        <v>0</v>
      </c>
    </row>
    <row r="514" spans="2:42" x14ac:dyDescent="0.25">
      <c r="B514" s="184" t="s">
        <v>1259</v>
      </c>
      <c r="C514" s="185" t="s">
        <v>1260</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2"/>
        <v>0</v>
      </c>
      <c r="G514" s="186"/>
      <c r="H514" s="186">
        <f t="shared" si="1053"/>
        <v>0</v>
      </c>
      <c r="I514" s="186"/>
      <c r="J514" s="186">
        <f t="shared" si="1054"/>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5"/>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6"/>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7"/>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8"/>
        <v>0</v>
      </c>
      <c r="AP514" s="186">
        <f t="shared" si="1059"/>
        <v>0</v>
      </c>
    </row>
    <row r="515" spans="2:42" x14ac:dyDescent="0.25">
      <c r="B515" s="184" t="s">
        <v>1261</v>
      </c>
      <c r="C515" s="185" t="s">
        <v>1262</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2"/>
        <v>0</v>
      </c>
      <c r="G515" s="186"/>
      <c r="H515" s="186">
        <f t="shared" si="1053"/>
        <v>0</v>
      </c>
      <c r="I515" s="186"/>
      <c r="J515" s="186">
        <f t="shared" si="1054"/>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5"/>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6"/>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7"/>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8"/>
        <v>0</v>
      </c>
      <c r="AP515" s="186">
        <f t="shared" si="1059"/>
        <v>0</v>
      </c>
    </row>
    <row r="516" spans="2:42" x14ac:dyDescent="0.25">
      <c r="B516" s="184" t="s">
        <v>1263</v>
      </c>
      <c r="C516" s="185" t="s">
        <v>1264</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2"/>
        <v>0</v>
      </c>
      <c r="G516" s="186"/>
      <c r="H516" s="186">
        <f t="shared" si="1053"/>
        <v>0</v>
      </c>
      <c r="I516" s="186"/>
      <c r="J516" s="186">
        <f t="shared" si="1054"/>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5"/>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6"/>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7"/>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8"/>
        <v>0</v>
      </c>
      <c r="AP516" s="186">
        <f t="shared" si="1059"/>
        <v>0</v>
      </c>
    </row>
    <row r="517" spans="2:42" x14ac:dyDescent="0.25">
      <c r="B517" s="184" t="s">
        <v>1265</v>
      </c>
      <c r="C517" s="185" t="s">
        <v>1266</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2"/>
        <v>0</v>
      </c>
      <c r="G517" s="186"/>
      <c r="H517" s="186">
        <f t="shared" si="1053"/>
        <v>0</v>
      </c>
      <c r="I517" s="186"/>
      <c r="J517" s="186">
        <f t="shared" si="1054"/>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5"/>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6"/>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7"/>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8"/>
        <v>0</v>
      </c>
      <c r="AP517" s="186">
        <f t="shared" si="1059"/>
        <v>0</v>
      </c>
    </row>
    <row r="518" spans="2:42" x14ac:dyDescent="0.25">
      <c r="B518" s="184" t="s">
        <v>1267</v>
      </c>
      <c r="C518" s="185" t="s">
        <v>1268</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2"/>
        <v>0</v>
      </c>
      <c r="G518" s="186"/>
      <c r="H518" s="186">
        <f t="shared" si="1053"/>
        <v>0</v>
      </c>
      <c r="I518" s="186"/>
      <c r="J518" s="186">
        <f t="shared" si="1054"/>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5"/>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6"/>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7"/>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8"/>
        <v>0</v>
      </c>
      <c r="AP518" s="186">
        <f t="shared" si="1059"/>
        <v>0</v>
      </c>
    </row>
    <row r="519" spans="2:42" x14ac:dyDescent="0.25">
      <c r="B519" s="184" t="s">
        <v>1269</v>
      </c>
      <c r="C519" s="185" t="s">
        <v>1270</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6"/>
        <v>0</v>
      </c>
      <c r="G519" s="186"/>
      <c r="H519" s="186">
        <f t="shared" si="1008"/>
        <v>0</v>
      </c>
      <c r="I519" s="186"/>
      <c r="J519" s="186">
        <f t="shared" si="1009"/>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4"/>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5"/>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6"/>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7"/>
        <v>0</v>
      </c>
      <c r="AP519" s="186">
        <f t="shared" si="1018"/>
        <v>0</v>
      </c>
    </row>
    <row r="520" spans="2:42" x14ac:dyDescent="0.25">
      <c r="B520" s="184" t="s">
        <v>1271</v>
      </c>
      <c r="C520" s="185" t="s">
        <v>1272</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6"/>
        <v>0</v>
      </c>
      <c r="G520" s="186"/>
      <c r="H520" s="186">
        <f t="shared" si="1008"/>
        <v>0</v>
      </c>
      <c r="I520" s="186"/>
      <c r="J520" s="186">
        <f t="shared" si="1009"/>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4"/>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5"/>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6"/>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7"/>
        <v>0</v>
      </c>
      <c r="AP520" s="186">
        <f t="shared" si="1018"/>
        <v>0</v>
      </c>
    </row>
    <row r="521" spans="2:42" x14ac:dyDescent="0.25">
      <c r="B521" s="184" t="s">
        <v>1273</v>
      </c>
      <c r="C521" s="185" t="s">
        <v>1274</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60">D521+E521</f>
        <v>0</v>
      </c>
      <c r="G521" s="186"/>
      <c r="H521" s="186">
        <f t="shared" ref="H521:H522" si="1061">F521-G521</f>
        <v>0</v>
      </c>
      <c r="I521" s="186"/>
      <c r="J521" s="186">
        <f t="shared" ref="J521:J522" si="1062">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3">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4">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5">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6">AL521+AM521+AN521</f>
        <v>0</v>
      </c>
      <c r="AP521" s="186">
        <f t="shared" ref="AP521:AP522" si="1067">AC521+AG521+AK521+AO521</f>
        <v>0</v>
      </c>
    </row>
    <row r="522" spans="2:42" x14ac:dyDescent="0.25">
      <c r="B522" s="184" t="s">
        <v>1275</v>
      </c>
      <c r="C522" s="185" t="s">
        <v>1276</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60"/>
        <v>0</v>
      </c>
      <c r="G522" s="186"/>
      <c r="H522" s="186">
        <f t="shared" si="1061"/>
        <v>0</v>
      </c>
      <c r="I522" s="186"/>
      <c r="J522" s="186">
        <f t="shared" si="1062"/>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3"/>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4"/>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5"/>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6"/>
        <v>0</v>
      </c>
      <c r="AP522" s="186">
        <f t="shared" si="1067"/>
        <v>0</v>
      </c>
    </row>
    <row r="523" spans="2:42" x14ac:dyDescent="0.25">
      <c r="B523" s="184" t="s">
        <v>1277</v>
      </c>
      <c r="C523" s="185" t="s">
        <v>1278</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8">D523+E523</f>
        <v>0</v>
      </c>
      <c r="G523" s="186"/>
      <c r="H523" s="186">
        <f t="shared" ref="H523:H524" si="1069">F523-G523</f>
        <v>0</v>
      </c>
      <c r="I523" s="186"/>
      <c r="J523" s="186">
        <f t="shared" ref="J523:J524" si="1070">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71">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2">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3">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4">AL523+AM523+AN523</f>
        <v>0</v>
      </c>
      <c r="AP523" s="186">
        <f t="shared" ref="AP523:AP524" si="1075">AC523+AG523+AK523+AO523</f>
        <v>0</v>
      </c>
    </row>
    <row r="524" spans="2:42" x14ac:dyDescent="0.25">
      <c r="B524" s="184" t="s">
        <v>1279</v>
      </c>
      <c r="C524" s="185" t="s">
        <v>1280</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8"/>
        <v>0</v>
      </c>
      <c r="G524" s="186"/>
      <c r="H524" s="186">
        <f t="shared" si="1069"/>
        <v>0</v>
      </c>
      <c r="I524" s="186"/>
      <c r="J524" s="186">
        <f t="shared" si="1070"/>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71"/>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2"/>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3"/>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4"/>
        <v>0</v>
      </c>
      <c r="AP524" s="186">
        <f t="shared" si="1075"/>
        <v>0</v>
      </c>
    </row>
    <row r="525" spans="2:42" x14ac:dyDescent="0.25">
      <c r="B525" s="184" t="s">
        <v>1281</v>
      </c>
      <c r="C525" s="185" t="s">
        <v>1282</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6"/>
        <v>0</v>
      </c>
      <c r="G525" s="186"/>
      <c r="H525" s="186">
        <f t="shared" si="1008"/>
        <v>0</v>
      </c>
      <c r="I525" s="186"/>
      <c r="J525" s="186">
        <f t="shared" si="1009"/>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4"/>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5"/>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6"/>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7"/>
        <v>0</v>
      </c>
      <c r="AP525" s="186">
        <f t="shared" si="1018"/>
        <v>0</v>
      </c>
    </row>
    <row r="526" spans="2:42" x14ac:dyDescent="0.25">
      <c r="B526" s="181" t="s">
        <v>381</v>
      </c>
      <c r="C526" s="182" t="s">
        <v>248</v>
      </c>
      <c r="D526" s="183">
        <f>D527+D541</f>
        <v>0</v>
      </c>
      <c r="E526" s="183">
        <f>E527+E541</f>
        <v>0</v>
      </c>
      <c r="F526" s="183">
        <f t="shared" si="1006"/>
        <v>0</v>
      </c>
      <c r="G526" s="183">
        <f t="shared" ref="G526:I526" si="1076">G527+G541</f>
        <v>0</v>
      </c>
      <c r="H526" s="183">
        <f t="shared" si="1008"/>
        <v>0</v>
      </c>
      <c r="I526" s="183">
        <f t="shared" si="1076"/>
        <v>0</v>
      </c>
      <c r="J526" s="183">
        <f t="shared" si="1009"/>
        <v>0</v>
      </c>
      <c r="K526" s="183">
        <f t="shared" ref="K526:AN526" si="1077">K527+K541</f>
        <v>0</v>
      </c>
      <c r="L526" s="183">
        <f t="shared" si="1077"/>
        <v>0</v>
      </c>
      <c r="M526" s="183">
        <f t="shared" si="1077"/>
        <v>0</v>
      </c>
      <c r="N526" s="183">
        <f t="shared" si="1077"/>
        <v>0</v>
      </c>
      <c r="O526" s="183">
        <f t="shared" si="1077"/>
        <v>0</v>
      </c>
      <c r="P526" s="183">
        <f t="shared" ref="P526:Q526" si="1078">P527+P541</f>
        <v>0</v>
      </c>
      <c r="Q526" s="183">
        <f t="shared" si="1078"/>
        <v>0</v>
      </c>
      <c r="R526" s="183">
        <f t="shared" si="1077"/>
        <v>0</v>
      </c>
      <c r="S526" s="183">
        <f t="shared" si="1077"/>
        <v>0</v>
      </c>
      <c r="T526" s="183">
        <f t="shared" ref="T526" si="1079">T527+T541</f>
        <v>0</v>
      </c>
      <c r="U526" s="183">
        <f t="shared" si="1077"/>
        <v>0</v>
      </c>
      <c r="V526" s="183">
        <f t="shared" si="1077"/>
        <v>0</v>
      </c>
      <c r="W526" s="183">
        <f t="shared" ref="W526" si="1080">W527+W541</f>
        <v>0</v>
      </c>
      <c r="X526" s="183">
        <f t="shared" si="1077"/>
        <v>0</v>
      </c>
      <c r="Y526" s="183">
        <f t="shared" si="1077"/>
        <v>0</v>
      </c>
      <c r="Z526" s="183">
        <f t="shared" si="1077"/>
        <v>0</v>
      </c>
      <c r="AA526" s="183">
        <f t="shared" si="1077"/>
        <v>0</v>
      </c>
      <c r="AB526" s="183">
        <f t="shared" si="1077"/>
        <v>0</v>
      </c>
      <c r="AC526" s="183">
        <f t="shared" si="1014"/>
        <v>0</v>
      </c>
      <c r="AD526" s="183">
        <f t="shared" si="1077"/>
        <v>0</v>
      </c>
      <c r="AE526" s="183">
        <f t="shared" si="1077"/>
        <v>0</v>
      </c>
      <c r="AF526" s="183">
        <f t="shared" si="1077"/>
        <v>0</v>
      </c>
      <c r="AG526" s="183">
        <f t="shared" si="1015"/>
        <v>0</v>
      </c>
      <c r="AH526" s="183">
        <f t="shared" si="1077"/>
        <v>0</v>
      </c>
      <c r="AI526" s="183">
        <f t="shared" si="1077"/>
        <v>0</v>
      </c>
      <c r="AJ526" s="183">
        <f t="shared" si="1077"/>
        <v>0</v>
      </c>
      <c r="AK526" s="183">
        <f t="shared" si="1016"/>
        <v>0</v>
      </c>
      <c r="AL526" s="183">
        <f t="shared" si="1077"/>
        <v>0</v>
      </c>
      <c r="AM526" s="183">
        <f t="shared" si="1077"/>
        <v>0</v>
      </c>
      <c r="AN526" s="183">
        <f t="shared" si="1077"/>
        <v>0</v>
      </c>
      <c r="AO526" s="183">
        <f t="shared" si="1017"/>
        <v>0</v>
      </c>
      <c r="AP526" s="183">
        <f t="shared" si="1018"/>
        <v>0</v>
      </c>
    </row>
    <row r="527" spans="2:42" x14ac:dyDescent="0.25">
      <c r="B527" s="193" t="s">
        <v>382</v>
      </c>
      <c r="C527" s="194" t="s">
        <v>249</v>
      </c>
      <c r="D527" s="195">
        <f>SUM(D528:D540)</f>
        <v>0</v>
      </c>
      <c r="E527" s="195">
        <f>SUM(E528:E540)</f>
        <v>0</v>
      </c>
      <c r="F527" s="195">
        <f t="shared" si="1006"/>
        <v>0</v>
      </c>
      <c r="G527" s="195">
        <f t="shared" ref="G527:I527" si="1081">SUM(G528:G540)</f>
        <v>0</v>
      </c>
      <c r="H527" s="195">
        <f t="shared" si="1008"/>
        <v>0</v>
      </c>
      <c r="I527" s="195">
        <f t="shared" si="1081"/>
        <v>0</v>
      </c>
      <c r="J527" s="195">
        <f t="shared" si="1009"/>
        <v>0</v>
      </c>
      <c r="K527" s="195">
        <f t="shared" ref="K527:AN527" si="1082">SUM(K528:K540)</f>
        <v>0</v>
      </c>
      <c r="L527" s="195">
        <f t="shared" si="1082"/>
        <v>0</v>
      </c>
      <c r="M527" s="195">
        <f t="shared" si="1082"/>
        <v>0</v>
      </c>
      <c r="N527" s="195">
        <f t="shared" si="1082"/>
        <v>0</v>
      </c>
      <c r="O527" s="195">
        <f t="shared" si="1082"/>
        <v>0</v>
      </c>
      <c r="P527" s="195">
        <f t="shared" ref="P527:Q527" si="1083">SUM(P528:P540)</f>
        <v>0</v>
      </c>
      <c r="Q527" s="195">
        <f t="shared" si="1083"/>
        <v>0</v>
      </c>
      <c r="R527" s="195">
        <f t="shared" si="1082"/>
        <v>0</v>
      </c>
      <c r="S527" s="195">
        <f t="shared" si="1082"/>
        <v>0</v>
      </c>
      <c r="T527" s="195">
        <f t="shared" ref="T527" si="1084">SUM(T528:T540)</f>
        <v>0</v>
      </c>
      <c r="U527" s="195">
        <f t="shared" si="1082"/>
        <v>0</v>
      </c>
      <c r="V527" s="195">
        <f t="shared" si="1082"/>
        <v>0</v>
      </c>
      <c r="W527" s="195">
        <f t="shared" ref="W527" si="1085">SUM(W528:W540)</f>
        <v>0</v>
      </c>
      <c r="X527" s="195">
        <f t="shared" si="1082"/>
        <v>0</v>
      </c>
      <c r="Y527" s="195">
        <f t="shared" si="1082"/>
        <v>0</v>
      </c>
      <c r="Z527" s="195">
        <f t="shared" si="1082"/>
        <v>0</v>
      </c>
      <c r="AA527" s="195">
        <f t="shared" si="1082"/>
        <v>0</v>
      </c>
      <c r="AB527" s="195">
        <f t="shared" si="1082"/>
        <v>0</v>
      </c>
      <c r="AC527" s="195">
        <f t="shared" si="1014"/>
        <v>0</v>
      </c>
      <c r="AD527" s="195">
        <f t="shared" si="1082"/>
        <v>0</v>
      </c>
      <c r="AE527" s="195">
        <f t="shared" si="1082"/>
        <v>0</v>
      </c>
      <c r="AF527" s="195">
        <f t="shared" si="1082"/>
        <v>0</v>
      </c>
      <c r="AG527" s="195">
        <f t="shared" si="1015"/>
        <v>0</v>
      </c>
      <c r="AH527" s="195">
        <f t="shared" si="1082"/>
        <v>0</v>
      </c>
      <c r="AI527" s="195">
        <f t="shared" si="1082"/>
        <v>0</v>
      </c>
      <c r="AJ527" s="195">
        <f t="shared" si="1082"/>
        <v>0</v>
      </c>
      <c r="AK527" s="195">
        <f t="shared" si="1016"/>
        <v>0</v>
      </c>
      <c r="AL527" s="195">
        <f t="shared" si="1082"/>
        <v>0</v>
      </c>
      <c r="AM527" s="195">
        <f t="shared" si="1082"/>
        <v>0</v>
      </c>
      <c r="AN527" s="195">
        <f t="shared" si="1082"/>
        <v>0</v>
      </c>
      <c r="AO527" s="195">
        <f t="shared" si="1017"/>
        <v>0</v>
      </c>
      <c r="AP527" s="195">
        <f t="shared" si="1018"/>
        <v>0</v>
      </c>
    </row>
    <row r="528" spans="2:42" x14ac:dyDescent="0.25">
      <c r="B528" s="184" t="s">
        <v>383</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6">D528+E528</f>
        <v>0</v>
      </c>
      <c r="G528" s="186"/>
      <c r="H528" s="186">
        <f t="shared" ref="H528:H540" si="1087">F528-G528</f>
        <v>0</v>
      </c>
      <c r="I528" s="186"/>
      <c r="J528" s="186">
        <f t="shared" ref="J528:J540" si="1088">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9">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90">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91">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2">AL528+AM528+AN528</f>
        <v>0</v>
      </c>
      <c r="AP528" s="186">
        <f t="shared" ref="AP528:AP540" si="1093">AC528+AG528+AK528+AO528</f>
        <v>0</v>
      </c>
    </row>
    <row r="529" spans="2:42" x14ac:dyDescent="0.25">
      <c r="B529" s="184" t="s">
        <v>1283</v>
      </c>
      <c r="C529" s="185" t="s">
        <v>1284</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4">D529+E529</f>
        <v>0</v>
      </c>
      <c r="G529" s="186"/>
      <c r="H529" s="186">
        <f t="shared" ref="H529:H533" si="1095">F529-G529</f>
        <v>0</v>
      </c>
      <c r="I529" s="186"/>
      <c r="J529" s="186">
        <f t="shared" ref="J529:J533" si="1096">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7">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8">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9">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100">AL529+AM529+AN529</f>
        <v>0</v>
      </c>
      <c r="AP529" s="186">
        <f t="shared" ref="AP529:AP533" si="1101">AC529+AG529+AK529+AO529</f>
        <v>0</v>
      </c>
    </row>
    <row r="530" spans="2:42" x14ac:dyDescent="0.25">
      <c r="B530" s="184" t="s">
        <v>1285</v>
      </c>
      <c r="C530" s="185" t="s">
        <v>1286</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4"/>
        <v>0</v>
      </c>
      <c r="G530" s="186"/>
      <c r="H530" s="186">
        <f t="shared" si="1095"/>
        <v>0</v>
      </c>
      <c r="I530" s="186"/>
      <c r="J530" s="186">
        <f t="shared" si="1096"/>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7"/>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8"/>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9"/>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100"/>
        <v>0</v>
      </c>
      <c r="AP530" s="186">
        <f t="shared" si="1101"/>
        <v>0</v>
      </c>
    </row>
    <row r="531" spans="2:42" x14ac:dyDescent="0.25">
      <c r="B531" s="184" t="s">
        <v>1287</v>
      </c>
      <c r="C531" s="185" t="s">
        <v>1288</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4"/>
        <v>0</v>
      </c>
      <c r="G531" s="186"/>
      <c r="H531" s="186">
        <f t="shared" si="1095"/>
        <v>0</v>
      </c>
      <c r="I531" s="186"/>
      <c r="J531" s="186">
        <f t="shared" si="1096"/>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7"/>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8"/>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9"/>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100"/>
        <v>0</v>
      </c>
      <c r="AP531" s="186">
        <f t="shared" si="1101"/>
        <v>0</v>
      </c>
    </row>
    <row r="532" spans="2:42" x14ac:dyDescent="0.25">
      <c r="B532" s="184" t="s">
        <v>1289</v>
      </c>
      <c r="C532" s="185" t="s">
        <v>1290</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4"/>
        <v>0</v>
      </c>
      <c r="G532" s="186"/>
      <c r="H532" s="186">
        <f t="shared" si="1095"/>
        <v>0</v>
      </c>
      <c r="I532" s="186"/>
      <c r="J532" s="186">
        <f t="shared" si="1096"/>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7"/>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8"/>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9"/>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100"/>
        <v>0</v>
      </c>
      <c r="AP532" s="186">
        <f t="shared" si="1101"/>
        <v>0</v>
      </c>
    </row>
    <row r="533" spans="2:42" x14ac:dyDescent="0.25">
      <c r="B533" s="184" t="s">
        <v>1291</v>
      </c>
      <c r="C533" s="185" t="s">
        <v>1292</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4"/>
        <v>0</v>
      </c>
      <c r="G533" s="186"/>
      <c r="H533" s="186">
        <f t="shared" si="1095"/>
        <v>0</v>
      </c>
      <c r="I533" s="186"/>
      <c r="J533" s="186">
        <f t="shared" si="1096"/>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7"/>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8"/>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9"/>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100"/>
        <v>0</v>
      </c>
      <c r="AP533" s="186">
        <f t="shared" si="1101"/>
        <v>0</v>
      </c>
    </row>
    <row r="534" spans="2:42" x14ac:dyDescent="0.25">
      <c r="B534" s="184" t="s">
        <v>384</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6"/>
        <v>0</v>
      </c>
      <c r="G534" s="186"/>
      <c r="H534" s="186">
        <f t="shared" si="1087"/>
        <v>0</v>
      </c>
      <c r="I534" s="186"/>
      <c r="J534" s="186">
        <f t="shared" si="1088"/>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9"/>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90"/>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91"/>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2"/>
        <v>0</v>
      </c>
      <c r="AP534" s="186">
        <f t="shared" si="1093"/>
        <v>0</v>
      </c>
    </row>
    <row r="535" spans="2:42" x14ac:dyDescent="0.25">
      <c r="B535" s="184" t="s">
        <v>1293</v>
      </c>
      <c r="C535" s="185" t="s">
        <v>1294</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6"/>
        <v>0</v>
      </c>
      <c r="G535" s="186"/>
      <c r="H535" s="186">
        <f t="shared" si="1087"/>
        <v>0</v>
      </c>
      <c r="I535" s="186"/>
      <c r="J535" s="186">
        <f t="shared" si="1088"/>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9"/>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90"/>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91"/>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2"/>
        <v>0</v>
      </c>
      <c r="AP535" s="186">
        <f t="shared" si="1093"/>
        <v>0</v>
      </c>
    </row>
    <row r="536" spans="2:42" x14ac:dyDescent="0.25">
      <c r="B536" s="184" t="s">
        <v>1295</v>
      </c>
      <c r="C536" s="185" t="s">
        <v>1296</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6"/>
        <v>0</v>
      </c>
      <c r="G536" s="186"/>
      <c r="H536" s="186">
        <f t="shared" si="1087"/>
        <v>0</v>
      </c>
      <c r="I536" s="186"/>
      <c r="J536" s="186">
        <f t="shared" si="1088"/>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9"/>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90"/>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91"/>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2"/>
        <v>0</v>
      </c>
      <c r="AP536" s="186">
        <f t="shared" si="1093"/>
        <v>0</v>
      </c>
    </row>
    <row r="537" spans="2:42" x14ac:dyDescent="0.25">
      <c r="B537" s="184" t="s">
        <v>1297</v>
      </c>
      <c r="C537" s="185" t="s">
        <v>1298</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2">D537+E537</f>
        <v>0</v>
      </c>
      <c r="G537" s="186"/>
      <c r="H537" s="186">
        <f t="shared" ref="H537" si="1103">F537-G537</f>
        <v>0</v>
      </c>
      <c r="I537" s="186"/>
      <c r="J537" s="186">
        <f t="shared" ref="J537" si="1104">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5">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6">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7">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8">AL537+AM537+AN537</f>
        <v>0</v>
      </c>
      <c r="AP537" s="186">
        <f t="shared" ref="AP537" si="1109">AC537+AG537+AK537+AO537</f>
        <v>0</v>
      </c>
    </row>
    <row r="538" spans="2:42" x14ac:dyDescent="0.25">
      <c r="B538" s="184" t="s">
        <v>1299</v>
      </c>
      <c r="C538" s="185" t="s">
        <v>1300</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10">D538+E538</f>
        <v>0</v>
      </c>
      <c r="G538" s="186"/>
      <c r="H538" s="186">
        <f t="shared" ref="H538" si="1111">F538-G538</f>
        <v>0</v>
      </c>
      <c r="I538" s="186"/>
      <c r="J538" s="186">
        <f t="shared" ref="J538" si="1112">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3">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4">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5">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6">AL538+AM538+AN538</f>
        <v>0</v>
      </c>
      <c r="AP538" s="186">
        <f t="shared" ref="AP538" si="1117">AC538+AG538+AK538+AO538</f>
        <v>0</v>
      </c>
    </row>
    <row r="539" spans="2:42" x14ac:dyDescent="0.25">
      <c r="B539" s="184" t="s">
        <v>1301</v>
      </c>
      <c r="C539" s="185" t="s">
        <v>1302</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8">D539+E539</f>
        <v>0</v>
      </c>
      <c r="G539" s="186"/>
      <c r="H539" s="186">
        <f t="shared" ref="H539" si="1119">F539-G539</f>
        <v>0</v>
      </c>
      <c r="I539" s="186"/>
      <c r="J539" s="186">
        <f t="shared" ref="J539" si="1120">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21">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2">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3">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4">AL539+AM539+AN539</f>
        <v>0</v>
      </c>
      <c r="AP539" s="186">
        <f t="shared" ref="AP539" si="1125">AC539+AG539+AK539+AO539</f>
        <v>0</v>
      </c>
    </row>
    <row r="540" spans="2:42" x14ac:dyDescent="0.25">
      <c r="B540" s="184" t="s">
        <v>1303</v>
      </c>
      <c r="C540" s="185" t="s">
        <v>1304</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6"/>
        <v>0</v>
      </c>
      <c r="G540" s="186"/>
      <c r="H540" s="186">
        <f t="shared" si="1087"/>
        <v>0</v>
      </c>
      <c r="I540" s="186"/>
      <c r="J540" s="186">
        <f t="shared" si="1088"/>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9"/>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90"/>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91"/>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2"/>
        <v>0</v>
      </c>
      <c r="AP540" s="186">
        <f t="shared" si="1093"/>
        <v>0</v>
      </c>
    </row>
    <row r="541" spans="2:42" x14ac:dyDescent="0.25">
      <c r="B541" s="193" t="s">
        <v>385</v>
      </c>
      <c r="C541" s="194" t="s">
        <v>252</v>
      </c>
      <c r="D541" s="195">
        <f>SUM(D542:D559)</f>
        <v>0</v>
      </c>
      <c r="E541" s="195">
        <f>E542</f>
        <v>0</v>
      </c>
      <c r="F541" s="195">
        <f t="shared" si="1006"/>
        <v>0</v>
      </c>
      <c r="G541" s="195">
        <f t="shared" ref="G541:I541" si="1126">G542</f>
        <v>0</v>
      </c>
      <c r="H541" s="195">
        <f t="shared" si="1008"/>
        <v>0</v>
      </c>
      <c r="I541" s="195">
        <f t="shared" si="1126"/>
        <v>0</v>
      </c>
      <c r="J541" s="195">
        <f t="shared" si="1009"/>
        <v>0</v>
      </c>
      <c r="K541" s="195">
        <f t="shared" ref="K541:AN541" si="1127">K542</f>
        <v>0</v>
      </c>
      <c r="L541" s="195">
        <f t="shared" si="1127"/>
        <v>0</v>
      </c>
      <c r="M541" s="195">
        <f t="shared" si="1127"/>
        <v>0</v>
      </c>
      <c r="N541" s="195">
        <f t="shared" si="1127"/>
        <v>0</v>
      </c>
      <c r="O541" s="195">
        <f t="shared" si="1127"/>
        <v>0</v>
      </c>
      <c r="P541" s="195">
        <f t="shared" si="1127"/>
        <v>0</v>
      </c>
      <c r="Q541" s="195">
        <f t="shared" si="1127"/>
        <v>0</v>
      </c>
      <c r="R541" s="195">
        <f t="shared" si="1127"/>
        <v>0</v>
      </c>
      <c r="S541" s="195">
        <f t="shared" si="1127"/>
        <v>0</v>
      </c>
      <c r="T541" s="195">
        <f t="shared" si="1127"/>
        <v>0</v>
      </c>
      <c r="U541" s="195">
        <f t="shared" si="1127"/>
        <v>0</v>
      </c>
      <c r="V541" s="195">
        <f t="shared" si="1127"/>
        <v>0</v>
      </c>
      <c r="W541" s="195">
        <f t="shared" si="1127"/>
        <v>0</v>
      </c>
      <c r="X541" s="195">
        <f t="shared" si="1127"/>
        <v>0</v>
      </c>
      <c r="Y541" s="195">
        <f t="shared" si="1127"/>
        <v>0</v>
      </c>
      <c r="Z541" s="195">
        <f t="shared" si="1127"/>
        <v>0</v>
      </c>
      <c r="AA541" s="195">
        <f t="shared" si="1127"/>
        <v>0</v>
      </c>
      <c r="AB541" s="195">
        <f t="shared" si="1127"/>
        <v>0</v>
      </c>
      <c r="AC541" s="195">
        <f t="shared" si="1014"/>
        <v>0</v>
      </c>
      <c r="AD541" s="195">
        <f t="shared" si="1127"/>
        <v>0</v>
      </c>
      <c r="AE541" s="195">
        <f t="shared" si="1127"/>
        <v>0</v>
      </c>
      <c r="AF541" s="195">
        <f t="shared" si="1127"/>
        <v>0</v>
      </c>
      <c r="AG541" s="195">
        <f t="shared" si="1015"/>
        <v>0</v>
      </c>
      <c r="AH541" s="195">
        <f t="shared" si="1127"/>
        <v>0</v>
      </c>
      <c r="AI541" s="195">
        <f t="shared" si="1127"/>
        <v>0</v>
      </c>
      <c r="AJ541" s="195">
        <f t="shared" si="1127"/>
        <v>0</v>
      </c>
      <c r="AK541" s="195">
        <f t="shared" si="1016"/>
        <v>0</v>
      </c>
      <c r="AL541" s="195">
        <f t="shared" si="1127"/>
        <v>0</v>
      </c>
      <c r="AM541" s="195">
        <f t="shared" si="1127"/>
        <v>0</v>
      </c>
      <c r="AN541" s="195">
        <f t="shared" si="1127"/>
        <v>0</v>
      </c>
      <c r="AO541" s="195">
        <f t="shared" si="1017"/>
        <v>0</v>
      </c>
      <c r="AP541" s="195">
        <f t="shared" si="1018"/>
        <v>0</v>
      </c>
    </row>
    <row r="542" spans="2:42" x14ac:dyDescent="0.25">
      <c r="B542" s="184" t="s">
        <v>386</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8">D542+E542</f>
        <v>0</v>
      </c>
      <c r="G542" s="186"/>
      <c r="H542" s="186">
        <f t="shared" ref="H542" si="1129">F542-G542</f>
        <v>0</v>
      </c>
      <c r="I542" s="186"/>
      <c r="J542" s="186">
        <f t="shared" ref="J542" si="1130">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31">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2">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3">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4">AL542+AM542+AN542</f>
        <v>0</v>
      </c>
      <c r="AP542" s="186">
        <f t="shared" ref="AP542" si="1135">AC542+AG542+AK542+AO542</f>
        <v>0</v>
      </c>
    </row>
    <row r="543" spans="2:42" x14ac:dyDescent="0.25">
      <c r="B543" s="184" t="s">
        <v>387</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6">D543+E543</f>
        <v>0</v>
      </c>
      <c r="G543" s="186"/>
      <c r="H543" s="186">
        <f t="shared" ref="H543:H559" si="1137">F543-G543</f>
        <v>0</v>
      </c>
      <c r="I543" s="186"/>
      <c r="J543" s="186">
        <f t="shared" ref="J543:J559" si="1138">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9">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40">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41">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2">AL543+AM543+AN543</f>
        <v>0</v>
      </c>
      <c r="AP543" s="186">
        <f t="shared" ref="AP543:AP559" si="1143">AC543+AG543+AK543+AO543</f>
        <v>0</v>
      </c>
    </row>
    <row r="544" spans="2:42" x14ac:dyDescent="0.25">
      <c r="B544" s="184" t="s">
        <v>1305</v>
      </c>
      <c r="C544" s="185" t="s">
        <v>1306</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6"/>
        <v>0</v>
      </c>
      <c r="G544" s="186"/>
      <c r="H544" s="186">
        <f t="shared" si="1137"/>
        <v>0</v>
      </c>
      <c r="I544" s="186"/>
      <c r="J544" s="186">
        <f t="shared" si="1138"/>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9"/>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40"/>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41"/>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2"/>
        <v>0</v>
      </c>
      <c r="AP544" s="186">
        <f t="shared" si="1143"/>
        <v>0</v>
      </c>
    </row>
    <row r="545" spans="2:42" x14ac:dyDescent="0.25">
      <c r="B545" s="184" t="s">
        <v>1307</v>
      </c>
      <c r="C545" s="185" t="s">
        <v>524</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6"/>
        <v>0</v>
      </c>
      <c r="G545" s="186"/>
      <c r="H545" s="186">
        <f t="shared" si="1137"/>
        <v>0</v>
      </c>
      <c r="I545" s="186"/>
      <c r="J545" s="186">
        <f t="shared" si="1138"/>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9"/>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40"/>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41"/>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2"/>
        <v>0</v>
      </c>
      <c r="AP545" s="186">
        <f t="shared" si="1143"/>
        <v>0</v>
      </c>
    </row>
    <row r="546" spans="2:42" x14ac:dyDescent="0.25">
      <c r="B546" s="184" t="s">
        <v>1308</v>
      </c>
      <c r="C546" s="185" t="s">
        <v>1309</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6"/>
        <v>0</v>
      </c>
      <c r="G546" s="186"/>
      <c r="H546" s="186">
        <f t="shared" si="1137"/>
        <v>0</v>
      </c>
      <c r="I546" s="186"/>
      <c r="J546" s="186">
        <f t="shared" si="1138"/>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9"/>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40"/>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41"/>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2"/>
        <v>0</v>
      </c>
      <c r="AP546" s="186">
        <f t="shared" si="1143"/>
        <v>0</v>
      </c>
    </row>
    <row r="547" spans="2:42" x14ac:dyDescent="0.25">
      <c r="B547" s="184" t="s">
        <v>1310</v>
      </c>
      <c r="C547" s="185" t="s">
        <v>1311</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6"/>
        <v>0</v>
      </c>
      <c r="G547" s="186"/>
      <c r="H547" s="186">
        <f t="shared" si="1137"/>
        <v>0</v>
      </c>
      <c r="I547" s="186"/>
      <c r="J547" s="186">
        <f t="shared" si="1138"/>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9"/>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40"/>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41"/>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2"/>
        <v>0</v>
      </c>
      <c r="AP547" s="186">
        <f t="shared" si="1143"/>
        <v>0</v>
      </c>
    </row>
    <row r="548" spans="2:42" x14ac:dyDescent="0.25">
      <c r="B548" s="184" t="s">
        <v>1312</v>
      </c>
      <c r="C548" s="185" t="s">
        <v>1313</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6"/>
        <v>0</v>
      </c>
      <c r="G548" s="186"/>
      <c r="H548" s="186">
        <f t="shared" si="1137"/>
        <v>0</v>
      </c>
      <c r="I548" s="186"/>
      <c r="J548" s="186">
        <f t="shared" si="1138"/>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9"/>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40"/>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41"/>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2"/>
        <v>0</v>
      </c>
      <c r="AP548" s="186">
        <f t="shared" si="1143"/>
        <v>0</v>
      </c>
    </row>
    <row r="549" spans="2:42" x14ac:dyDescent="0.25">
      <c r="B549" s="184" t="s">
        <v>1314</v>
      </c>
      <c r="C549" s="185" t="s">
        <v>1315</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6"/>
        <v>0</v>
      </c>
      <c r="G549" s="186"/>
      <c r="H549" s="186">
        <f t="shared" si="1137"/>
        <v>0</v>
      </c>
      <c r="I549" s="186"/>
      <c r="J549" s="186">
        <f t="shared" si="1138"/>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9"/>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40"/>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41"/>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2"/>
        <v>0</v>
      </c>
      <c r="AP549" s="186">
        <f t="shared" si="1143"/>
        <v>0</v>
      </c>
    </row>
    <row r="550" spans="2:42" x14ac:dyDescent="0.25">
      <c r="B550" s="184" t="s">
        <v>1316</v>
      </c>
      <c r="C550" s="185" t="s">
        <v>1317</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6"/>
        <v>0</v>
      </c>
      <c r="G550" s="186"/>
      <c r="H550" s="186">
        <f t="shared" si="1137"/>
        <v>0</v>
      </c>
      <c r="I550" s="186"/>
      <c r="J550" s="186">
        <f t="shared" si="1138"/>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9"/>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40"/>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41"/>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2"/>
        <v>0</v>
      </c>
      <c r="AP550" s="186">
        <f t="shared" si="1143"/>
        <v>0</v>
      </c>
    </row>
    <row r="551" spans="2:42" x14ac:dyDescent="0.25">
      <c r="B551" s="184" t="s">
        <v>1318</v>
      </c>
      <c r="C551" s="185" t="s">
        <v>1319</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6"/>
        <v>0</v>
      </c>
      <c r="G551" s="186"/>
      <c r="H551" s="186">
        <f t="shared" si="1137"/>
        <v>0</v>
      </c>
      <c r="I551" s="186"/>
      <c r="J551" s="186">
        <f t="shared" si="1138"/>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9"/>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40"/>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41"/>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2"/>
        <v>0</v>
      </c>
      <c r="AP551" s="186">
        <f t="shared" si="1143"/>
        <v>0</v>
      </c>
    </row>
    <row r="552" spans="2:42" x14ac:dyDescent="0.25">
      <c r="B552" s="184" t="s">
        <v>1320</v>
      </c>
      <c r="C552" s="185" t="s">
        <v>1321</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6"/>
        <v>0</v>
      </c>
      <c r="G552" s="186"/>
      <c r="H552" s="186">
        <f t="shared" si="1137"/>
        <v>0</v>
      </c>
      <c r="I552" s="186"/>
      <c r="J552" s="186">
        <f t="shared" si="1138"/>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9"/>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40"/>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41"/>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2"/>
        <v>0</v>
      </c>
      <c r="AP552" s="186">
        <f t="shared" si="1143"/>
        <v>0</v>
      </c>
    </row>
    <row r="553" spans="2:42" x14ac:dyDescent="0.25">
      <c r="B553" s="184" t="s">
        <v>1322</v>
      </c>
      <c r="C553" s="185" t="s">
        <v>1323</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6"/>
        <v>0</v>
      </c>
      <c r="G553" s="186"/>
      <c r="H553" s="186">
        <f t="shared" si="1137"/>
        <v>0</v>
      </c>
      <c r="I553" s="186"/>
      <c r="J553" s="186">
        <f t="shared" si="1138"/>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9"/>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40"/>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41"/>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2"/>
        <v>0</v>
      </c>
      <c r="AP553" s="186">
        <f t="shared" si="1143"/>
        <v>0</v>
      </c>
    </row>
    <row r="554" spans="2:42" x14ac:dyDescent="0.25">
      <c r="B554" s="184" t="s">
        <v>1324</v>
      </c>
      <c r="C554" s="185" t="s">
        <v>1325</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6"/>
        <v>0</v>
      </c>
      <c r="G554" s="186"/>
      <c r="H554" s="186">
        <f t="shared" si="1137"/>
        <v>0</v>
      </c>
      <c r="I554" s="186"/>
      <c r="J554" s="186">
        <f t="shared" si="1138"/>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9"/>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40"/>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41"/>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2"/>
        <v>0</v>
      </c>
      <c r="AP554" s="186">
        <f t="shared" si="1143"/>
        <v>0</v>
      </c>
    </row>
    <row r="555" spans="2:42" x14ac:dyDescent="0.25">
      <c r="B555" s="184" t="s">
        <v>1326</v>
      </c>
      <c r="C555" s="185" t="s">
        <v>1327</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6"/>
        <v>0</v>
      </c>
      <c r="G555" s="186"/>
      <c r="H555" s="186">
        <f t="shared" si="1137"/>
        <v>0</v>
      </c>
      <c r="I555" s="186"/>
      <c r="J555" s="186">
        <f t="shared" si="1138"/>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9"/>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40"/>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41"/>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2"/>
        <v>0</v>
      </c>
      <c r="AP555" s="186">
        <f t="shared" si="1143"/>
        <v>0</v>
      </c>
    </row>
    <row r="556" spans="2:42" x14ac:dyDescent="0.25">
      <c r="B556" s="184" t="s">
        <v>1328</v>
      </c>
      <c r="C556" s="185" t="s">
        <v>1329</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6"/>
        <v>0</v>
      </c>
      <c r="G556" s="186"/>
      <c r="H556" s="186">
        <f t="shared" si="1137"/>
        <v>0</v>
      </c>
      <c r="I556" s="186"/>
      <c r="J556" s="186">
        <f t="shared" si="1138"/>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9"/>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40"/>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41"/>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2"/>
        <v>0</v>
      </c>
      <c r="AP556" s="186">
        <f t="shared" si="1143"/>
        <v>0</v>
      </c>
    </row>
    <row r="557" spans="2:42" x14ac:dyDescent="0.25">
      <c r="B557" s="184" t="s">
        <v>1330</v>
      </c>
      <c r="C557" s="185" t="s">
        <v>1331</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6"/>
        <v>0</v>
      </c>
      <c r="G557" s="186"/>
      <c r="H557" s="186">
        <f t="shared" si="1137"/>
        <v>0</v>
      </c>
      <c r="I557" s="186"/>
      <c r="J557" s="186">
        <f t="shared" si="1138"/>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9"/>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40"/>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41"/>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2"/>
        <v>0</v>
      </c>
      <c r="AP557" s="186">
        <f t="shared" si="1143"/>
        <v>0</v>
      </c>
    </row>
    <row r="558" spans="2:42" x14ac:dyDescent="0.25">
      <c r="B558" s="184" t="s">
        <v>1332</v>
      </c>
      <c r="C558" s="185" t="s">
        <v>1333</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6"/>
        <v>0</v>
      </c>
      <c r="G558" s="186"/>
      <c r="H558" s="186">
        <f t="shared" si="1137"/>
        <v>0</v>
      </c>
      <c r="I558" s="186"/>
      <c r="J558" s="186">
        <f t="shared" si="1138"/>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9"/>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40"/>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41"/>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2"/>
        <v>0</v>
      </c>
      <c r="AP558" s="186">
        <f t="shared" si="1143"/>
        <v>0</v>
      </c>
    </row>
    <row r="559" spans="2:42" x14ac:dyDescent="0.25">
      <c r="B559" s="184" t="s">
        <v>1334</v>
      </c>
      <c r="C559" s="185" t="s">
        <v>1335</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6"/>
        <v>0</v>
      </c>
      <c r="G559" s="186"/>
      <c r="H559" s="186">
        <f t="shared" si="1137"/>
        <v>0</v>
      </c>
      <c r="I559" s="186"/>
      <c r="J559" s="186">
        <f t="shared" si="1138"/>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9"/>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40"/>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41"/>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2"/>
        <v>0</v>
      </c>
      <c r="AP559" s="186">
        <f t="shared" si="1143"/>
        <v>0</v>
      </c>
    </row>
    <row r="560" spans="2:42" x14ac:dyDescent="0.25">
      <c r="B560" s="181" t="s">
        <v>1336</v>
      </c>
      <c r="C560" s="182" t="s">
        <v>1337</v>
      </c>
      <c r="D560" s="183">
        <f>SUM(D561:D565)</f>
        <v>0</v>
      </c>
      <c r="E560" s="183">
        <f>SUM(E561:E565)</f>
        <v>0</v>
      </c>
      <c r="F560" s="183">
        <f t="shared" ref="F560:F565" si="1144">D560+E560</f>
        <v>0</v>
      </c>
      <c r="G560" s="183">
        <f>SUM(G561:G565)</f>
        <v>0</v>
      </c>
      <c r="H560" s="183">
        <f t="shared" ref="H560:H565" si="1145">F560-G560</f>
        <v>0</v>
      </c>
      <c r="I560" s="183">
        <f>SUM(I561:I565)</f>
        <v>0</v>
      </c>
      <c r="J560" s="183">
        <f t="shared" ref="J560:J565" si="1146">F560-I560</f>
        <v>0</v>
      </c>
      <c r="K560" s="183">
        <f t="shared" ref="K560:AB560" si="1147">SUM(K561:K565)</f>
        <v>0</v>
      </c>
      <c r="L560" s="183">
        <f t="shared" si="1147"/>
        <v>0</v>
      </c>
      <c r="M560" s="183">
        <f t="shared" si="1147"/>
        <v>0</v>
      </c>
      <c r="N560" s="183">
        <f t="shared" si="1147"/>
        <v>0</v>
      </c>
      <c r="O560" s="183">
        <f t="shared" si="1147"/>
        <v>0</v>
      </c>
      <c r="P560" s="183">
        <f t="shared" ref="P560:Q560" si="1148">SUM(P561:P565)</f>
        <v>0</v>
      </c>
      <c r="Q560" s="183">
        <f t="shared" si="1148"/>
        <v>0</v>
      </c>
      <c r="R560" s="183">
        <f t="shared" si="1147"/>
        <v>0</v>
      </c>
      <c r="S560" s="183">
        <f t="shared" si="1147"/>
        <v>0</v>
      </c>
      <c r="T560" s="183">
        <f t="shared" ref="T560" si="1149">SUM(T561:T565)</f>
        <v>0</v>
      </c>
      <c r="U560" s="183">
        <f t="shared" si="1147"/>
        <v>0</v>
      </c>
      <c r="V560" s="183">
        <f t="shared" si="1147"/>
        <v>0</v>
      </c>
      <c r="W560" s="183">
        <f t="shared" ref="W560" si="1150">SUM(W561:W565)</f>
        <v>0</v>
      </c>
      <c r="X560" s="183">
        <f t="shared" si="1147"/>
        <v>0</v>
      </c>
      <c r="Y560" s="183">
        <f t="shared" si="1147"/>
        <v>0</v>
      </c>
      <c r="Z560" s="183">
        <f t="shared" si="1147"/>
        <v>0</v>
      </c>
      <c r="AA560" s="183">
        <f t="shared" si="1147"/>
        <v>0</v>
      </c>
      <c r="AB560" s="183">
        <f t="shared" si="1147"/>
        <v>0</v>
      </c>
      <c r="AC560" s="183">
        <f t="shared" ref="AC560:AC565" si="1151">Z560+AA560+AB560</f>
        <v>0</v>
      </c>
      <c r="AD560" s="183">
        <f>SUM(AD561:AD565)</f>
        <v>0</v>
      </c>
      <c r="AE560" s="183">
        <f>SUM(AE561:AE565)</f>
        <v>0</v>
      </c>
      <c r="AF560" s="183">
        <f>SUM(AF561:AF565)</f>
        <v>0</v>
      </c>
      <c r="AG560" s="183">
        <f t="shared" ref="AG560:AG565" si="1152">AD560+AE560+AF560</f>
        <v>0</v>
      </c>
      <c r="AH560" s="183">
        <f>SUM(AH561:AH565)</f>
        <v>0</v>
      </c>
      <c r="AI560" s="183">
        <f>SUM(AI561:AI565)</f>
        <v>0</v>
      </c>
      <c r="AJ560" s="183">
        <f>SUM(AJ561:AJ565)</f>
        <v>0</v>
      </c>
      <c r="AK560" s="183">
        <f t="shared" ref="AK560:AK565" si="1153">AH560+AI560+AJ560</f>
        <v>0</v>
      </c>
      <c r="AL560" s="183">
        <f>SUM(AL561:AL565)</f>
        <v>0</v>
      </c>
      <c r="AM560" s="183">
        <f>SUM(AM561:AM565)</f>
        <v>0</v>
      </c>
      <c r="AN560" s="183">
        <f>SUM(AN561:AN565)</f>
        <v>0</v>
      </c>
      <c r="AO560" s="183">
        <f t="shared" ref="AO560:AO565" si="1154">AL560+AM560+AN560</f>
        <v>0</v>
      </c>
      <c r="AP560" s="183">
        <f t="shared" ref="AP560:AP565" si="1155">AC560+AG560+AK560+AO560</f>
        <v>0</v>
      </c>
    </row>
    <row r="561" spans="2:42" x14ac:dyDescent="0.25">
      <c r="B561" s="184" t="s">
        <v>1338</v>
      </c>
      <c r="C561" s="185" t="s">
        <v>1339</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4"/>
        <v>0</v>
      </c>
      <c r="G561" s="186"/>
      <c r="H561" s="186">
        <f t="shared" si="1145"/>
        <v>0</v>
      </c>
      <c r="I561" s="186"/>
      <c r="J561" s="186">
        <f t="shared" si="1146"/>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51"/>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2"/>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3"/>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4"/>
        <v>0</v>
      </c>
      <c r="AP561" s="186">
        <f t="shared" si="1155"/>
        <v>0</v>
      </c>
    </row>
    <row r="562" spans="2:42" x14ac:dyDescent="0.25">
      <c r="B562" s="184" t="s">
        <v>1340</v>
      </c>
      <c r="C562" s="185" t="s">
        <v>1341</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4"/>
        <v>0</v>
      </c>
      <c r="G562" s="186"/>
      <c r="H562" s="186">
        <f t="shared" si="1145"/>
        <v>0</v>
      </c>
      <c r="I562" s="186"/>
      <c r="J562" s="186">
        <f t="shared" si="1146"/>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51"/>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2"/>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3"/>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4"/>
        <v>0</v>
      </c>
      <c r="AP562" s="186">
        <f t="shared" si="1155"/>
        <v>0</v>
      </c>
    </row>
    <row r="563" spans="2:42" x14ac:dyDescent="0.25">
      <c r="B563" s="184" t="s">
        <v>1342</v>
      </c>
      <c r="C563" s="185" t="s">
        <v>1343</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4"/>
        <v>0</v>
      </c>
      <c r="G563" s="186"/>
      <c r="H563" s="186">
        <f t="shared" si="1145"/>
        <v>0</v>
      </c>
      <c r="I563" s="186"/>
      <c r="J563" s="186">
        <f t="shared" si="1146"/>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51"/>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2"/>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3"/>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4"/>
        <v>0</v>
      </c>
      <c r="AP563" s="186">
        <f t="shared" si="1155"/>
        <v>0</v>
      </c>
    </row>
    <row r="564" spans="2:42" x14ac:dyDescent="0.25">
      <c r="B564" s="184" t="s">
        <v>1344</v>
      </c>
      <c r="C564" s="185" t="s">
        <v>1345</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4"/>
        <v>0</v>
      </c>
      <c r="G564" s="186"/>
      <c r="H564" s="186">
        <f t="shared" si="1145"/>
        <v>0</v>
      </c>
      <c r="I564" s="186"/>
      <c r="J564" s="186">
        <f t="shared" si="1146"/>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51"/>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2"/>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3"/>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4"/>
        <v>0</v>
      </c>
      <c r="AP564" s="186">
        <f t="shared" si="1155"/>
        <v>0</v>
      </c>
    </row>
    <row r="565" spans="2:42" x14ac:dyDescent="0.25">
      <c r="B565" s="184" t="s">
        <v>1346</v>
      </c>
      <c r="C565" s="185" t="s">
        <v>1347</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4"/>
        <v>0</v>
      </c>
      <c r="G565" s="186"/>
      <c r="H565" s="186">
        <f t="shared" si="1145"/>
        <v>0</v>
      </c>
      <c r="I565" s="186"/>
      <c r="J565" s="186">
        <f t="shared" si="1146"/>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51"/>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2"/>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3"/>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4"/>
        <v>0</v>
      </c>
      <c r="AP565" s="186">
        <f t="shared" si="1155"/>
        <v>0</v>
      </c>
    </row>
    <row r="566" spans="2:42" ht="26.25" x14ac:dyDescent="0.25">
      <c r="B566" s="187"/>
      <c r="C566" s="188" t="s">
        <v>255</v>
      </c>
      <c r="D566" s="189">
        <f>D12+D106+D222+D327+D397+D499+D526+D560</f>
        <v>0</v>
      </c>
      <c r="E566" s="189">
        <f>E12+E106+E222+E327+E397+E499+E526+E560</f>
        <v>2787807.0633333335</v>
      </c>
      <c r="F566" s="189">
        <f t="shared" si="1006"/>
        <v>2787807.0633333335</v>
      </c>
      <c r="G566" s="189">
        <f>G12+G106+G222+G327+G397+G499+G526+G560</f>
        <v>0</v>
      </c>
      <c r="H566" s="189">
        <f t="shared" si="1008"/>
        <v>2787807.0633333335</v>
      </c>
      <c r="I566" s="189">
        <f>I12+I106+I222+I327+I397+I499+I526+I560</f>
        <v>0</v>
      </c>
      <c r="J566" s="189">
        <f t="shared" si="1009"/>
        <v>2787807.0633333335</v>
      </c>
      <c r="K566" s="189">
        <f t="shared" ref="K566:AB566" ca="1" si="1156">K12+K106+K222+K327+K397+K499+K526+K560</f>
        <v>0</v>
      </c>
      <c r="L566" s="189">
        <f t="shared" ca="1" si="1156"/>
        <v>0</v>
      </c>
      <c r="M566" s="189">
        <f t="shared" ca="1" si="1156"/>
        <v>2182894.5633333335</v>
      </c>
      <c r="N566" s="189">
        <f t="shared" ca="1" si="1156"/>
        <v>0</v>
      </c>
      <c r="O566" s="189">
        <f t="shared" ca="1" si="1156"/>
        <v>0</v>
      </c>
      <c r="P566" s="189">
        <f t="shared" ref="P566:Q566" ca="1" si="1157">P12+P106+P222+P327+P397+P499+P526+P560</f>
        <v>0</v>
      </c>
      <c r="Q566" s="189">
        <f t="shared" ca="1" si="1157"/>
        <v>0</v>
      </c>
      <c r="R566" s="189">
        <f t="shared" ca="1" si="1156"/>
        <v>0</v>
      </c>
      <c r="S566" s="189">
        <f t="shared" ca="1" si="1156"/>
        <v>0</v>
      </c>
      <c r="T566" s="189">
        <f t="shared" ref="T566" ca="1" si="1158">T12+T106+T222+T327+T397+T499+T526+T560</f>
        <v>37500</v>
      </c>
      <c r="U566" s="189">
        <f t="shared" ca="1" si="1156"/>
        <v>0</v>
      </c>
      <c r="V566" s="189">
        <f t="shared" ca="1" si="1156"/>
        <v>0</v>
      </c>
      <c r="W566" s="189">
        <f t="shared" ref="W566" ca="1" si="1159">W12+W106+W222+W327+W397+W499+W526+W560</f>
        <v>0</v>
      </c>
      <c r="X566" s="189">
        <f t="shared" ca="1" si="1156"/>
        <v>0</v>
      </c>
      <c r="Y566" s="189">
        <f t="shared" ca="1" si="1156"/>
        <v>0</v>
      </c>
      <c r="Z566" s="189">
        <f t="shared" si="1156"/>
        <v>838125</v>
      </c>
      <c r="AA566" s="189">
        <f t="shared" si="1156"/>
        <v>261865</v>
      </c>
      <c r="AB566" s="189">
        <f t="shared" si="1156"/>
        <v>124348.75</v>
      </c>
      <c r="AC566" s="189">
        <f t="shared" si="1014"/>
        <v>1224338.75</v>
      </c>
      <c r="AD566" s="189">
        <f t="shared" ref="AD566:AF566" si="1160">AD12+AD106+AD222+AD327+AD397+AD499+AD526+AD560</f>
        <v>357650</v>
      </c>
      <c r="AE566" s="189">
        <f t="shared" si="1160"/>
        <v>689382.48</v>
      </c>
      <c r="AF566" s="189">
        <f t="shared" si="1160"/>
        <v>135000</v>
      </c>
      <c r="AG566" s="189">
        <f t="shared" si="1015"/>
        <v>1182032.48</v>
      </c>
      <c r="AH566" s="189">
        <f t="shared" ref="AH566:AJ566" si="1161">AH12+AH106+AH222+AH327+AH397+AH499+AH526+AH560</f>
        <v>171357.08333333334</v>
      </c>
      <c r="AI566" s="189">
        <f t="shared" si="1161"/>
        <v>10025</v>
      </c>
      <c r="AJ566" s="189">
        <f t="shared" si="1161"/>
        <v>90493.75</v>
      </c>
      <c r="AK566" s="189">
        <f t="shared" si="1016"/>
        <v>271875.83333333337</v>
      </c>
      <c r="AL566" s="189">
        <f t="shared" ref="AL566:AN566" si="1162">AL12+AL106+AL222+AL327+AL397+AL499+AL526+AL560</f>
        <v>0</v>
      </c>
      <c r="AM566" s="189">
        <f t="shared" si="1162"/>
        <v>60435</v>
      </c>
      <c r="AN566" s="189">
        <f t="shared" si="1162"/>
        <v>49125</v>
      </c>
      <c r="AO566" s="189">
        <f t="shared" si="1017"/>
        <v>109560</v>
      </c>
      <c r="AP566" s="189">
        <f t="shared" si="1018"/>
        <v>2787807.0633333335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38"/>
  <sheetViews>
    <sheetView showGridLines="0" topLeftCell="B193" zoomScaleNormal="100" workbookViewId="0">
      <selection activeCell="D29" sqref="D29"/>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7" t="s">
        <v>1369</v>
      </c>
      <c r="B2" s="127" t="s">
        <v>1371</v>
      </c>
      <c r="C2" s="127" t="s">
        <v>481</v>
      </c>
      <c r="D2" s="127" t="s">
        <v>1370</v>
      </c>
      <c r="E2" s="127" t="s">
        <v>1372</v>
      </c>
      <c r="F2" s="127" t="s">
        <v>482</v>
      </c>
      <c r="G2" s="127" t="s">
        <v>1373</v>
      </c>
      <c r="H2" s="127" t="s">
        <v>1374</v>
      </c>
      <c r="I2" s="127" t="s">
        <v>1375</v>
      </c>
      <c r="J2" s="127" t="s">
        <v>1471</v>
      </c>
      <c r="K2" s="127" t="s">
        <v>1376</v>
      </c>
      <c r="L2" s="127" t="s">
        <v>1377</v>
      </c>
      <c r="M2" s="127" t="s">
        <v>1378</v>
      </c>
      <c r="N2" s="127" t="s">
        <v>1379</v>
      </c>
      <c r="O2" s="127" t="s">
        <v>1380</v>
      </c>
      <c r="S2" s="124" t="s">
        <v>138</v>
      </c>
      <c r="T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22" t="s">
        <v>430</v>
      </c>
      <c r="AI2" s="222" t="s">
        <v>431</v>
      </c>
      <c r="AJ2" s="222" t="s">
        <v>432</v>
      </c>
      <c r="AK2" s="222" t="s">
        <v>433</v>
      </c>
      <c r="AL2" s="222" t="s">
        <v>434</v>
      </c>
      <c r="AM2" s="222" t="s">
        <v>437</v>
      </c>
      <c r="AN2" s="222" t="s">
        <v>435</v>
      </c>
      <c r="AO2" s="222" t="s">
        <v>436</v>
      </c>
      <c r="AP2" s="222" t="s">
        <v>438</v>
      </c>
      <c r="AQ2" s="222" t="s">
        <v>439</v>
      </c>
      <c r="AR2" s="222" t="s">
        <v>440</v>
      </c>
      <c r="AS2" s="222" t="s">
        <v>441</v>
      </c>
      <c r="AT2" s="222" t="s">
        <v>442</v>
      </c>
      <c r="AU2" s="222" t="s">
        <v>443</v>
      </c>
      <c r="AV2" s="222" t="s">
        <v>444</v>
      </c>
      <c r="AW2" s="222" t="s">
        <v>445</v>
      </c>
      <c r="AX2" s="222" t="s">
        <v>446</v>
      </c>
      <c r="AY2" s="222" t="s">
        <v>447</v>
      </c>
      <c r="AZ2" s="222" t="s">
        <v>448</v>
      </c>
      <c r="BA2" s="222" t="s">
        <v>449</v>
      </c>
      <c r="BB2" s="222" t="s">
        <v>450</v>
      </c>
      <c r="BC2" s="222" t="s">
        <v>451</v>
      </c>
      <c r="BD2" s="222" t="s">
        <v>452</v>
      </c>
      <c r="BE2" s="222" t="s">
        <v>453</v>
      </c>
      <c r="BF2" s="222" t="s">
        <v>454</v>
      </c>
      <c r="BG2" s="222" t="s">
        <v>455</v>
      </c>
      <c r="BH2" s="222" t="s">
        <v>456</v>
      </c>
      <c r="BI2" s="222" t="s">
        <v>457</v>
      </c>
      <c r="BJ2" s="222" t="s">
        <v>458</v>
      </c>
      <c r="BK2" s="222" t="s">
        <v>459</v>
      </c>
      <c r="BL2" s="222" t="s">
        <v>460</v>
      </c>
      <c r="BM2" s="222" t="s">
        <v>461</v>
      </c>
      <c r="BN2" s="222" t="s">
        <v>462</v>
      </c>
      <c r="BO2" s="222" t="s">
        <v>463</v>
      </c>
      <c r="BP2" s="222" t="s">
        <v>464</v>
      </c>
      <c r="BQ2" s="222" t="s">
        <v>465</v>
      </c>
      <c r="BR2" s="222" t="s">
        <v>466</v>
      </c>
      <c r="BS2" s="222" t="s">
        <v>467</v>
      </c>
      <c r="BT2" s="222" t="s">
        <v>468</v>
      </c>
      <c r="BU2" s="222" t="s">
        <v>469</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257</v>
      </c>
      <c r="D5" s="171">
        <f>SUMIF(C:C,$C$10,D:D)</f>
        <v>850512.08333333337</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3435</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7" t="s">
        <v>400</v>
      </c>
      <c r="D13" s="437" t="s">
        <v>1526</v>
      </c>
      <c r="E13" s="95"/>
      <c r="F13" s="95"/>
      <c r="G13" s="95"/>
      <c r="H13" s="76"/>
      <c r="I13" s="76"/>
      <c r="J13" s="76"/>
      <c r="K13" s="114"/>
      <c r="N13" s="155"/>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3.1.3.2.1 - Dos facultades presentan los resultados de los diagnósticos para la formulación de una Oferta de Educación No Formal orientada al fortalecimiento del sistema formal de educación pública del país dependiente del Ministerio de Educación.</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419</v>
      </c>
      <c r="L16" s="130" t="s">
        <v>420</v>
      </c>
      <c r="N16" s="155"/>
    </row>
    <row r="17" spans="2:14" x14ac:dyDescent="0.25">
      <c r="B17" s="95"/>
      <c r="C17" s="350" t="s">
        <v>47</v>
      </c>
      <c r="D17" s="531">
        <v>60</v>
      </c>
      <c r="E17" s="351"/>
      <c r="F17" s="117">
        <v>30000</v>
      </c>
      <c r="G17" s="352">
        <f t="shared" ref="G17:G25" si="0">E17*F17</f>
        <v>0</v>
      </c>
      <c r="H17" s="353" t="s">
        <v>1459</v>
      </c>
      <c r="I17" s="118" t="s">
        <v>711</v>
      </c>
      <c r="J17" s="118" t="str">
        <f>VLOOKUP(I17,Presupuesto!$B$11:$C$566,2,0)</f>
        <v>SERVICIOS DE CAPACITACION.</v>
      </c>
      <c r="K17" s="354" t="s">
        <v>481</v>
      </c>
      <c r="L17" s="118" t="s">
        <v>404</v>
      </c>
      <c r="N17" s="155"/>
    </row>
    <row r="18" spans="2:14" x14ac:dyDescent="0.25">
      <c r="B18" s="95"/>
      <c r="C18" s="101" t="s">
        <v>48</v>
      </c>
      <c r="D18" s="532"/>
      <c r="E18" s="203">
        <f>D17</f>
        <v>60</v>
      </c>
      <c r="F18" s="102">
        <v>50</v>
      </c>
      <c r="G18" s="99">
        <f t="shared" si="0"/>
        <v>3000</v>
      </c>
      <c r="H18" s="163" t="s">
        <v>1459</v>
      </c>
      <c r="I18" s="100" t="s">
        <v>729</v>
      </c>
      <c r="J18" s="100" t="str">
        <f>VLOOKUP(I18,Presupuesto!$B$11:$C$566,2,0)</f>
        <v>SERVICIOS DE IMPRENTA PUBLIC.Y REPRODUCCION</v>
      </c>
      <c r="K18" s="100" t="str">
        <f t="shared" ref="K18:K26" si="1">$K$17</f>
        <v>Vinculación Universidad-Sociedad</v>
      </c>
      <c r="L18" s="100" t="s">
        <v>404</v>
      </c>
      <c r="N18" s="155"/>
    </row>
    <row r="19" spans="2:14" x14ac:dyDescent="0.25">
      <c r="B19" s="95"/>
      <c r="C19" s="101" t="s">
        <v>49</v>
      </c>
      <c r="D19" s="532"/>
      <c r="E19" s="203"/>
      <c r="F19" s="102">
        <v>150</v>
      </c>
      <c r="G19" s="99">
        <f t="shared" si="0"/>
        <v>0</v>
      </c>
      <c r="H19" s="163" t="s">
        <v>1459</v>
      </c>
      <c r="I19" s="100" t="s">
        <v>804</v>
      </c>
      <c r="J19" s="100" t="str">
        <f>VLOOKUP(I19,Presupuesto!$B$11:$C$566,2,0)</f>
        <v>ALIMENTOS B EBIDAS PARA PERSONAS</v>
      </c>
      <c r="K19" s="100" t="str">
        <f t="shared" si="1"/>
        <v>Vinculación Universidad-Sociedad</v>
      </c>
      <c r="L19" s="100" t="s">
        <v>404</v>
      </c>
      <c r="N19" s="155"/>
    </row>
    <row r="20" spans="2:14" x14ac:dyDescent="0.25">
      <c r="B20" s="95"/>
      <c r="C20" s="101" t="s">
        <v>50</v>
      </c>
      <c r="D20" s="532"/>
      <c r="E20" s="153">
        <v>0</v>
      </c>
      <c r="F20" s="120">
        <v>10000</v>
      </c>
      <c r="G20" s="99">
        <f t="shared" si="0"/>
        <v>0</v>
      </c>
      <c r="H20" s="163" t="s">
        <v>1459</v>
      </c>
      <c r="I20" s="342" t="s">
        <v>308</v>
      </c>
      <c r="J20" s="100" t="str">
        <f>VLOOKUP(I20,Presupuesto!$B$11:$C$566,2,0)</f>
        <v>PASAJES (26100-00)</v>
      </c>
      <c r="K20" s="100" t="str">
        <f t="shared" si="1"/>
        <v>Vinculación Universidad-Sociedad</v>
      </c>
      <c r="L20" s="100" t="s">
        <v>404</v>
      </c>
      <c r="N20" s="155"/>
    </row>
    <row r="21" spans="2:14" x14ac:dyDescent="0.25">
      <c r="B21" s="95"/>
      <c r="C21" s="101" t="s">
        <v>427</v>
      </c>
      <c r="D21" s="532"/>
      <c r="E21" s="153">
        <v>0</v>
      </c>
      <c r="F21" s="120">
        <v>250</v>
      </c>
      <c r="G21" s="99">
        <f t="shared" si="0"/>
        <v>0</v>
      </c>
      <c r="H21" s="163" t="s">
        <v>1459</v>
      </c>
      <c r="I21" s="100" t="s">
        <v>833</v>
      </c>
      <c r="J21" s="100" t="str">
        <f>VLOOKUP(I21,Presupuesto!$B$11:$C$566,2,0)</f>
        <v>PRODUCTOS PAPEL Y CARTON</v>
      </c>
      <c r="K21" s="100" t="str">
        <f t="shared" si="1"/>
        <v>Vinculación Universidad-Sociedad</v>
      </c>
      <c r="L21" s="100" t="s">
        <v>404</v>
      </c>
      <c r="N21" s="155"/>
    </row>
    <row r="22" spans="2:14" x14ac:dyDescent="0.25">
      <c r="B22" s="95"/>
      <c r="C22" s="101" t="s">
        <v>51</v>
      </c>
      <c r="D22" s="532"/>
      <c r="E22" s="203">
        <f>(D17*25)/500</f>
        <v>3</v>
      </c>
      <c r="F22" s="102">
        <v>85</v>
      </c>
      <c r="G22" s="99">
        <f t="shared" si="0"/>
        <v>255</v>
      </c>
      <c r="H22" s="163" t="s">
        <v>1459</v>
      </c>
      <c r="I22" s="100" t="s">
        <v>833</v>
      </c>
      <c r="J22" s="100" t="str">
        <f>VLOOKUP(I22,Presupuesto!$B$11:$C$566,2,0)</f>
        <v>PRODUCTOS PAPEL Y CARTON</v>
      </c>
      <c r="K22" s="100" t="str">
        <f t="shared" si="1"/>
        <v>Vinculación Universidad-Sociedad</v>
      </c>
      <c r="L22" s="100" t="s">
        <v>404</v>
      </c>
      <c r="N22" s="155"/>
    </row>
    <row r="23" spans="2:14" x14ac:dyDescent="0.25">
      <c r="B23" s="95"/>
      <c r="C23" s="101" t="s">
        <v>132</v>
      </c>
      <c r="D23" s="532"/>
      <c r="E23" s="203">
        <f>D17/12</f>
        <v>5</v>
      </c>
      <c r="F23" s="102">
        <v>36</v>
      </c>
      <c r="G23" s="99">
        <f t="shared" si="0"/>
        <v>180</v>
      </c>
      <c r="H23" s="163" t="s">
        <v>1459</v>
      </c>
      <c r="I23" s="100" t="s">
        <v>954</v>
      </c>
      <c r="J23" s="100" t="str">
        <f>VLOOKUP(I23,Presupuesto!$B$11:$C$566,2,0)</f>
        <v>UTILES DE ESCRITORIO, OFICINA Y ENSE¥ANZA</v>
      </c>
      <c r="K23" s="100" t="str">
        <f t="shared" si="1"/>
        <v>Vinculación Universidad-Sociedad</v>
      </c>
      <c r="L23" s="100" t="s">
        <v>404</v>
      </c>
      <c r="N23" s="155"/>
    </row>
    <row r="24" spans="2:14" x14ac:dyDescent="0.25">
      <c r="B24" s="95"/>
      <c r="C24" s="101" t="s">
        <v>34</v>
      </c>
      <c r="D24" s="532"/>
      <c r="E24" s="203"/>
      <c r="F24" s="102">
        <v>80</v>
      </c>
      <c r="G24" s="99">
        <f t="shared" si="0"/>
        <v>0</v>
      </c>
      <c r="H24" s="163" t="s">
        <v>1459</v>
      </c>
      <c r="I24" s="100" t="s">
        <v>954</v>
      </c>
      <c r="J24" s="100" t="str">
        <f>VLOOKUP(I24,Presupuesto!$B$11:$C$566,2,0)</f>
        <v>UTILES DE ESCRITORIO, OFICINA Y ENSE¥ANZA</v>
      </c>
      <c r="K24" s="100" t="str">
        <f t="shared" si="1"/>
        <v>Vinculación Universidad-Sociedad</v>
      </c>
      <c r="L24" s="100" t="s">
        <v>404</v>
      </c>
      <c r="N24" s="155"/>
    </row>
    <row r="25" spans="2:14" x14ac:dyDescent="0.25">
      <c r="B25" s="95"/>
      <c r="C25" s="111" t="s">
        <v>52</v>
      </c>
      <c r="D25" s="532"/>
      <c r="E25" s="221">
        <v>0</v>
      </c>
      <c r="F25" s="121">
        <v>25</v>
      </c>
      <c r="G25" s="99">
        <f t="shared" si="0"/>
        <v>0</v>
      </c>
      <c r="H25" s="163" t="s">
        <v>1459</v>
      </c>
      <c r="I25" s="100" t="s">
        <v>954</v>
      </c>
      <c r="J25" s="100" t="str">
        <f>VLOOKUP(I25,Presupuesto!$B$11:$C$566,2,0)</f>
        <v>UTILES DE ESCRITORIO, OFICINA Y ENSE¥ANZA</v>
      </c>
      <c r="K25" s="100" t="str">
        <f t="shared" si="1"/>
        <v>Vinculación Universidad-Sociedad</v>
      </c>
      <c r="L25" s="100" t="s">
        <v>404</v>
      </c>
      <c r="N25" s="155"/>
    </row>
    <row r="26" spans="2:14" ht="15.75" thickBot="1" x14ac:dyDescent="0.3">
      <c r="B26" s="95"/>
      <c r="C26" s="225" t="s">
        <v>440</v>
      </c>
      <c r="D26" s="226">
        <v>0</v>
      </c>
      <c r="E26" s="355">
        <v>0</v>
      </c>
      <c r="F26" s="106">
        <f>HLOOKUP(C26,$AH$2:$BU$3,2,0)</f>
        <v>1150</v>
      </c>
      <c r="G26" s="107">
        <f>D26*E26*F26</f>
        <v>0</v>
      </c>
      <c r="H26" s="356" t="s">
        <v>1459</v>
      </c>
      <c r="I26" s="357" t="s">
        <v>773</v>
      </c>
      <c r="J26" s="108" t="str">
        <f>VLOOKUP(I26,Presupuesto!$B$11:$C$566,2,0)</f>
        <v>VIATICOS NACIONALES</v>
      </c>
      <c r="K26" s="358" t="str">
        <f t="shared" si="1"/>
        <v>Vinculación Universidad-Sociedad</v>
      </c>
      <c r="L26" s="358" t="s">
        <v>404</v>
      </c>
    </row>
    <row r="27" spans="2:14" x14ac:dyDescent="0.25">
      <c r="B27" s="95"/>
      <c r="C27" s="95"/>
      <c r="E27" s="114"/>
      <c r="F27" s="114"/>
      <c r="G27" s="114"/>
      <c r="H27" s="177"/>
      <c r="I27" s="114"/>
      <c r="J27" s="114"/>
      <c r="K27" s="114"/>
    </row>
    <row r="28" spans="2:14" ht="15.75" thickBot="1" x14ac:dyDescent="0.3"/>
    <row r="29" spans="2:14" ht="15.75" thickBot="1" x14ac:dyDescent="0.3">
      <c r="C29" s="29" t="s">
        <v>43</v>
      </c>
      <c r="D29" s="30">
        <f>SUM(G36:G45)</f>
        <v>5725</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7" t="s">
        <v>400</v>
      </c>
      <c r="D32" s="437" t="s">
        <v>1529</v>
      </c>
      <c r="E32" s="95"/>
      <c r="F32" s="95"/>
      <c r="G32" s="95"/>
      <c r="H32" s="76"/>
      <c r="I32" s="76"/>
      <c r="J32" s="76"/>
      <c r="K32" s="114"/>
    </row>
    <row r="33" spans="3:12" ht="18.75" x14ac:dyDescent="0.25">
      <c r="C33" s="217"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3.1.3.2.2  Presentación de la propuesta de la DVUS para el Fortalecimiento del Sistema de Educación Publico y gratuito del País a las facultades y escuelas para su interés y motivación.</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419</v>
      </c>
      <c r="L35" s="130" t="s">
        <v>420</v>
      </c>
    </row>
    <row r="36" spans="3:12" x14ac:dyDescent="0.25">
      <c r="C36" s="350" t="s">
        <v>47</v>
      </c>
      <c r="D36" s="531">
        <v>100</v>
      </c>
      <c r="E36" s="351"/>
      <c r="F36" s="117">
        <v>30000</v>
      </c>
      <c r="G36" s="352">
        <f t="shared" ref="G36:G44" si="2">E36*F36</f>
        <v>0</v>
      </c>
      <c r="H36" s="353" t="s">
        <v>1459</v>
      </c>
      <c r="I36" s="118" t="s">
        <v>711</v>
      </c>
      <c r="J36" s="118" t="str">
        <f>VLOOKUP(I36,Presupuesto!$B$11:$C$566,2,0)</f>
        <v>SERVICIOS DE CAPACITACION.</v>
      </c>
      <c r="K36" s="354" t="s">
        <v>481</v>
      </c>
      <c r="L36" s="118" t="s">
        <v>409</v>
      </c>
    </row>
    <row r="37" spans="3:12" x14ac:dyDescent="0.25">
      <c r="C37" s="101" t="s">
        <v>48</v>
      </c>
      <c r="D37" s="532"/>
      <c r="E37" s="203">
        <f>D36</f>
        <v>100</v>
      </c>
      <c r="F37" s="102">
        <v>50</v>
      </c>
      <c r="G37" s="99">
        <f t="shared" si="2"/>
        <v>5000</v>
      </c>
      <c r="H37" s="163" t="s">
        <v>1459</v>
      </c>
      <c r="I37" s="100" t="s">
        <v>729</v>
      </c>
      <c r="J37" s="100" t="str">
        <f>VLOOKUP(I37,Presupuesto!$B$11:$C$566,2,0)</f>
        <v>SERVICIOS DE IMPRENTA PUBLIC.Y REPRODUCCION</v>
      </c>
      <c r="K37" s="100" t="str">
        <f t="shared" ref="K37:K45" si="3">$K$17</f>
        <v>Vinculación Universidad-Sociedad</v>
      </c>
      <c r="L37" s="100" t="s">
        <v>409</v>
      </c>
    </row>
    <row r="38" spans="3:12" x14ac:dyDescent="0.25">
      <c r="C38" s="101" t="s">
        <v>49</v>
      </c>
      <c r="D38" s="532"/>
      <c r="E38" s="203"/>
      <c r="F38" s="102">
        <v>150</v>
      </c>
      <c r="G38" s="99">
        <f t="shared" si="2"/>
        <v>0</v>
      </c>
      <c r="H38" s="163" t="s">
        <v>1459</v>
      </c>
      <c r="I38" s="100" t="s">
        <v>804</v>
      </c>
      <c r="J38" s="100" t="str">
        <f>VLOOKUP(I38,Presupuesto!$B$11:$C$566,2,0)</f>
        <v>ALIMENTOS B EBIDAS PARA PERSONAS</v>
      </c>
      <c r="K38" s="100" t="str">
        <f t="shared" si="3"/>
        <v>Vinculación Universidad-Sociedad</v>
      </c>
      <c r="L38" s="100" t="s">
        <v>409</v>
      </c>
    </row>
    <row r="39" spans="3:12" x14ac:dyDescent="0.25">
      <c r="C39" s="101" t="s">
        <v>50</v>
      </c>
      <c r="D39" s="532"/>
      <c r="E39" s="153">
        <v>0</v>
      </c>
      <c r="F39" s="120">
        <v>10000</v>
      </c>
      <c r="G39" s="99">
        <f t="shared" si="2"/>
        <v>0</v>
      </c>
      <c r="H39" s="163" t="s">
        <v>1459</v>
      </c>
      <c r="I39" s="342" t="s">
        <v>308</v>
      </c>
      <c r="J39" s="100" t="str">
        <f>VLOOKUP(I39,Presupuesto!$B$11:$C$566,2,0)</f>
        <v>PASAJES (26100-00)</v>
      </c>
      <c r="K39" s="100" t="str">
        <f t="shared" si="3"/>
        <v>Vinculación Universidad-Sociedad</v>
      </c>
      <c r="L39" s="100" t="s">
        <v>409</v>
      </c>
    </row>
    <row r="40" spans="3:12" x14ac:dyDescent="0.25">
      <c r="C40" s="101" t="s">
        <v>427</v>
      </c>
      <c r="D40" s="532"/>
      <c r="E40" s="153">
        <v>0</v>
      </c>
      <c r="F40" s="120">
        <v>250</v>
      </c>
      <c r="G40" s="99">
        <f t="shared" si="2"/>
        <v>0</v>
      </c>
      <c r="H40" s="163" t="s">
        <v>1459</v>
      </c>
      <c r="I40" s="100" t="s">
        <v>833</v>
      </c>
      <c r="J40" s="100" t="str">
        <f>VLOOKUP(I40,Presupuesto!$B$11:$C$566,2,0)</f>
        <v>PRODUCTOS PAPEL Y CARTON</v>
      </c>
      <c r="K40" s="100" t="str">
        <f t="shared" si="3"/>
        <v>Vinculación Universidad-Sociedad</v>
      </c>
      <c r="L40" s="100" t="s">
        <v>409</v>
      </c>
    </row>
    <row r="41" spans="3:12" x14ac:dyDescent="0.25">
      <c r="C41" s="101" t="s">
        <v>51</v>
      </c>
      <c r="D41" s="532"/>
      <c r="E41" s="203">
        <f>(D36*25)/500</f>
        <v>5</v>
      </c>
      <c r="F41" s="102">
        <v>85</v>
      </c>
      <c r="G41" s="99">
        <f t="shared" si="2"/>
        <v>425</v>
      </c>
      <c r="H41" s="163" t="s">
        <v>1459</v>
      </c>
      <c r="I41" s="100" t="s">
        <v>833</v>
      </c>
      <c r="J41" s="100" t="str">
        <f>VLOOKUP(I41,Presupuesto!$B$11:$C$566,2,0)</f>
        <v>PRODUCTOS PAPEL Y CARTON</v>
      </c>
      <c r="K41" s="100" t="str">
        <f t="shared" si="3"/>
        <v>Vinculación Universidad-Sociedad</v>
      </c>
      <c r="L41" s="100" t="s">
        <v>409</v>
      </c>
    </row>
    <row r="42" spans="3:12" x14ac:dyDescent="0.25">
      <c r="C42" s="101" t="s">
        <v>132</v>
      </c>
      <c r="D42" s="532"/>
      <c r="E42" s="203">
        <f>D36/12</f>
        <v>8.3333333333333339</v>
      </c>
      <c r="F42" s="102">
        <v>36</v>
      </c>
      <c r="G42" s="99">
        <f t="shared" si="2"/>
        <v>300</v>
      </c>
      <c r="H42" s="163" t="s">
        <v>1459</v>
      </c>
      <c r="I42" s="100" t="s">
        <v>954</v>
      </c>
      <c r="J42" s="100" t="str">
        <f>VLOOKUP(I42,Presupuesto!$B$11:$C$566,2,0)</f>
        <v>UTILES DE ESCRITORIO, OFICINA Y ENSE¥ANZA</v>
      </c>
      <c r="K42" s="100" t="str">
        <f t="shared" si="3"/>
        <v>Vinculación Universidad-Sociedad</v>
      </c>
      <c r="L42" s="100" t="s">
        <v>409</v>
      </c>
    </row>
    <row r="43" spans="3:12" x14ac:dyDescent="0.25">
      <c r="C43" s="101" t="s">
        <v>34</v>
      </c>
      <c r="D43" s="532"/>
      <c r="E43" s="203"/>
      <c r="F43" s="102">
        <v>80</v>
      </c>
      <c r="G43" s="99">
        <f t="shared" si="2"/>
        <v>0</v>
      </c>
      <c r="H43" s="163" t="s">
        <v>1459</v>
      </c>
      <c r="I43" s="100" t="s">
        <v>954</v>
      </c>
      <c r="J43" s="100" t="str">
        <f>VLOOKUP(I43,Presupuesto!$B$11:$C$566,2,0)</f>
        <v>UTILES DE ESCRITORIO, OFICINA Y ENSE¥ANZA</v>
      </c>
      <c r="K43" s="100" t="str">
        <f t="shared" si="3"/>
        <v>Vinculación Universidad-Sociedad</v>
      </c>
      <c r="L43" s="100" t="s">
        <v>409</v>
      </c>
    </row>
    <row r="44" spans="3:12" x14ac:dyDescent="0.25">
      <c r="C44" s="111" t="s">
        <v>52</v>
      </c>
      <c r="D44" s="532"/>
      <c r="E44" s="221">
        <v>0</v>
      </c>
      <c r="F44" s="121">
        <v>25</v>
      </c>
      <c r="G44" s="99">
        <f t="shared" si="2"/>
        <v>0</v>
      </c>
      <c r="H44" s="163" t="s">
        <v>1459</v>
      </c>
      <c r="I44" s="100" t="s">
        <v>954</v>
      </c>
      <c r="J44" s="100" t="str">
        <f>VLOOKUP(I44,Presupuesto!$B$11:$C$566,2,0)</f>
        <v>UTILES DE ESCRITORIO, OFICINA Y ENSE¥ANZA</v>
      </c>
      <c r="K44" s="100" t="str">
        <f t="shared" si="3"/>
        <v>Vinculación Universidad-Sociedad</v>
      </c>
      <c r="L44" s="100" t="s">
        <v>409</v>
      </c>
    </row>
    <row r="45" spans="3:12" ht="15.75" thickBot="1" x14ac:dyDescent="0.3">
      <c r="C45" s="225" t="s">
        <v>440</v>
      </c>
      <c r="D45" s="226">
        <v>0</v>
      </c>
      <c r="E45" s="355">
        <v>0</v>
      </c>
      <c r="F45" s="106">
        <f>HLOOKUP(C45,$AH$2:$BU$3,2,0)</f>
        <v>1150</v>
      </c>
      <c r="G45" s="107">
        <f>D45*E45*F45</f>
        <v>0</v>
      </c>
      <c r="H45" s="356" t="s">
        <v>1459</v>
      </c>
      <c r="I45" s="357" t="s">
        <v>773</v>
      </c>
      <c r="J45" s="108" t="str">
        <f>VLOOKUP(I45,Presupuesto!$B$11:$C$566,2,0)</f>
        <v>VIATICOS NACIONALES</v>
      </c>
      <c r="K45" s="358" t="str">
        <f t="shared" si="3"/>
        <v>Vinculación Universidad-Sociedad</v>
      </c>
      <c r="L45" s="358" t="s">
        <v>409</v>
      </c>
    </row>
    <row r="46" spans="3:12" ht="15.75" thickBot="1" x14ac:dyDescent="0.3"/>
    <row r="47" spans="3:12" ht="15.75" thickBot="1" x14ac:dyDescent="0.3">
      <c r="C47" s="29" t="s">
        <v>43</v>
      </c>
      <c r="D47" s="30">
        <f>SUM(G54:G63)</f>
        <v>17592.5</v>
      </c>
      <c r="E47" s="95"/>
      <c r="F47" s="95"/>
      <c r="G47" s="95"/>
      <c r="H47" s="76"/>
      <c r="I47" s="76"/>
      <c r="J47" s="76"/>
      <c r="K47" s="114"/>
    </row>
    <row r="48" spans="3:12" x14ac:dyDescent="0.25">
      <c r="C48" s="70"/>
      <c r="D48" s="31"/>
      <c r="E48" s="95"/>
      <c r="F48" s="95"/>
      <c r="G48" s="95"/>
      <c r="H48" s="76"/>
      <c r="I48" s="76"/>
      <c r="J48" s="76"/>
      <c r="K48" s="114"/>
    </row>
    <row r="49" spans="3:12" ht="15.75" x14ac:dyDescent="0.25">
      <c r="C49" s="207" t="s">
        <v>400</v>
      </c>
      <c r="D49" s="437" t="s">
        <v>1538</v>
      </c>
      <c r="E49" s="95"/>
      <c r="F49" s="95"/>
      <c r="G49" s="95"/>
      <c r="H49" s="76"/>
      <c r="I49" s="76"/>
      <c r="J49" s="76"/>
      <c r="K49" s="114"/>
    </row>
    <row r="50" spans="3:12" ht="18.75" x14ac:dyDescent="0.25">
      <c r="C50" s="217" t="str">
        <f>IFERROR(VLOOKUP(D49,'Desarrollo e Innov. Curricular'!$E:$F,2,FALSE),IFERROR(VLOOKUP(D49,'Investigación Científica'!$E:$F,2,FALSE),IFERROR(VLOOKUP(D49,'Vinculación Univ. Sociedad'!$E:$F,2,FALSE),IFERROR(VLOOKUP(D49,'Docencia y Profesorado Universi'!$E:$F,2,FALSE),IFERROR(VLOOKUP(D49,'Estudiantes y Graduados'!$E:$F,2,FALSE),IFERROR(VLOOKUP(D49,'Gestion Administrativa'!$E:$F,2,FALSE),IFERROR(VLOOKUP(D49,'Gestión Académica'!$E:$F,2,FALSE),IFERROR(VLOOKUP(D49,'Aseguramiento de la Calidad'!$E:$F,2,FALSE),IFERROR(VLOOKUP(D49,'Gestión del Conocimiento'!$E:$F,2,FALSE),IFERROR(VLOOKUP(D49,'Gobernabilidad y Procesos...'!$E:$F,2,FALSE),IFERROR(VLOOKUP(D49,'Gestión del Talento Humano'!$E:$F,2,FALSE),IFERROR(VLOOKUP(D49,'Internacionalización de la E.S.'!$E:$F,2,FALSE),IFERROR(VLOOKUP(D49,Posgrado!$E:$F,2,FALSE),IFERROR(VLOOKUP(D49,'Cultura de Innovación Insti...'!$E:$F,2,FALSE),VLOOKUP(D49,'Lo Esencial de la Reforma Univ.'!$E:$F,2,0)))))))))))))))</f>
        <v>3.1.2.7.2 Taller con el fin de definir cultivos alternativos o cria de animales en zonas áridas para las comunidades vulnerables a los cambios climáticos.</v>
      </c>
      <c r="D50" s="31"/>
      <c r="E50" s="95"/>
      <c r="F50" s="95"/>
      <c r="G50" s="95"/>
      <c r="H50" s="76"/>
      <c r="I50" s="76"/>
      <c r="J50" s="76"/>
      <c r="K50" s="114"/>
    </row>
    <row r="51" spans="3:12" ht="15.75" thickBot="1" x14ac:dyDescent="0.3">
      <c r="C51" s="70"/>
      <c r="D51" s="31"/>
      <c r="E51" s="95"/>
      <c r="F51" s="95"/>
      <c r="G51" s="95"/>
      <c r="H51" s="76"/>
      <c r="I51" s="76"/>
      <c r="J51" s="76"/>
      <c r="K51" s="114"/>
    </row>
    <row r="52" spans="3:12" ht="30.75" thickBot="1" x14ac:dyDescent="0.3">
      <c r="C52" s="128" t="s">
        <v>44</v>
      </c>
      <c r="D52" s="131" t="s">
        <v>45</v>
      </c>
      <c r="E52" s="130" t="s">
        <v>55</v>
      </c>
      <c r="F52" s="130" t="s">
        <v>57</v>
      </c>
      <c r="G52" s="129" t="s">
        <v>27</v>
      </c>
      <c r="H52" s="135" t="s">
        <v>140</v>
      </c>
      <c r="I52" s="130" t="s">
        <v>46</v>
      </c>
      <c r="J52" s="130" t="s">
        <v>141</v>
      </c>
      <c r="K52" s="130" t="s">
        <v>419</v>
      </c>
      <c r="L52" s="130" t="s">
        <v>420</v>
      </c>
    </row>
    <row r="53" spans="3:12" x14ac:dyDescent="0.25">
      <c r="C53" s="350" t="s">
        <v>47</v>
      </c>
      <c r="D53" s="531">
        <v>50</v>
      </c>
      <c r="E53" s="351"/>
      <c r="F53" s="117">
        <v>30000</v>
      </c>
      <c r="G53" s="352">
        <f t="shared" ref="G53:G61" si="4">E53*F53</f>
        <v>0</v>
      </c>
      <c r="H53" s="353" t="s">
        <v>1459</v>
      </c>
      <c r="I53" s="118" t="s">
        <v>711</v>
      </c>
      <c r="J53" s="118" t="str">
        <f>VLOOKUP(I53,Presupuesto!$B$11:$C$566,2,0)</f>
        <v>SERVICIOS DE CAPACITACION.</v>
      </c>
      <c r="K53" s="354" t="s">
        <v>481</v>
      </c>
      <c r="L53" s="118" t="s">
        <v>408</v>
      </c>
    </row>
    <row r="54" spans="3:12" x14ac:dyDescent="0.25">
      <c r="C54" s="101" t="s">
        <v>48</v>
      </c>
      <c r="D54" s="532"/>
      <c r="E54" s="203">
        <f>D53</f>
        <v>50</v>
      </c>
      <c r="F54" s="102">
        <v>50</v>
      </c>
      <c r="G54" s="99">
        <f t="shared" si="4"/>
        <v>2500</v>
      </c>
      <c r="H54" s="163" t="s">
        <v>1459</v>
      </c>
      <c r="I54" s="100" t="s">
        <v>729</v>
      </c>
      <c r="J54" s="100" t="str">
        <f>VLOOKUP(I54,Presupuesto!$B$11:$C$566,2,0)</f>
        <v>SERVICIOS DE IMPRENTA PUBLIC.Y REPRODUCCION</v>
      </c>
      <c r="K54" s="100" t="str">
        <f t="shared" ref="K54:K63" si="5">$K$17</f>
        <v>Vinculación Universidad-Sociedad</v>
      </c>
      <c r="L54" s="100" t="s">
        <v>408</v>
      </c>
    </row>
    <row r="55" spans="3:12" x14ac:dyDescent="0.25">
      <c r="C55" s="101" t="s">
        <v>49</v>
      </c>
      <c r="D55" s="532"/>
      <c r="E55" s="203">
        <v>50</v>
      </c>
      <c r="F55" s="102">
        <v>150</v>
      </c>
      <c r="G55" s="99">
        <f t="shared" si="4"/>
        <v>7500</v>
      </c>
      <c r="H55" s="163" t="s">
        <v>1459</v>
      </c>
      <c r="I55" s="100" t="s">
        <v>804</v>
      </c>
      <c r="J55" s="100" t="str">
        <f>VLOOKUP(I55,Presupuesto!$B$11:$C$566,2,0)</f>
        <v>ALIMENTOS B EBIDAS PARA PERSONAS</v>
      </c>
      <c r="K55" s="100" t="str">
        <f t="shared" si="5"/>
        <v>Vinculación Universidad-Sociedad</v>
      </c>
      <c r="L55" s="100" t="s">
        <v>408</v>
      </c>
    </row>
    <row r="56" spans="3:12" x14ac:dyDescent="0.25">
      <c r="C56" s="101" t="s">
        <v>50</v>
      </c>
      <c r="D56" s="532"/>
      <c r="E56" s="153">
        <v>0</v>
      </c>
      <c r="F56" s="120">
        <v>10000</v>
      </c>
      <c r="G56" s="99">
        <f t="shared" si="4"/>
        <v>0</v>
      </c>
      <c r="H56" s="163" t="s">
        <v>1459</v>
      </c>
      <c r="I56" s="342" t="s">
        <v>308</v>
      </c>
      <c r="J56" s="100" t="str">
        <f>VLOOKUP(I56,Presupuesto!$B$11:$C$566,2,0)</f>
        <v>PASAJES (26100-00)</v>
      </c>
      <c r="K56" s="100" t="str">
        <f t="shared" si="5"/>
        <v>Vinculación Universidad-Sociedad</v>
      </c>
      <c r="L56" s="100" t="s">
        <v>408</v>
      </c>
    </row>
    <row r="57" spans="3:12" x14ac:dyDescent="0.25">
      <c r="C57" s="101" t="s">
        <v>427</v>
      </c>
      <c r="D57" s="532"/>
      <c r="E57" s="153">
        <v>0</v>
      </c>
      <c r="F57" s="120">
        <v>250</v>
      </c>
      <c r="G57" s="99">
        <f t="shared" si="4"/>
        <v>0</v>
      </c>
      <c r="H57" s="163" t="s">
        <v>1459</v>
      </c>
      <c r="I57" s="100" t="s">
        <v>833</v>
      </c>
      <c r="J57" s="100" t="str">
        <f>VLOOKUP(I57,Presupuesto!$B$11:$C$566,2,0)</f>
        <v>PRODUCTOS PAPEL Y CARTON</v>
      </c>
      <c r="K57" s="100" t="str">
        <f t="shared" si="5"/>
        <v>Vinculación Universidad-Sociedad</v>
      </c>
      <c r="L57" s="100" t="s">
        <v>408</v>
      </c>
    </row>
    <row r="58" spans="3:12" x14ac:dyDescent="0.25">
      <c r="C58" s="101" t="s">
        <v>51</v>
      </c>
      <c r="D58" s="532"/>
      <c r="E58" s="203">
        <f>(D53*25)/500</f>
        <v>2.5</v>
      </c>
      <c r="F58" s="102">
        <v>85</v>
      </c>
      <c r="G58" s="99">
        <f t="shared" si="4"/>
        <v>212.5</v>
      </c>
      <c r="H58" s="163" t="s">
        <v>1459</v>
      </c>
      <c r="I58" s="100" t="s">
        <v>833</v>
      </c>
      <c r="J58" s="100" t="str">
        <f>VLOOKUP(I58,Presupuesto!$B$11:$C$566,2,0)</f>
        <v>PRODUCTOS PAPEL Y CARTON</v>
      </c>
      <c r="K58" s="100" t="str">
        <f t="shared" si="5"/>
        <v>Vinculación Universidad-Sociedad</v>
      </c>
      <c r="L58" s="100" t="s">
        <v>408</v>
      </c>
    </row>
    <row r="59" spans="3:12" x14ac:dyDescent="0.25">
      <c r="C59" s="101" t="s">
        <v>132</v>
      </c>
      <c r="D59" s="532"/>
      <c r="E59" s="203">
        <f>D53/12</f>
        <v>4.166666666666667</v>
      </c>
      <c r="F59" s="102">
        <v>36</v>
      </c>
      <c r="G59" s="99">
        <f t="shared" si="4"/>
        <v>150</v>
      </c>
      <c r="H59" s="163" t="s">
        <v>1459</v>
      </c>
      <c r="I59" s="100" t="s">
        <v>954</v>
      </c>
      <c r="J59" s="100" t="str">
        <f>VLOOKUP(I59,Presupuesto!$B$11:$C$566,2,0)</f>
        <v>UTILES DE ESCRITORIO, OFICINA Y ENSE¥ANZA</v>
      </c>
      <c r="K59" s="100" t="str">
        <f t="shared" si="5"/>
        <v>Vinculación Universidad-Sociedad</v>
      </c>
      <c r="L59" s="100" t="s">
        <v>408</v>
      </c>
    </row>
    <row r="60" spans="3:12" x14ac:dyDescent="0.25">
      <c r="C60" s="101" t="s">
        <v>34</v>
      </c>
      <c r="D60" s="532"/>
      <c r="E60" s="203">
        <v>1</v>
      </c>
      <c r="F60" s="102">
        <v>80</v>
      </c>
      <c r="G60" s="99">
        <f t="shared" si="4"/>
        <v>80</v>
      </c>
      <c r="H60" s="163" t="s">
        <v>1459</v>
      </c>
      <c r="I60" s="100" t="s">
        <v>954</v>
      </c>
      <c r="J60" s="100" t="str">
        <f>VLOOKUP(I60,Presupuesto!$B$11:$C$566,2,0)</f>
        <v>UTILES DE ESCRITORIO, OFICINA Y ENSE¥ANZA</v>
      </c>
      <c r="K60" s="100" t="str">
        <f t="shared" si="5"/>
        <v>Vinculación Universidad-Sociedad</v>
      </c>
      <c r="L60" s="100" t="s">
        <v>408</v>
      </c>
    </row>
    <row r="61" spans="3:12" x14ac:dyDescent="0.25">
      <c r="C61" s="111" t="s">
        <v>52</v>
      </c>
      <c r="D61" s="532"/>
      <c r="E61" s="221">
        <v>50</v>
      </c>
      <c r="F61" s="121">
        <v>25</v>
      </c>
      <c r="G61" s="99">
        <f t="shared" si="4"/>
        <v>1250</v>
      </c>
      <c r="H61" s="163" t="s">
        <v>1459</v>
      </c>
      <c r="I61" s="100" t="s">
        <v>954</v>
      </c>
      <c r="J61" s="100" t="str">
        <f>VLOOKUP(I61,Presupuesto!$B$11:$C$566,2,0)</f>
        <v>UTILES DE ESCRITORIO, OFICINA Y ENSE¥ANZA</v>
      </c>
      <c r="K61" s="100" t="str">
        <f t="shared" si="5"/>
        <v>Vinculación Universidad-Sociedad</v>
      </c>
      <c r="L61" s="100" t="s">
        <v>408</v>
      </c>
    </row>
    <row r="62" spans="3:12" ht="15.75" thickBot="1" x14ac:dyDescent="0.3">
      <c r="C62" s="225" t="s">
        <v>448</v>
      </c>
      <c r="D62" s="226">
        <v>1</v>
      </c>
      <c r="E62" s="355">
        <v>2</v>
      </c>
      <c r="F62" s="106">
        <f>HLOOKUP(C62,$AH$2:$BU$3,2,0)</f>
        <v>650</v>
      </c>
      <c r="G62" s="107">
        <f>D62*E62*F62</f>
        <v>1300</v>
      </c>
      <c r="H62" s="356" t="s">
        <v>1459</v>
      </c>
      <c r="I62" s="357" t="s">
        <v>773</v>
      </c>
      <c r="J62" s="108" t="str">
        <f>VLOOKUP(I62,Presupuesto!$B$11:$C$566,2,0)</f>
        <v>VIATICOS NACIONALES</v>
      </c>
      <c r="K62" s="358" t="str">
        <f t="shared" si="5"/>
        <v>Vinculación Universidad-Sociedad</v>
      </c>
      <c r="L62" s="358" t="s">
        <v>408</v>
      </c>
    </row>
    <row r="63" spans="3:12" ht="15.75" thickBot="1" x14ac:dyDescent="0.3">
      <c r="C63" s="225" t="s">
        <v>440</v>
      </c>
      <c r="D63" s="226">
        <v>2</v>
      </c>
      <c r="E63" s="355">
        <v>2</v>
      </c>
      <c r="F63" s="106">
        <f>HLOOKUP(C63,$AH$2:$BU$3,2,0)</f>
        <v>1150</v>
      </c>
      <c r="G63" s="107">
        <f>D63*E63*F63</f>
        <v>4600</v>
      </c>
      <c r="H63" s="356" t="s">
        <v>1459</v>
      </c>
      <c r="I63" s="357" t="s">
        <v>773</v>
      </c>
      <c r="J63" s="108" t="str">
        <f>VLOOKUP(I63,Presupuesto!$B$11:$C$566,2,0)</f>
        <v>VIATICOS NACIONALES</v>
      </c>
      <c r="K63" s="358" t="str">
        <f t="shared" si="5"/>
        <v>Vinculación Universidad-Sociedad</v>
      </c>
      <c r="L63" s="358" t="s">
        <v>408</v>
      </c>
    </row>
    <row r="65" spans="3:12" ht="15.75" thickBot="1" x14ac:dyDescent="0.3"/>
    <row r="66" spans="3:12" ht="15.75" thickBot="1" x14ac:dyDescent="0.3">
      <c r="C66" s="29" t="s">
        <v>43</v>
      </c>
      <c r="D66" s="30">
        <f>SUM(G73:G82)</f>
        <v>17420</v>
      </c>
      <c r="E66" s="95"/>
      <c r="F66" s="95"/>
      <c r="G66" s="95"/>
      <c r="H66" s="76"/>
      <c r="I66" s="76"/>
      <c r="J66" s="76"/>
      <c r="K66" s="114"/>
    </row>
    <row r="67" spans="3:12" x14ac:dyDescent="0.25">
      <c r="C67" s="70"/>
      <c r="D67" s="31"/>
      <c r="E67" s="95"/>
      <c r="F67" s="95"/>
      <c r="G67" s="95"/>
      <c r="H67" s="76"/>
      <c r="I67" s="76"/>
      <c r="J67" s="76"/>
      <c r="K67" s="114"/>
    </row>
    <row r="68" spans="3:12" ht="15.75" x14ac:dyDescent="0.25">
      <c r="C68" s="207" t="s">
        <v>400</v>
      </c>
      <c r="D68" s="437" t="s">
        <v>1539</v>
      </c>
      <c r="E68" s="95"/>
      <c r="F68" s="95"/>
      <c r="G68" s="95"/>
      <c r="H68" s="76"/>
      <c r="I68" s="76"/>
      <c r="J68" s="76"/>
      <c r="K68" s="114"/>
    </row>
    <row r="69" spans="3:12" ht="18.75" x14ac:dyDescent="0.25">
      <c r="C69" s="217" t="str">
        <f>IFERROR(VLOOKUP(D68,'Desarrollo e Innov. Curricular'!$E:$F,2,FALSE),IFERROR(VLOOKUP(D68,'Investigación Científica'!$E:$F,2,FALSE),IFERROR(VLOOKUP(D68,'Vinculación Univ. Sociedad'!$E:$F,2,FALSE),IFERROR(VLOOKUP(D68,'Docencia y Profesorado Universi'!$E:$F,2,FALSE),IFERROR(VLOOKUP(D68,'Estudiantes y Graduados'!$E:$F,2,FALSE),IFERROR(VLOOKUP(D68,'Gestion Administrativa'!$E:$F,2,FALSE),IFERROR(VLOOKUP(D68,'Gestión Académica'!$E:$F,2,FALSE),IFERROR(VLOOKUP(D68,'Aseguramiento de la Calidad'!$E:$F,2,FALSE),IFERROR(VLOOKUP(D68,'Gestión del Conocimiento'!$E:$F,2,FALSE),IFERROR(VLOOKUP(D68,'Gobernabilidad y Procesos...'!$E:$F,2,FALSE),IFERROR(VLOOKUP(D68,'Gestión del Talento Humano'!$E:$F,2,FALSE),IFERROR(VLOOKUP(D68,'Internacionalización de la E.S.'!$E:$F,2,FALSE),IFERROR(VLOOKUP(D68,Posgrado!$E:$F,2,FALSE),IFERROR(VLOOKUP(D68,'Cultura de Innovación Insti...'!$E:$F,2,FALSE),VLOOKUP(D68,'Lo Esencial de la Reforma Univ.'!$E:$F,2,0)))))))))))))))</f>
        <v>3.1.2.7.3 Charlas educativas para prevenir riesgos a nivel familiar por el cambio climatico, por los fenomenos naturales y seguridad alimentaria</v>
      </c>
      <c r="D69" s="31"/>
      <c r="E69" s="95"/>
      <c r="F69" s="95"/>
      <c r="G69" s="95"/>
      <c r="H69" s="76"/>
      <c r="I69" s="76"/>
      <c r="J69" s="76"/>
      <c r="K69" s="114"/>
    </row>
    <row r="70" spans="3:12" ht="15.75" thickBot="1" x14ac:dyDescent="0.3">
      <c r="C70" s="70"/>
      <c r="D70" s="31"/>
      <c r="E70" s="95"/>
      <c r="F70" s="95"/>
      <c r="G70" s="95"/>
      <c r="H70" s="76"/>
      <c r="I70" s="76"/>
      <c r="J70" s="76"/>
      <c r="K70" s="114"/>
    </row>
    <row r="71" spans="3:12" ht="30.75" thickBot="1" x14ac:dyDescent="0.3">
      <c r="C71" s="128" t="s">
        <v>44</v>
      </c>
      <c r="D71" s="131" t="s">
        <v>45</v>
      </c>
      <c r="E71" s="130" t="s">
        <v>55</v>
      </c>
      <c r="F71" s="130" t="s">
        <v>57</v>
      </c>
      <c r="G71" s="129" t="s">
        <v>27</v>
      </c>
      <c r="H71" s="135" t="s">
        <v>140</v>
      </c>
      <c r="I71" s="130" t="s">
        <v>46</v>
      </c>
      <c r="J71" s="130" t="s">
        <v>141</v>
      </c>
      <c r="K71" s="130" t="s">
        <v>419</v>
      </c>
      <c r="L71" s="130" t="s">
        <v>420</v>
      </c>
    </row>
    <row r="72" spans="3:12" ht="15.75" thickBot="1" x14ac:dyDescent="0.3">
      <c r="C72" s="350" t="s">
        <v>47</v>
      </c>
      <c r="D72" s="531">
        <v>240</v>
      </c>
      <c r="E72" s="351"/>
      <c r="F72" s="117">
        <v>30000</v>
      </c>
      <c r="G72" s="352">
        <f t="shared" ref="G72:G80" si="6">E72*F72</f>
        <v>0</v>
      </c>
      <c r="H72" s="353" t="s">
        <v>1459</v>
      </c>
      <c r="I72" s="118" t="s">
        <v>711</v>
      </c>
      <c r="J72" s="118" t="str">
        <f>VLOOKUP(I72,Presupuesto!$B$11:$C$566,2,0)</f>
        <v>SERVICIOS DE CAPACITACION.</v>
      </c>
      <c r="K72" s="354" t="s">
        <v>481</v>
      </c>
      <c r="L72" s="118" t="s">
        <v>410</v>
      </c>
    </row>
    <row r="73" spans="3:12" ht="15.75" thickBot="1" x14ac:dyDescent="0.3">
      <c r="C73" s="101" t="s">
        <v>48</v>
      </c>
      <c r="D73" s="532"/>
      <c r="E73" s="203">
        <f>D72</f>
        <v>240</v>
      </c>
      <c r="F73" s="102">
        <v>50</v>
      </c>
      <c r="G73" s="99">
        <f t="shared" si="6"/>
        <v>12000</v>
      </c>
      <c r="H73" s="163" t="s">
        <v>1459</v>
      </c>
      <c r="I73" s="100" t="s">
        <v>729</v>
      </c>
      <c r="J73" s="100" t="str">
        <f>VLOOKUP(I73,Presupuesto!$B$11:$C$566,2,0)</f>
        <v>SERVICIOS DE IMPRENTA PUBLIC.Y REPRODUCCION</v>
      </c>
      <c r="K73" s="100" t="str">
        <f t="shared" ref="K73:K82" si="7">$K$17</f>
        <v>Vinculación Universidad-Sociedad</v>
      </c>
      <c r="L73" s="118" t="s">
        <v>410</v>
      </c>
    </row>
    <row r="74" spans="3:12" ht="15.75" thickBot="1" x14ac:dyDescent="0.3">
      <c r="C74" s="101" t="s">
        <v>49</v>
      </c>
      <c r="D74" s="532"/>
      <c r="E74" s="203"/>
      <c r="F74" s="102">
        <v>150</v>
      </c>
      <c r="G74" s="99">
        <f t="shared" si="6"/>
        <v>0</v>
      </c>
      <c r="H74" s="163" t="s">
        <v>1459</v>
      </c>
      <c r="I74" s="100" t="s">
        <v>804</v>
      </c>
      <c r="J74" s="100" t="str">
        <f>VLOOKUP(I74,Presupuesto!$B$11:$C$566,2,0)</f>
        <v>ALIMENTOS B EBIDAS PARA PERSONAS</v>
      </c>
      <c r="K74" s="100" t="str">
        <f t="shared" si="7"/>
        <v>Vinculación Universidad-Sociedad</v>
      </c>
      <c r="L74" s="118" t="s">
        <v>410</v>
      </c>
    </row>
    <row r="75" spans="3:12" ht="15.75" thickBot="1" x14ac:dyDescent="0.3">
      <c r="C75" s="101" t="s">
        <v>50</v>
      </c>
      <c r="D75" s="532"/>
      <c r="E75" s="153">
        <v>0</v>
      </c>
      <c r="F75" s="120">
        <v>10000</v>
      </c>
      <c r="G75" s="99">
        <f t="shared" si="6"/>
        <v>0</v>
      </c>
      <c r="H75" s="163" t="s">
        <v>1459</v>
      </c>
      <c r="I75" s="342" t="s">
        <v>308</v>
      </c>
      <c r="J75" s="100" t="str">
        <f>VLOOKUP(I75,Presupuesto!$B$11:$C$566,2,0)</f>
        <v>PASAJES (26100-00)</v>
      </c>
      <c r="K75" s="100" t="str">
        <f t="shared" si="7"/>
        <v>Vinculación Universidad-Sociedad</v>
      </c>
      <c r="L75" s="118" t="s">
        <v>410</v>
      </c>
    </row>
    <row r="76" spans="3:12" ht="15.75" thickBot="1" x14ac:dyDescent="0.3">
      <c r="C76" s="101" t="s">
        <v>427</v>
      </c>
      <c r="D76" s="532"/>
      <c r="E76" s="153">
        <v>0</v>
      </c>
      <c r="F76" s="120">
        <v>250</v>
      </c>
      <c r="G76" s="99">
        <f t="shared" si="6"/>
        <v>0</v>
      </c>
      <c r="H76" s="163" t="s">
        <v>1459</v>
      </c>
      <c r="I76" s="100" t="s">
        <v>833</v>
      </c>
      <c r="J76" s="100" t="str">
        <f>VLOOKUP(I76,Presupuesto!$B$11:$C$566,2,0)</f>
        <v>PRODUCTOS PAPEL Y CARTON</v>
      </c>
      <c r="K76" s="100" t="str">
        <f t="shared" si="7"/>
        <v>Vinculación Universidad-Sociedad</v>
      </c>
      <c r="L76" s="118" t="s">
        <v>410</v>
      </c>
    </row>
    <row r="77" spans="3:12" ht="15.75" thickBot="1" x14ac:dyDescent="0.3">
      <c r="C77" s="101" t="s">
        <v>51</v>
      </c>
      <c r="D77" s="532"/>
      <c r="E77" s="203">
        <f>(D72*25)/500</f>
        <v>12</v>
      </c>
      <c r="F77" s="102">
        <v>85</v>
      </c>
      <c r="G77" s="99">
        <f t="shared" si="6"/>
        <v>1020</v>
      </c>
      <c r="H77" s="163" t="s">
        <v>1459</v>
      </c>
      <c r="I77" s="100" t="s">
        <v>833</v>
      </c>
      <c r="J77" s="100" t="str">
        <f>VLOOKUP(I77,Presupuesto!$B$11:$C$566,2,0)</f>
        <v>PRODUCTOS PAPEL Y CARTON</v>
      </c>
      <c r="K77" s="100" t="str">
        <f t="shared" si="7"/>
        <v>Vinculación Universidad-Sociedad</v>
      </c>
      <c r="L77" s="118" t="s">
        <v>410</v>
      </c>
    </row>
    <row r="78" spans="3:12" ht="15.75" thickBot="1" x14ac:dyDescent="0.3">
      <c r="C78" s="101" t="s">
        <v>132</v>
      </c>
      <c r="D78" s="532"/>
      <c r="E78" s="203">
        <f>D72/12</f>
        <v>20</v>
      </c>
      <c r="F78" s="102">
        <v>36</v>
      </c>
      <c r="G78" s="99">
        <f t="shared" si="6"/>
        <v>720</v>
      </c>
      <c r="H78" s="163" t="s">
        <v>1459</v>
      </c>
      <c r="I78" s="100" t="s">
        <v>954</v>
      </c>
      <c r="J78" s="100" t="str">
        <f>VLOOKUP(I78,Presupuesto!$B$11:$C$566,2,0)</f>
        <v>UTILES DE ESCRITORIO, OFICINA Y ENSE¥ANZA</v>
      </c>
      <c r="K78" s="100" t="str">
        <f t="shared" si="7"/>
        <v>Vinculación Universidad-Sociedad</v>
      </c>
      <c r="L78" s="118" t="s">
        <v>410</v>
      </c>
    </row>
    <row r="79" spans="3:12" ht="15.75" thickBot="1" x14ac:dyDescent="0.3">
      <c r="C79" s="101" t="s">
        <v>34</v>
      </c>
      <c r="D79" s="532"/>
      <c r="E79" s="203">
        <v>1</v>
      </c>
      <c r="F79" s="102">
        <v>80</v>
      </c>
      <c r="G79" s="99">
        <f t="shared" si="6"/>
        <v>80</v>
      </c>
      <c r="H79" s="163" t="s">
        <v>1459</v>
      </c>
      <c r="I79" s="100" t="s">
        <v>954</v>
      </c>
      <c r="J79" s="100" t="str">
        <f>VLOOKUP(I79,Presupuesto!$B$11:$C$566,2,0)</f>
        <v>UTILES DE ESCRITORIO, OFICINA Y ENSE¥ANZA</v>
      </c>
      <c r="K79" s="100" t="str">
        <f t="shared" si="7"/>
        <v>Vinculación Universidad-Sociedad</v>
      </c>
      <c r="L79" s="118" t="s">
        <v>410</v>
      </c>
    </row>
    <row r="80" spans="3:12" ht="15.75" thickBot="1" x14ac:dyDescent="0.3">
      <c r="C80" s="111" t="s">
        <v>52</v>
      </c>
      <c r="D80" s="532"/>
      <c r="E80" s="221"/>
      <c r="F80" s="121">
        <v>25</v>
      </c>
      <c r="G80" s="99">
        <f t="shared" si="6"/>
        <v>0</v>
      </c>
      <c r="H80" s="163" t="s">
        <v>1459</v>
      </c>
      <c r="I80" s="100" t="s">
        <v>954</v>
      </c>
      <c r="J80" s="100" t="str">
        <f>VLOOKUP(I80,Presupuesto!$B$11:$C$566,2,0)</f>
        <v>UTILES DE ESCRITORIO, OFICINA Y ENSE¥ANZA</v>
      </c>
      <c r="K80" s="100" t="str">
        <f t="shared" si="7"/>
        <v>Vinculación Universidad-Sociedad</v>
      </c>
      <c r="L80" s="118" t="s">
        <v>410</v>
      </c>
    </row>
    <row r="81" spans="3:12" ht="15.75" thickBot="1" x14ac:dyDescent="0.3">
      <c r="C81" s="225" t="s">
        <v>448</v>
      </c>
      <c r="D81" s="226">
        <v>1</v>
      </c>
      <c r="E81" s="355">
        <v>2</v>
      </c>
      <c r="F81" s="106">
        <f>HLOOKUP(C81,$AH$2:$BU$3,2,0)</f>
        <v>650</v>
      </c>
      <c r="G81" s="107">
        <f>D81*E81*F81</f>
        <v>1300</v>
      </c>
      <c r="H81" s="356" t="s">
        <v>1459</v>
      </c>
      <c r="I81" s="357" t="s">
        <v>773</v>
      </c>
      <c r="J81" s="108" t="str">
        <f>VLOOKUP(I81,Presupuesto!$B$11:$C$566,2,0)</f>
        <v>VIATICOS NACIONALES</v>
      </c>
      <c r="K81" s="358" t="str">
        <f t="shared" si="7"/>
        <v>Vinculación Universidad-Sociedad</v>
      </c>
      <c r="L81" s="118" t="s">
        <v>410</v>
      </c>
    </row>
    <row r="82" spans="3:12" ht="15.75" thickBot="1" x14ac:dyDescent="0.3">
      <c r="C82" s="225" t="s">
        <v>440</v>
      </c>
      <c r="D82" s="226">
        <v>1</v>
      </c>
      <c r="E82" s="355">
        <v>2</v>
      </c>
      <c r="F82" s="106">
        <f>HLOOKUP(C82,$AH$2:$BU$3,2,0)</f>
        <v>1150</v>
      </c>
      <c r="G82" s="107">
        <f>D82*E82*F82</f>
        <v>2300</v>
      </c>
      <c r="H82" s="356" t="s">
        <v>1459</v>
      </c>
      <c r="I82" s="357" t="s">
        <v>773</v>
      </c>
      <c r="J82" s="108" t="str">
        <f>VLOOKUP(I82,Presupuesto!$B$11:$C$566,2,0)</f>
        <v>VIATICOS NACIONALES</v>
      </c>
      <c r="K82" s="358" t="str">
        <f t="shared" si="7"/>
        <v>Vinculación Universidad-Sociedad</v>
      </c>
      <c r="L82" s="118" t="s">
        <v>410</v>
      </c>
    </row>
    <row r="84" spans="3:12" ht="15.75" thickBot="1" x14ac:dyDescent="0.3"/>
    <row r="85" spans="3:12" ht="15.75" thickBot="1" x14ac:dyDescent="0.3">
      <c r="C85" s="29" t="s">
        <v>43</v>
      </c>
      <c r="D85" s="30">
        <f>SUM(G92:G102)</f>
        <v>28762.5</v>
      </c>
      <c r="E85" s="95"/>
      <c r="F85" s="95"/>
      <c r="G85" s="95"/>
      <c r="H85" s="76"/>
      <c r="I85" s="76"/>
      <c r="J85" s="76"/>
      <c r="K85" s="114"/>
    </row>
    <row r="86" spans="3:12" x14ac:dyDescent="0.25">
      <c r="C86" s="70"/>
      <c r="D86" s="31"/>
      <c r="E86" s="95"/>
      <c r="F86" s="95"/>
      <c r="G86" s="95"/>
      <c r="H86" s="76"/>
      <c r="I86" s="76"/>
      <c r="J86" s="76"/>
      <c r="K86" s="114"/>
    </row>
    <row r="87" spans="3:12" x14ac:dyDescent="0.25">
      <c r="C87" s="70"/>
      <c r="D87" s="31"/>
      <c r="E87" s="95"/>
      <c r="F87" s="95"/>
      <c r="G87" s="95"/>
      <c r="H87" s="76"/>
      <c r="I87" s="76"/>
      <c r="J87" s="76"/>
      <c r="K87" s="114"/>
    </row>
    <row r="88" spans="3:12" ht="15.75" x14ac:dyDescent="0.25">
      <c r="C88" s="207" t="s">
        <v>400</v>
      </c>
      <c r="D88" s="437" t="s">
        <v>1625</v>
      </c>
      <c r="E88" s="95"/>
      <c r="F88" s="95"/>
      <c r="G88" s="95"/>
      <c r="H88" s="76"/>
      <c r="I88" s="76"/>
      <c r="J88" s="76"/>
      <c r="K88" s="114"/>
    </row>
    <row r="89" spans="3:12" ht="18.75" x14ac:dyDescent="0.25">
      <c r="C89" s="217" t="str">
        <f>IFERROR(VLOOKUP(D88,'Desarrollo e Innov. Curricular'!$E:$F,2,FALSE),IFERROR(VLOOKUP(D88,'Investigación Científica'!$E:$F,2,FALSE),IFERROR(VLOOKUP(D88,'Vinculación Univ. Sociedad'!$E:$F,2,FALSE),IFERROR(VLOOKUP(D88,'Docencia y Profesorado Universi'!$E:$F,2,FALSE),IFERROR(VLOOKUP(D88,'Estudiantes y Graduados'!$E:$F,2,FALSE),IFERROR(VLOOKUP(D88,'Gestion Administrativa'!$E:$F,2,FALSE),IFERROR(VLOOKUP(D88,'Gestión Académica'!$E:$F,2,FALSE),IFERROR(VLOOKUP(D88,'Aseguramiento de la Calidad'!$E:$F,2,FALSE),IFERROR(VLOOKUP(D88,'Gestión del Conocimiento'!$E:$F,2,FALSE),IFERROR(VLOOKUP(D88,'Gobernabilidad y Procesos...'!$E:$F,2,FALSE),IFERROR(VLOOKUP(D88,'Gestión del Talento Humano'!$E:$F,2,FALSE),IFERROR(VLOOKUP(D88,'Internacionalización de la E.S.'!$E:$F,2,FALSE),IFERROR(VLOOKUP(D88,Posgrado!$E:$F,2,FALSE),IFERROR(VLOOKUP(D88,'Cultura de Innovación Insti...'!$E:$F,2,FALSE),VLOOKUP(D88,'Lo Esencial de la Reforma Univ.'!$E:$F,2,0)))))))))))))))</f>
        <v>3.1.5.4.a  Estudio diagnóstico, que identifique la oferta de los espacios culturales que fomenten la creatividad y la expresión basados en la identidad y necesidades en la comunidad y las posibilidades de desarrollar actividades culturales en pro del municipio;  se presentan en la comunidad.</v>
      </c>
      <c r="D89" s="31"/>
      <c r="E89" s="95"/>
      <c r="F89" s="95"/>
      <c r="G89" s="95"/>
      <c r="H89" s="76"/>
      <c r="I89" s="76"/>
      <c r="J89" s="76"/>
      <c r="K89" s="114"/>
    </row>
    <row r="90" spans="3:12" ht="15.75" thickBot="1" x14ac:dyDescent="0.3">
      <c r="C90" s="70"/>
      <c r="D90" s="31"/>
      <c r="E90" s="95"/>
      <c r="F90" s="95"/>
      <c r="G90" s="95"/>
      <c r="H90" s="76"/>
      <c r="I90" s="76"/>
      <c r="J90" s="76"/>
      <c r="K90" s="114"/>
    </row>
    <row r="91" spans="3:12" ht="30.75" thickBot="1" x14ac:dyDescent="0.3">
      <c r="C91" s="128" t="s">
        <v>44</v>
      </c>
      <c r="D91" s="131" t="s">
        <v>45</v>
      </c>
      <c r="E91" s="130" t="s">
        <v>55</v>
      </c>
      <c r="F91" s="130" t="s">
        <v>57</v>
      </c>
      <c r="G91" s="129" t="s">
        <v>27</v>
      </c>
      <c r="H91" s="135" t="s">
        <v>140</v>
      </c>
      <c r="I91" s="130" t="s">
        <v>46</v>
      </c>
      <c r="J91" s="130" t="s">
        <v>141</v>
      </c>
      <c r="K91" s="130" t="s">
        <v>419</v>
      </c>
      <c r="L91" s="130" t="s">
        <v>420</v>
      </c>
    </row>
    <row r="92" spans="3:12" ht="15.75" thickBot="1" x14ac:dyDescent="0.3">
      <c r="C92" s="350" t="s">
        <v>47</v>
      </c>
      <c r="D92" s="531">
        <v>50</v>
      </c>
      <c r="E92" s="351"/>
      <c r="F92" s="117">
        <v>30000</v>
      </c>
      <c r="G92" s="352">
        <f t="shared" ref="G92:G100" si="8">E92*F92</f>
        <v>0</v>
      </c>
      <c r="H92" s="353" t="s">
        <v>1459</v>
      </c>
      <c r="I92" s="118" t="s">
        <v>711</v>
      </c>
      <c r="J92" s="118" t="str">
        <f>VLOOKUP(I92,Presupuesto!$B$11:$C$566,2,0)</f>
        <v>SERVICIOS DE CAPACITACION.</v>
      </c>
      <c r="K92" s="354" t="s">
        <v>481</v>
      </c>
      <c r="L92" s="118" t="s">
        <v>406</v>
      </c>
    </row>
    <row r="93" spans="3:12" ht="15.75" thickBot="1" x14ac:dyDescent="0.3">
      <c r="C93" s="101" t="s">
        <v>48</v>
      </c>
      <c r="D93" s="532"/>
      <c r="E93" s="203">
        <f>D92</f>
        <v>50</v>
      </c>
      <c r="F93" s="102">
        <v>50</v>
      </c>
      <c r="G93" s="99">
        <f t="shared" si="8"/>
        <v>2500</v>
      </c>
      <c r="H93" s="163" t="s">
        <v>1459</v>
      </c>
      <c r="I93" s="100" t="s">
        <v>729</v>
      </c>
      <c r="J93" s="100" t="str">
        <f>VLOOKUP(I93,Presupuesto!$B$11:$C$566,2,0)</f>
        <v>SERVICIOS DE IMPRENTA PUBLIC.Y REPRODUCCION</v>
      </c>
      <c r="K93" s="100" t="str">
        <f t="shared" ref="K93:K102" si="9">$K$17</f>
        <v>Vinculación Universidad-Sociedad</v>
      </c>
      <c r="L93" s="118" t="s">
        <v>406</v>
      </c>
    </row>
    <row r="94" spans="3:12" ht="15.75" thickBot="1" x14ac:dyDescent="0.3">
      <c r="C94" s="101" t="s">
        <v>49</v>
      </c>
      <c r="D94" s="532"/>
      <c r="E94" s="203">
        <v>50</v>
      </c>
      <c r="F94" s="102">
        <v>150</v>
      </c>
      <c r="G94" s="99">
        <f t="shared" si="8"/>
        <v>7500</v>
      </c>
      <c r="H94" s="163" t="s">
        <v>1459</v>
      </c>
      <c r="I94" s="100" t="s">
        <v>804</v>
      </c>
      <c r="J94" s="100" t="str">
        <f>VLOOKUP(I94,Presupuesto!$B$11:$C$566,2,0)</f>
        <v>ALIMENTOS B EBIDAS PARA PERSONAS</v>
      </c>
      <c r="K94" s="100" t="str">
        <f t="shared" si="9"/>
        <v>Vinculación Universidad-Sociedad</v>
      </c>
      <c r="L94" s="118" t="s">
        <v>406</v>
      </c>
    </row>
    <row r="95" spans="3:12" ht="15.75" thickBot="1" x14ac:dyDescent="0.3">
      <c r="C95" s="101" t="s">
        <v>50</v>
      </c>
      <c r="D95" s="532"/>
      <c r="E95" s="153">
        <v>0</v>
      </c>
      <c r="F95" s="120">
        <v>10000</v>
      </c>
      <c r="G95" s="99">
        <f t="shared" si="8"/>
        <v>0</v>
      </c>
      <c r="H95" s="163" t="s">
        <v>1459</v>
      </c>
      <c r="I95" s="342" t="s">
        <v>308</v>
      </c>
      <c r="J95" s="100" t="str">
        <f>VLOOKUP(I95,Presupuesto!$B$11:$C$566,2,0)</f>
        <v>PASAJES (26100-00)</v>
      </c>
      <c r="K95" s="100" t="str">
        <f t="shared" si="9"/>
        <v>Vinculación Universidad-Sociedad</v>
      </c>
      <c r="L95" s="118" t="s">
        <v>406</v>
      </c>
    </row>
    <row r="96" spans="3:12" ht="15.75" thickBot="1" x14ac:dyDescent="0.3">
      <c r="C96" s="101" t="s">
        <v>427</v>
      </c>
      <c r="D96" s="532"/>
      <c r="E96" s="153">
        <v>50</v>
      </c>
      <c r="F96" s="120">
        <v>250</v>
      </c>
      <c r="G96" s="99">
        <f t="shared" si="8"/>
        <v>12500</v>
      </c>
      <c r="H96" s="163" t="s">
        <v>1459</v>
      </c>
      <c r="I96" s="100" t="s">
        <v>833</v>
      </c>
      <c r="J96" s="100" t="str">
        <f>VLOOKUP(I96,Presupuesto!$B$11:$C$566,2,0)</f>
        <v>PRODUCTOS PAPEL Y CARTON</v>
      </c>
      <c r="K96" s="100" t="str">
        <f t="shared" si="9"/>
        <v>Vinculación Universidad-Sociedad</v>
      </c>
      <c r="L96" s="118" t="s">
        <v>406</v>
      </c>
    </row>
    <row r="97" spans="3:12" ht="15.75" thickBot="1" x14ac:dyDescent="0.3">
      <c r="C97" s="101" t="s">
        <v>51</v>
      </c>
      <c r="D97" s="532"/>
      <c r="E97" s="203">
        <f>(D92*25)/500</f>
        <v>2.5</v>
      </c>
      <c r="F97" s="102">
        <v>85</v>
      </c>
      <c r="G97" s="99">
        <f t="shared" si="8"/>
        <v>212.5</v>
      </c>
      <c r="H97" s="163" t="s">
        <v>1459</v>
      </c>
      <c r="I97" s="100" t="s">
        <v>833</v>
      </c>
      <c r="J97" s="100" t="str">
        <f>VLOOKUP(I97,Presupuesto!$B$11:$C$566,2,0)</f>
        <v>PRODUCTOS PAPEL Y CARTON</v>
      </c>
      <c r="K97" s="100" t="str">
        <f t="shared" si="9"/>
        <v>Vinculación Universidad-Sociedad</v>
      </c>
      <c r="L97" s="118" t="s">
        <v>406</v>
      </c>
    </row>
    <row r="98" spans="3:12" ht="15.75" thickBot="1" x14ac:dyDescent="0.3">
      <c r="C98" s="101" t="s">
        <v>132</v>
      </c>
      <c r="D98" s="532"/>
      <c r="E98" s="203">
        <f>D92/12</f>
        <v>4.166666666666667</v>
      </c>
      <c r="F98" s="102">
        <v>36</v>
      </c>
      <c r="G98" s="99">
        <f t="shared" si="8"/>
        <v>150</v>
      </c>
      <c r="H98" s="163" t="s">
        <v>1459</v>
      </c>
      <c r="I98" s="100" t="s">
        <v>954</v>
      </c>
      <c r="J98" s="100" t="str">
        <f>VLOOKUP(I98,Presupuesto!$B$11:$C$566,2,0)</f>
        <v>UTILES DE ESCRITORIO, OFICINA Y ENSE¥ANZA</v>
      </c>
      <c r="K98" s="100" t="str">
        <f t="shared" si="9"/>
        <v>Vinculación Universidad-Sociedad</v>
      </c>
      <c r="L98" s="118" t="s">
        <v>406</v>
      </c>
    </row>
    <row r="99" spans="3:12" ht="15.75" thickBot="1" x14ac:dyDescent="0.3">
      <c r="C99" s="101" t="s">
        <v>34</v>
      </c>
      <c r="D99" s="532"/>
      <c r="E99" s="203"/>
      <c r="F99" s="102">
        <v>80</v>
      </c>
      <c r="G99" s="99">
        <f t="shared" si="8"/>
        <v>0</v>
      </c>
      <c r="H99" s="163" t="s">
        <v>1459</v>
      </c>
      <c r="I99" s="100" t="s">
        <v>954</v>
      </c>
      <c r="J99" s="100" t="str">
        <f>VLOOKUP(I99,Presupuesto!$B$11:$C$566,2,0)</f>
        <v>UTILES DE ESCRITORIO, OFICINA Y ENSE¥ANZA</v>
      </c>
      <c r="K99" s="100" t="str">
        <f t="shared" si="9"/>
        <v>Vinculación Universidad-Sociedad</v>
      </c>
      <c r="L99" s="118" t="s">
        <v>406</v>
      </c>
    </row>
    <row r="100" spans="3:12" ht="15.75" thickBot="1" x14ac:dyDescent="0.3">
      <c r="C100" s="111" t="s">
        <v>52</v>
      </c>
      <c r="D100" s="532"/>
      <c r="E100" s="221">
        <v>0</v>
      </c>
      <c r="F100" s="121">
        <v>25</v>
      </c>
      <c r="G100" s="99">
        <f t="shared" si="8"/>
        <v>0</v>
      </c>
      <c r="H100" s="163" t="s">
        <v>1459</v>
      </c>
      <c r="I100" s="100" t="s">
        <v>954</v>
      </c>
      <c r="J100" s="100" t="str">
        <f>VLOOKUP(I100,Presupuesto!$B$11:$C$566,2,0)</f>
        <v>UTILES DE ESCRITORIO, OFICINA Y ENSE¥ANZA</v>
      </c>
      <c r="K100" s="100" t="str">
        <f t="shared" si="9"/>
        <v>Vinculación Universidad-Sociedad</v>
      </c>
      <c r="L100" s="118" t="s">
        <v>406</v>
      </c>
    </row>
    <row r="101" spans="3:12" ht="15.75" thickBot="1" x14ac:dyDescent="0.3">
      <c r="C101" s="225" t="s">
        <v>448</v>
      </c>
      <c r="D101" s="226">
        <v>1</v>
      </c>
      <c r="E101" s="355">
        <v>2</v>
      </c>
      <c r="F101" s="106">
        <f>HLOOKUP(C101,$AH$2:$BU$3,2,0)</f>
        <v>650</v>
      </c>
      <c r="G101" s="107">
        <f>D101*E101*F101</f>
        <v>1300</v>
      </c>
      <c r="H101" s="356" t="s">
        <v>1459</v>
      </c>
      <c r="I101" s="357" t="s">
        <v>773</v>
      </c>
      <c r="J101" s="108" t="str">
        <f>VLOOKUP(I101,Presupuesto!$B$11:$C$566,2,0)</f>
        <v>VIATICOS NACIONALES</v>
      </c>
      <c r="K101" s="358" t="str">
        <f t="shared" si="9"/>
        <v>Vinculación Universidad-Sociedad</v>
      </c>
      <c r="L101" s="118" t="s">
        <v>406</v>
      </c>
    </row>
    <row r="102" spans="3:12" ht="15.75" thickBot="1" x14ac:dyDescent="0.3">
      <c r="C102" s="225" t="s">
        <v>440</v>
      </c>
      <c r="D102" s="226">
        <v>2</v>
      </c>
      <c r="E102" s="355">
        <v>2</v>
      </c>
      <c r="F102" s="106">
        <f>HLOOKUP(C102,$AH$2:$BU$3,2,0)</f>
        <v>1150</v>
      </c>
      <c r="G102" s="107">
        <f>D102*E102*F102</f>
        <v>4600</v>
      </c>
      <c r="H102" s="356" t="s">
        <v>1459</v>
      </c>
      <c r="I102" s="357" t="s">
        <v>773</v>
      </c>
      <c r="J102" s="108" t="str">
        <f>VLOOKUP(I102,Presupuesto!$B$11:$C$566,2,0)</f>
        <v>VIATICOS NACIONALES</v>
      </c>
      <c r="K102" s="358" t="str">
        <f t="shared" si="9"/>
        <v>Vinculación Universidad-Sociedad</v>
      </c>
      <c r="L102" s="118" t="s">
        <v>406</v>
      </c>
    </row>
    <row r="105" spans="3:12" ht="15.75" thickBot="1" x14ac:dyDescent="0.3"/>
    <row r="106" spans="3:12" ht="15.75" thickBot="1" x14ac:dyDescent="0.3">
      <c r="C106" s="29" t="s">
        <v>43</v>
      </c>
      <c r="D106" s="30">
        <f>SUM(G113:G122)</f>
        <v>24435</v>
      </c>
      <c r="E106" s="95"/>
      <c r="F106" s="95"/>
      <c r="G106" s="95"/>
      <c r="H106" s="76"/>
      <c r="I106" s="76"/>
      <c r="J106" s="76"/>
      <c r="K106" s="114"/>
    </row>
    <row r="107" spans="3:12" x14ac:dyDescent="0.25">
      <c r="C107" s="70"/>
      <c r="D107" s="31"/>
      <c r="E107" s="95"/>
      <c r="F107" s="95"/>
      <c r="G107" s="95"/>
      <c r="H107" s="76"/>
      <c r="I107" s="76"/>
      <c r="J107" s="76"/>
      <c r="K107" s="114"/>
    </row>
    <row r="108" spans="3:12" ht="15.75" x14ac:dyDescent="0.25">
      <c r="C108" s="207" t="s">
        <v>400</v>
      </c>
      <c r="D108" s="437" t="s">
        <v>1632</v>
      </c>
      <c r="E108" s="95"/>
      <c r="F108" s="95"/>
      <c r="G108" s="95"/>
      <c r="H108" s="76"/>
      <c r="I108" s="76"/>
      <c r="J108" s="76"/>
      <c r="K108" s="114"/>
    </row>
    <row r="109" spans="3:12" ht="18.75" x14ac:dyDescent="0.25">
      <c r="C109" s="217"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3.1.5.4.c  Con base en la investigación realizada promover la producción y reproducción de la cultura de estas comunidades, a través de conferencias, seminarios, encuentros sobre cultura, arte y todo tipo de expresión artística</v>
      </c>
      <c r="D109" s="31"/>
      <c r="E109" s="95"/>
      <c r="F109" s="95"/>
      <c r="G109" s="95"/>
      <c r="H109" s="76"/>
      <c r="I109" s="76"/>
      <c r="J109" s="76"/>
      <c r="K109" s="114"/>
    </row>
    <row r="110" spans="3:12" ht="15.75" thickBot="1" x14ac:dyDescent="0.3">
      <c r="C110" s="70"/>
      <c r="D110" s="31"/>
      <c r="E110" s="95"/>
      <c r="F110" s="95"/>
      <c r="G110" s="95"/>
      <c r="H110" s="76"/>
      <c r="I110" s="76"/>
      <c r="J110" s="76"/>
      <c r="K110" s="114"/>
    </row>
    <row r="111" spans="3:12" ht="30.75" thickBot="1" x14ac:dyDescent="0.3">
      <c r="C111" s="128" t="s">
        <v>44</v>
      </c>
      <c r="D111" s="131" t="s">
        <v>45</v>
      </c>
      <c r="E111" s="130" t="s">
        <v>55</v>
      </c>
      <c r="F111" s="130" t="s">
        <v>57</v>
      </c>
      <c r="G111" s="129" t="s">
        <v>27</v>
      </c>
      <c r="H111" s="135" t="s">
        <v>140</v>
      </c>
      <c r="I111" s="130" t="s">
        <v>46</v>
      </c>
      <c r="J111" s="130" t="s">
        <v>141</v>
      </c>
      <c r="K111" s="130" t="s">
        <v>419</v>
      </c>
      <c r="L111" s="130" t="s">
        <v>420</v>
      </c>
    </row>
    <row r="112" spans="3:12" ht="15.75" thickBot="1" x14ac:dyDescent="0.3">
      <c r="C112" s="350" t="s">
        <v>47</v>
      </c>
      <c r="D112" s="531">
        <v>60</v>
      </c>
      <c r="E112" s="351"/>
      <c r="F112" s="117">
        <v>30000</v>
      </c>
      <c r="G112" s="352">
        <f t="shared" ref="G112:G120" si="10">E112*F112</f>
        <v>0</v>
      </c>
      <c r="H112" s="353" t="s">
        <v>1459</v>
      </c>
      <c r="I112" s="118" t="s">
        <v>711</v>
      </c>
      <c r="J112" s="118" t="str">
        <f>VLOOKUP(I112,Presupuesto!$B$11:$C$566,2,0)</f>
        <v>SERVICIOS DE CAPACITACION.</v>
      </c>
      <c r="K112" s="354" t="s">
        <v>481</v>
      </c>
      <c r="L112" s="118" t="s">
        <v>412</v>
      </c>
    </row>
    <row r="113" spans="3:12" ht="15.75" thickBot="1" x14ac:dyDescent="0.3">
      <c r="C113" s="101" t="s">
        <v>48</v>
      </c>
      <c r="D113" s="532"/>
      <c r="E113" s="203">
        <f>D112</f>
        <v>60</v>
      </c>
      <c r="F113" s="102">
        <v>50</v>
      </c>
      <c r="G113" s="99">
        <f t="shared" si="10"/>
        <v>3000</v>
      </c>
      <c r="H113" s="163" t="s">
        <v>1459</v>
      </c>
      <c r="I113" s="100" t="s">
        <v>729</v>
      </c>
      <c r="J113" s="100" t="str">
        <f>VLOOKUP(I113,Presupuesto!$B$11:$C$566,2,0)</f>
        <v>SERVICIOS DE IMPRENTA PUBLIC.Y REPRODUCCION</v>
      </c>
      <c r="K113" s="100" t="str">
        <f t="shared" ref="K113:K122" si="11">$K$17</f>
        <v>Vinculación Universidad-Sociedad</v>
      </c>
      <c r="L113" s="118" t="s">
        <v>412</v>
      </c>
    </row>
    <row r="114" spans="3:12" ht="15.75" thickBot="1" x14ac:dyDescent="0.3">
      <c r="C114" s="101" t="s">
        <v>49</v>
      </c>
      <c r="D114" s="532"/>
      <c r="E114" s="203">
        <v>60</v>
      </c>
      <c r="F114" s="102">
        <v>150</v>
      </c>
      <c r="G114" s="99">
        <f t="shared" si="10"/>
        <v>9000</v>
      </c>
      <c r="H114" s="163" t="s">
        <v>1459</v>
      </c>
      <c r="I114" s="100" t="s">
        <v>804</v>
      </c>
      <c r="J114" s="100" t="str">
        <f>VLOOKUP(I114,Presupuesto!$B$11:$C$566,2,0)</f>
        <v>ALIMENTOS B EBIDAS PARA PERSONAS</v>
      </c>
      <c r="K114" s="100" t="str">
        <f t="shared" si="11"/>
        <v>Vinculación Universidad-Sociedad</v>
      </c>
      <c r="L114" s="118" t="s">
        <v>412</v>
      </c>
    </row>
    <row r="115" spans="3:12" ht="15.75" thickBot="1" x14ac:dyDescent="0.3">
      <c r="C115" s="101" t="s">
        <v>50</v>
      </c>
      <c r="D115" s="532"/>
      <c r="E115" s="153">
        <v>0</v>
      </c>
      <c r="F115" s="120">
        <v>10000</v>
      </c>
      <c r="G115" s="99">
        <f t="shared" si="10"/>
        <v>0</v>
      </c>
      <c r="H115" s="163" t="s">
        <v>1459</v>
      </c>
      <c r="I115" s="342" t="s">
        <v>308</v>
      </c>
      <c r="J115" s="100" t="str">
        <f>VLOOKUP(I115,Presupuesto!$B$11:$C$566,2,0)</f>
        <v>PASAJES (26100-00)</v>
      </c>
      <c r="K115" s="100" t="str">
        <f t="shared" si="11"/>
        <v>Vinculación Universidad-Sociedad</v>
      </c>
      <c r="L115" s="118" t="s">
        <v>412</v>
      </c>
    </row>
    <row r="116" spans="3:12" ht="15.75" thickBot="1" x14ac:dyDescent="0.3">
      <c r="C116" s="101" t="s">
        <v>427</v>
      </c>
      <c r="D116" s="532"/>
      <c r="E116" s="153">
        <v>0</v>
      </c>
      <c r="F116" s="120">
        <v>250</v>
      </c>
      <c r="G116" s="99">
        <f t="shared" si="10"/>
        <v>0</v>
      </c>
      <c r="H116" s="163" t="s">
        <v>1459</v>
      </c>
      <c r="I116" s="100" t="s">
        <v>833</v>
      </c>
      <c r="J116" s="100" t="str">
        <f>VLOOKUP(I116,Presupuesto!$B$11:$C$566,2,0)</f>
        <v>PRODUCTOS PAPEL Y CARTON</v>
      </c>
      <c r="K116" s="100" t="str">
        <f t="shared" si="11"/>
        <v>Vinculación Universidad-Sociedad</v>
      </c>
      <c r="L116" s="118" t="s">
        <v>412</v>
      </c>
    </row>
    <row r="117" spans="3:12" ht="15.75" thickBot="1" x14ac:dyDescent="0.3">
      <c r="C117" s="101" t="s">
        <v>51</v>
      </c>
      <c r="D117" s="532"/>
      <c r="E117" s="203">
        <f>(D112*25)/500</f>
        <v>3</v>
      </c>
      <c r="F117" s="102">
        <v>85</v>
      </c>
      <c r="G117" s="99">
        <f t="shared" si="10"/>
        <v>255</v>
      </c>
      <c r="H117" s="163" t="s">
        <v>1459</v>
      </c>
      <c r="I117" s="100" t="s">
        <v>833</v>
      </c>
      <c r="J117" s="100" t="str">
        <f>VLOOKUP(I117,Presupuesto!$B$11:$C$566,2,0)</f>
        <v>PRODUCTOS PAPEL Y CARTON</v>
      </c>
      <c r="K117" s="100" t="str">
        <f t="shared" si="11"/>
        <v>Vinculación Universidad-Sociedad</v>
      </c>
      <c r="L117" s="118" t="s">
        <v>412</v>
      </c>
    </row>
    <row r="118" spans="3:12" ht="15.75" thickBot="1" x14ac:dyDescent="0.3">
      <c r="C118" s="101" t="s">
        <v>132</v>
      </c>
      <c r="D118" s="532"/>
      <c r="E118" s="203">
        <f>D112/12</f>
        <v>5</v>
      </c>
      <c r="F118" s="102">
        <v>36</v>
      </c>
      <c r="G118" s="99">
        <f t="shared" si="10"/>
        <v>180</v>
      </c>
      <c r="H118" s="163" t="s">
        <v>1459</v>
      </c>
      <c r="I118" s="100" t="s">
        <v>954</v>
      </c>
      <c r="J118" s="100" t="e">
        <f>I112:I120+I133:I141=VLOOKUP(I118,Presupuesto!$B$11:$C$566,2,0)</f>
        <v>#VALUE!</v>
      </c>
      <c r="K118" s="100" t="str">
        <f t="shared" si="11"/>
        <v>Vinculación Universidad-Sociedad</v>
      </c>
      <c r="L118" s="118" t="s">
        <v>412</v>
      </c>
    </row>
    <row r="119" spans="3:12" ht="15.75" thickBot="1" x14ac:dyDescent="0.3">
      <c r="C119" s="101" t="s">
        <v>34</v>
      </c>
      <c r="D119" s="532"/>
      <c r="E119" s="203"/>
      <c r="F119" s="102">
        <v>80</v>
      </c>
      <c r="G119" s="99">
        <f t="shared" si="10"/>
        <v>0</v>
      </c>
      <c r="H119" s="163" t="s">
        <v>1459</v>
      </c>
      <c r="I119" s="100" t="s">
        <v>954</v>
      </c>
      <c r="J119" s="100" t="str">
        <f>VLOOKUP(I119,Presupuesto!$B$11:$C$566,2,0)</f>
        <v>UTILES DE ESCRITORIO, OFICINA Y ENSE¥ANZA</v>
      </c>
      <c r="K119" s="100" t="str">
        <f t="shared" si="11"/>
        <v>Vinculación Universidad-Sociedad</v>
      </c>
      <c r="L119" s="118" t="s">
        <v>412</v>
      </c>
    </row>
    <row r="120" spans="3:12" ht="15.75" thickBot="1" x14ac:dyDescent="0.3">
      <c r="C120" s="111" t="s">
        <v>52</v>
      </c>
      <c r="D120" s="532"/>
      <c r="E120" s="221">
        <v>60</v>
      </c>
      <c r="F120" s="121">
        <v>25</v>
      </c>
      <c r="G120" s="99">
        <f t="shared" si="10"/>
        <v>1500</v>
      </c>
      <c r="H120" s="163" t="s">
        <v>1459</v>
      </c>
      <c r="I120" s="100" t="s">
        <v>954</v>
      </c>
      <c r="J120" s="100" t="str">
        <f>VLOOKUP(I120,Presupuesto!$B$11:$C$566,2,0)</f>
        <v>UTILES DE ESCRITORIO, OFICINA Y ENSE¥ANZA</v>
      </c>
      <c r="K120" s="100" t="str">
        <f t="shared" si="11"/>
        <v>Vinculación Universidad-Sociedad</v>
      </c>
      <c r="L120" s="118" t="s">
        <v>412</v>
      </c>
    </row>
    <row r="121" spans="3:12" ht="15.75" thickBot="1" x14ac:dyDescent="0.3">
      <c r="C121" s="225" t="s">
        <v>448</v>
      </c>
      <c r="D121" s="226">
        <v>1</v>
      </c>
      <c r="E121" s="355">
        <v>2</v>
      </c>
      <c r="F121" s="106">
        <f>HLOOKUP(C121,$AH$2:$BU$3,2,0)</f>
        <v>650</v>
      </c>
      <c r="G121" s="107">
        <f>D121*E121*F121</f>
        <v>1300</v>
      </c>
      <c r="H121" s="356" t="s">
        <v>1459</v>
      </c>
      <c r="I121" s="357" t="s">
        <v>773</v>
      </c>
      <c r="J121" s="108" t="str">
        <f>VLOOKUP(I121,Presupuesto!$B$11:$C$566,2,0)</f>
        <v>VIATICOS NACIONALES</v>
      </c>
      <c r="K121" s="358" t="str">
        <f t="shared" si="11"/>
        <v>Vinculación Universidad-Sociedad</v>
      </c>
      <c r="L121" s="118" t="s">
        <v>412</v>
      </c>
    </row>
    <row r="122" spans="3:12" ht="15.75" thickBot="1" x14ac:dyDescent="0.3">
      <c r="C122" s="225" t="s">
        <v>440</v>
      </c>
      <c r="D122" s="226">
        <v>4</v>
      </c>
      <c r="E122" s="355">
        <v>2</v>
      </c>
      <c r="F122" s="106">
        <f>HLOOKUP(C122,$AH$2:$BU$3,2,0)</f>
        <v>1150</v>
      </c>
      <c r="G122" s="107">
        <f>D122*E122*F122</f>
        <v>9200</v>
      </c>
      <c r="H122" s="356" t="s">
        <v>1459</v>
      </c>
      <c r="I122" s="357" t="s">
        <v>773</v>
      </c>
      <c r="J122" s="108" t="str">
        <f>VLOOKUP(I122,Presupuesto!$B$11:$C$566,2,0)</f>
        <v>VIATICOS NACIONALES</v>
      </c>
      <c r="K122" s="358" t="str">
        <f t="shared" si="11"/>
        <v>Vinculación Universidad-Sociedad</v>
      </c>
      <c r="L122" s="118" t="s">
        <v>412</v>
      </c>
    </row>
    <row r="125" spans="3:12" ht="15.75" thickBot="1" x14ac:dyDescent="0.3"/>
    <row r="126" spans="3:12" ht="15.75" thickBot="1" x14ac:dyDescent="0.3">
      <c r="C126" s="29" t="s">
        <v>43</v>
      </c>
      <c r="D126" s="30">
        <f>SUM(G133:G142)</f>
        <v>35000</v>
      </c>
      <c r="E126" s="95"/>
      <c r="F126" s="95"/>
      <c r="G126" s="95"/>
      <c r="H126" s="76"/>
      <c r="I126" s="76"/>
      <c r="J126" s="76"/>
      <c r="K126" s="114"/>
    </row>
    <row r="127" spans="3:12" x14ac:dyDescent="0.25">
      <c r="C127" s="70"/>
      <c r="D127" s="31"/>
      <c r="E127" s="95"/>
      <c r="F127" s="95"/>
      <c r="G127" s="95"/>
      <c r="H127" s="76"/>
      <c r="I127" s="76"/>
      <c r="J127" s="76"/>
      <c r="K127" s="114"/>
    </row>
    <row r="128" spans="3:12" x14ac:dyDescent="0.25">
      <c r="C128" s="70"/>
      <c r="D128" s="31"/>
      <c r="E128" s="95"/>
      <c r="F128" s="95"/>
      <c r="G128" s="95"/>
      <c r="H128" s="76"/>
      <c r="I128" s="76"/>
      <c r="J128" s="76"/>
      <c r="K128" s="114"/>
    </row>
    <row r="129" spans="3:12" ht="15.75" x14ac:dyDescent="0.25">
      <c r="C129" s="207" t="s">
        <v>400</v>
      </c>
      <c r="D129" s="208" t="s">
        <v>1575</v>
      </c>
      <c r="E129" s="95"/>
      <c r="F129" s="95"/>
      <c r="G129" s="95"/>
      <c r="H129" s="76"/>
      <c r="I129" s="76"/>
      <c r="J129" s="76"/>
      <c r="K129" s="114"/>
    </row>
    <row r="130" spans="3:12" ht="18.75" x14ac:dyDescent="0.25">
      <c r="C130" s="217" t="str">
        <f>IFERROR(VLOOKUP(D129,'Desarrollo e Innov. Curricular'!$E:$F,2,FALSE),IFERROR(VLOOKUP(D129,'Investigación Científica'!$E:$F,2,FALSE),IFERROR(VLOOKUP(D129,'Vinculación Univ. Sociedad'!$E:$F,2,FALSE),IFERROR(VLOOKUP(D129,'Docencia y Profesorado Universi'!$E:$F,2,FALSE),IFERROR(VLOOKUP(D129,'Estudiantes y Graduados'!$E:$F,2,FALSE),IFERROR(VLOOKUP(D129,'Gestion Administrativa'!$E:$F,2,FALSE),IFERROR(VLOOKUP(D129,'Gestión Académica'!$E:$F,2,FALSE),IFERROR(VLOOKUP(D129,'Aseguramiento de la Calidad'!$E:$F,2,FALSE),IFERROR(VLOOKUP(D129,'Gestión del Conocimiento'!$E:$F,2,FALSE),IFERROR(VLOOKUP(D129,'Gobernabilidad y Procesos...'!$E:$F,2,FALSE),IFERROR(VLOOKUP(D129,'Gestión del Talento Humano'!$E:$F,2,FALSE),IFERROR(VLOOKUP(D129,'Internacionalización de la E.S.'!$E:$F,2,FALSE),IFERROR(VLOOKUP(D129,Posgrado!$E:$F,2,FALSE),IFERROR(VLOOKUP(D129,'Cultura de Innovación Insti...'!$E:$F,2,FALSE),VLOOKUP(D129,'Lo Esencial de la Reforma Univ.'!$E:$F,2,0)))))))))))))))</f>
        <v>3.1.1.1.a  Consolidar el trabajo de los comités de vinculación de cada unidad académica, a través de jornadas de trabajo, para la organización, gestión, ejecución, registro y sistematización de actividades, programas y proyectos que contribuyan a la solución de los problemas del país.</v>
      </c>
      <c r="D130" s="31"/>
      <c r="E130" s="95"/>
      <c r="F130" s="95"/>
      <c r="G130" s="95"/>
      <c r="H130" s="76"/>
      <c r="I130" s="76"/>
      <c r="J130" s="76"/>
      <c r="K130" s="114"/>
    </row>
    <row r="131" spans="3:12" ht="15.75" thickBot="1" x14ac:dyDescent="0.3">
      <c r="C131" s="70"/>
      <c r="D131" s="31"/>
      <c r="E131" s="95"/>
      <c r="F131" s="95"/>
      <c r="G131" s="95"/>
      <c r="H131" s="76"/>
      <c r="I131" s="76"/>
      <c r="J131" s="76"/>
      <c r="K131" s="114"/>
    </row>
    <row r="132" spans="3:12" ht="30.75" thickBot="1" x14ac:dyDescent="0.3">
      <c r="C132" s="128" t="s">
        <v>44</v>
      </c>
      <c r="D132" s="131" t="s">
        <v>45</v>
      </c>
      <c r="E132" s="130" t="s">
        <v>55</v>
      </c>
      <c r="F132" s="130" t="s">
        <v>57</v>
      </c>
      <c r="G132" s="129" t="s">
        <v>27</v>
      </c>
      <c r="H132" s="135" t="s">
        <v>140</v>
      </c>
      <c r="I132" s="130" t="s">
        <v>46</v>
      </c>
      <c r="J132" s="130" t="s">
        <v>141</v>
      </c>
      <c r="K132" s="128" t="s">
        <v>419</v>
      </c>
      <c r="L132" s="130" t="s">
        <v>420</v>
      </c>
    </row>
    <row r="133" spans="3:12" x14ac:dyDescent="0.25">
      <c r="C133" s="97" t="s">
        <v>47</v>
      </c>
      <c r="D133" s="531">
        <v>100</v>
      </c>
      <c r="E133" s="160">
        <v>0</v>
      </c>
      <c r="F133" s="117">
        <v>30000</v>
      </c>
      <c r="G133" s="99">
        <f t="shared" ref="G133:G141" si="12">E133*F133</f>
        <v>0</v>
      </c>
      <c r="H133" s="353" t="s">
        <v>1459</v>
      </c>
      <c r="I133" s="118" t="s">
        <v>711</v>
      </c>
      <c r="J133" s="118" t="str">
        <f>VLOOKUP(I133,Presupuesto!$B$11:$C$566,2,0)</f>
        <v>SERVICIOS DE CAPACITACION.</v>
      </c>
      <c r="K133" s="461" t="s">
        <v>481</v>
      </c>
      <c r="L133" s="100" t="s">
        <v>403</v>
      </c>
    </row>
    <row r="134" spans="3:12" x14ac:dyDescent="0.25">
      <c r="C134" s="101" t="s">
        <v>48</v>
      </c>
      <c r="D134" s="532"/>
      <c r="E134" s="203">
        <v>100</v>
      </c>
      <c r="F134" s="102">
        <v>50</v>
      </c>
      <c r="G134" s="99">
        <f t="shared" si="12"/>
        <v>5000</v>
      </c>
      <c r="H134" s="163" t="s">
        <v>1459</v>
      </c>
      <c r="I134" s="100" t="s">
        <v>729</v>
      </c>
      <c r="J134" s="100" t="str">
        <f>VLOOKUP(I134,Presupuesto!$B$11:$C$566,2,0)</f>
        <v>SERVICIOS DE IMPRENTA PUBLIC.Y REPRODUCCION</v>
      </c>
      <c r="K134" s="462" t="str">
        <f t="shared" ref="K134:K142" si="13">$K$17</f>
        <v>Vinculación Universidad-Sociedad</v>
      </c>
      <c r="L134" s="100" t="s">
        <v>405</v>
      </c>
    </row>
    <row r="135" spans="3:12" x14ac:dyDescent="0.25">
      <c r="C135" s="101" t="s">
        <v>49</v>
      </c>
      <c r="D135" s="532"/>
      <c r="E135" s="203">
        <v>100</v>
      </c>
      <c r="F135" s="102">
        <v>150</v>
      </c>
      <c r="G135" s="99">
        <f t="shared" si="12"/>
        <v>15000</v>
      </c>
      <c r="H135" s="163" t="s">
        <v>1459</v>
      </c>
      <c r="I135" s="100" t="s">
        <v>804</v>
      </c>
      <c r="J135" s="100" t="str">
        <f>VLOOKUP(I135,Presupuesto!$B$11:$C$566,2,0)</f>
        <v>ALIMENTOS B EBIDAS PARA PERSONAS</v>
      </c>
      <c r="K135" s="462" t="str">
        <f t="shared" si="13"/>
        <v>Vinculación Universidad-Sociedad</v>
      </c>
      <c r="L135" s="100" t="s">
        <v>405</v>
      </c>
    </row>
    <row r="136" spans="3:12" x14ac:dyDescent="0.25">
      <c r="C136" s="101" t="s">
        <v>50</v>
      </c>
      <c r="D136" s="532"/>
      <c r="E136" s="153">
        <v>0</v>
      </c>
      <c r="F136" s="120">
        <v>10000</v>
      </c>
      <c r="G136" s="99">
        <f t="shared" si="12"/>
        <v>0</v>
      </c>
      <c r="H136" s="163" t="s">
        <v>1459</v>
      </c>
      <c r="I136" s="342" t="s">
        <v>308</v>
      </c>
      <c r="J136" s="100" t="str">
        <f>VLOOKUP(I136,Presupuesto!$B$11:$C$566,2,0)</f>
        <v>PASAJES (26100-00)</v>
      </c>
      <c r="K136" s="462" t="str">
        <f t="shared" si="13"/>
        <v>Vinculación Universidad-Sociedad</v>
      </c>
      <c r="L136" s="100" t="s">
        <v>421</v>
      </c>
    </row>
    <row r="137" spans="3:12" x14ac:dyDescent="0.25">
      <c r="C137" s="101" t="s">
        <v>427</v>
      </c>
      <c r="D137" s="532"/>
      <c r="E137" s="153">
        <v>0</v>
      </c>
      <c r="F137" s="120">
        <v>250</v>
      </c>
      <c r="G137" s="99">
        <f t="shared" si="12"/>
        <v>0</v>
      </c>
      <c r="H137" s="163" t="s">
        <v>1459</v>
      </c>
      <c r="I137" s="100" t="s">
        <v>833</v>
      </c>
      <c r="J137" s="100" t="str">
        <f>VLOOKUP(I137,Presupuesto!$B$11:$C$566,2,0)</f>
        <v>PRODUCTOS PAPEL Y CARTON</v>
      </c>
      <c r="K137" s="462" t="str">
        <f t="shared" si="13"/>
        <v>Vinculación Universidad-Sociedad</v>
      </c>
      <c r="L137" s="100" t="s">
        <v>421</v>
      </c>
    </row>
    <row r="138" spans="3:12" x14ac:dyDescent="0.25">
      <c r="C138" s="101" t="s">
        <v>51</v>
      </c>
      <c r="D138" s="532"/>
      <c r="E138" s="203">
        <v>100</v>
      </c>
      <c r="F138" s="102">
        <v>85</v>
      </c>
      <c r="G138" s="99">
        <f t="shared" si="12"/>
        <v>8500</v>
      </c>
      <c r="H138" s="163" t="s">
        <v>1459</v>
      </c>
      <c r="I138" s="100" t="s">
        <v>833</v>
      </c>
      <c r="J138" s="100" t="str">
        <f>VLOOKUP(I138,Presupuesto!$B$11:$C$566,2,0)</f>
        <v>PRODUCTOS PAPEL Y CARTON</v>
      </c>
      <c r="K138" s="462" t="str">
        <f t="shared" si="13"/>
        <v>Vinculación Universidad-Sociedad</v>
      </c>
      <c r="L138" s="100" t="s">
        <v>405</v>
      </c>
    </row>
    <row r="139" spans="3:12" x14ac:dyDescent="0.25">
      <c r="C139" s="101" t="s">
        <v>132</v>
      </c>
      <c r="D139" s="532"/>
      <c r="E139" s="203">
        <v>100</v>
      </c>
      <c r="F139" s="102">
        <v>36</v>
      </c>
      <c r="G139" s="99">
        <f t="shared" si="12"/>
        <v>3600</v>
      </c>
      <c r="H139" s="163" t="s">
        <v>1459</v>
      </c>
      <c r="I139" s="100" t="s">
        <v>954</v>
      </c>
      <c r="J139" s="100" t="str">
        <f>VLOOKUP(I139,Presupuesto!$B$11:$C$566,2,0)</f>
        <v>UTILES DE ESCRITORIO, OFICINA Y ENSE¥ANZA</v>
      </c>
      <c r="K139" s="462" t="str">
        <f t="shared" si="13"/>
        <v>Vinculación Universidad-Sociedad</v>
      </c>
      <c r="L139" s="100" t="s">
        <v>405</v>
      </c>
    </row>
    <row r="140" spans="3:12" x14ac:dyDescent="0.25">
      <c r="C140" s="101" t="s">
        <v>34</v>
      </c>
      <c r="D140" s="532"/>
      <c r="E140" s="203">
        <v>5</v>
      </c>
      <c r="F140" s="102">
        <v>80</v>
      </c>
      <c r="G140" s="99">
        <f t="shared" si="12"/>
        <v>400</v>
      </c>
      <c r="H140" s="163" t="s">
        <v>1459</v>
      </c>
      <c r="I140" s="100" t="s">
        <v>954</v>
      </c>
      <c r="J140" s="100" t="str">
        <f>VLOOKUP(I140,Presupuesto!$B$11:$C$566,2,0)</f>
        <v>UTILES DE ESCRITORIO, OFICINA Y ENSE¥ANZA</v>
      </c>
      <c r="K140" s="462" t="str">
        <f t="shared" si="13"/>
        <v>Vinculación Universidad-Sociedad</v>
      </c>
      <c r="L140" s="100" t="s">
        <v>405</v>
      </c>
    </row>
    <row r="141" spans="3:12" x14ac:dyDescent="0.25">
      <c r="C141" s="111" t="s">
        <v>52</v>
      </c>
      <c r="D141" s="532"/>
      <c r="E141" s="463">
        <v>100</v>
      </c>
      <c r="F141" s="121">
        <v>25</v>
      </c>
      <c r="G141" s="99">
        <f t="shared" si="12"/>
        <v>2500</v>
      </c>
      <c r="H141" s="163" t="s">
        <v>1459</v>
      </c>
      <c r="I141" s="100" t="s">
        <v>954</v>
      </c>
      <c r="J141" s="100" t="str">
        <f>VLOOKUP(I141,Presupuesto!$B$11:$C$566,2,0)</f>
        <v>UTILES DE ESCRITORIO, OFICINA Y ENSE¥ANZA</v>
      </c>
      <c r="K141" s="462" t="str">
        <f t="shared" si="13"/>
        <v>Vinculación Universidad-Sociedad</v>
      </c>
      <c r="L141" s="100" t="s">
        <v>421</v>
      </c>
    </row>
    <row r="142" spans="3:12" ht="15.75" thickBot="1" x14ac:dyDescent="0.3">
      <c r="C142" s="225" t="s">
        <v>438</v>
      </c>
      <c r="D142" s="226"/>
      <c r="E142" s="464"/>
      <c r="F142" s="106">
        <f>HLOOKUP(C142,$AH$2:$BU$3,2,0)</f>
        <v>2000</v>
      </c>
      <c r="G142" s="107">
        <f>D142*E142*F142</f>
        <v>0</v>
      </c>
      <c r="H142" s="356" t="s">
        <v>1459</v>
      </c>
      <c r="I142" s="100" t="s">
        <v>773</v>
      </c>
      <c r="J142" s="108" t="str">
        <f>VLOOKUP(I142,Presupuesto!$B$11:$C$566,2,0)</f>
        <v>VIATICOS NACIONALES</v>
      </c>
      <c r="K142" s="465" t="str">
        <f t="shared" si="13"/>
        <v>Vinculación Universidad-Sociedad</v>
      </c>
      <c r="L142" s="100" t="s">
        <v>405</v>
      </c>
    </row>
    <row r="143" spans="3:12" x14ac:dyDescent="0.25">
      <c r="C143" s="95"/>
      <c r="E143" s="114"/>
      <c r="F143" s="114"/>
      <c r="G143" s="114"/>
      <c r="H143" s="177"/>
      <c r="I143" s="114"/>
      <c r="J143" s="114"/>
      <c r="K143" s="114"/>
    </row>
    <row r="144" spans="3:12" ht="15.75" thickBot="1" x14ac:dyDescent="0.3"/>
    <row r="145" spans="3:12" ht="15.75" thickBot="1" x14ac:dyDescent="0.3">
      <c r="C145" s="29" t="s">
        <v>43</v>
      </c>
      <c r="D145" s="30">
        <f>SUM(G152:G161)</f>
        <v>20400</v>
      </c>
      <c r="E145" s="95"/>
      <c r="F145" s="95"/>
      <c r="G145" s="95"/>
      <c r="H145" s="76"/>
      <c r="I145" s="76"/>
      <c r="J145" s="76"/>
      <c r="K145" s="114"/>
    </row>
    <row r="146" spans="3:12" x14ac:dyDescent="0.25">
      <c r="C146" s="70"/>
      <c r="D146" s="31"/>
      <c r="E146" s="95"/>
      <c r="F146" s="95"/>
      <c r="G146" s="95"/>
      <c r="H146" s="76"/>
      <c r="I146" s="76"/>
      <c r="J146" s="76"/>
      <c r="K146" s="114"/>
    </row>
    <row r="147" spans="3:12" x14ac:dyDescent="0.25">
      <c r="C147" s="70"/>
      <c r="D147" s="31"/>
      <c r="E147" s="95"/>
      <c r="F147" s="95"/>
      <c r="G147" s="95"/>
      <c r="H147" s="76"/>
      <c r="I147" s="76"/>
      <c r="J147" s="76"/>
      <c r="K147" s="114"/>
    </row>
    <row r="148" spans="3:12" ht="15.75" x14ac:dyDescent="0.25">
      <c r="C148" s="207" t="s">
        <v>400</v>
      </c>
      <c r="D148" s="208" t="s">
        <v>1576</v>
      </c>
      <c r="E148" s="95"/>
      <c r="F148" s="95"/>
      <c r="G148" s="95"/>
      <c r="H148" s="76"/>
      <c r="I148" s="76"/>
      <c r="J148" s="76"/>
      <c r="K148" s="114"/>
    </row>
    <row r="149" spans="3:12" ht="18.75" x14ac:dyDescent="0.25">
      <c r="C149" s="217" t="str">
        <f>IFERROR(VLOOKUP(D148,'Desarrollo e Innov. Curricular'!$E:$F,2,FALSE),IFERROR(VLOOKUP(D148,'Investigación Científica'!$E:$F,2,FALSE),IFERROR(VLOOKUP(D148,'Vinculación Univ. Sociedad'!$E:$F,2,FALSE),IFERROR(VLOOKUP(D148,'Docencia y Profesorado Universi'!$E:$F,2,FALSE),IFERROR(VLOOKUP(D148,'Estudiantes y Graduados'!$E:$F,2,FALSE),IFERROR(VLOOKUP(D148,'Gestion Administrativa'!$E:$F,2,FALSE),IFERROR(VLOOKUP(D148,'Gestión Académica'!$E:$F,2,FALSE),IFERROR(VLOOKUP(D148,'Aseguramiento de la Calidad'!$E:$F,2,FALSE),IFERROR(VLOOKUP(D148,'Gestión del Conocimiento'!$E:$F,2,FALSE),IFERROR(VLOOKUP(D148,'Gobernabilidad y Procesos...'!$E:$F,2,FALSE),IFERROR(VLOOKUP(D148,'Gestión del Talento Humano'!$E:$F,2,FALSE),IFERROR(VLOOKUP(D148,'Internacionalización de la E.S.'!$E:$F,2,FALSE),IFERROR(VLOOKUP(D148,Posgrado!$E:$F,2,FALSE),IFERROR(VLOOKUP(D148,'Cultura de Innovación Insti...'!$E:$F,2,FALSE),VLOOKUP(D148,'Lo Esencial de la Reforma Univ.'!$E:$F,2,0)))))))))))))))</f>
        <v>3.1.1.1.b  Ejecutar procesos de capacitación en planificación, gestión y organización de los procesos de vinculación en las diferentes unidades académicas de la UNAH.</v>
      </c>
      <c r="D149" s="31"/>
      <c r="E149" s="95"/>
      <c r="F149" s="95"/>
      <c r="G149" s="95"/>
      <c r="H149" s="76"/>
      <c r="I149" s="76"/>
      <c r="J149" s="76"/>
      <c r="K149" s="114"/>
    </row>
    <row r="150" spans="3:12" ht="15.75" thickBot="1" x14ac:dyDescent="0.3">
      <c r="C150" s="70"/>
      <c r="D150" s="31"/>
      <c r="E150" s="95"/>
      <c r="F150" s="95"/>
      <c r="G150" s="95"/>
      <c r="H150" s="76"/>
      <c r="I150" s="76"/>
      <c r="J150" s="76"/>
      <c r="K150" s="114"/>
    </row>
    <row r="151" spans="3:12" ht="30.75" thickBot="1" x14ac:dyDescent="0.3">
      <c r="C151" s="128" t="s">
        <v>44</v>
      </c>
      <c r="D151" s="131" t="s">
        <v>45</v>
      </c>
      <c r="E151" s="130" t="s">
        <v>55</v>
      </c>
      <c r="F151" s="130" t="s">
        <v>57</v>
      </c>
      <c r="G151" s="129" t="s">
        <v>27</v>
      </c>
      <c r="H151" s="135" t="s">
        <v>140</v>
      </c>
      <c r="I151" s="130" t="s">
        <v>46</v>
      </c>
      <c r="J151" s="130" t="s">
        <v>141</v>
      </c>
      <c r="K151" s="128" t="s">
        <v>419</v>
      </c>
      <c r="L151" s="130" t="s">
        <v>420</v>
      </c>
    </row>
    <row r="152" spans="3:12" x14ac:dyDescent="0.25">
      <c r="C152" s="97" t="s">
        <v>47</v>
      </c>
      <c r="D152" s="531">
        <v>400</v>
      </c>
      <c r="E152" s="160">
        <v>0</v>
      </c>
      <c r="F152" s="117">
        <v>30000</v>
      </c>
      <c r="G152" s="99">
        <f t="shared" ref="G152:G160" si="14">E152*F152</f>
        <v>0</v>
      </c>
      <c r="H152" s="353" t="s">
        <v>1459</v>
      </c>
      <c r="I152" s="118" t="s">
        <v>711</v>
      </c>
      <c r="J152" s="100" t="str">
        <f>VLOOKUP(I152,[1]Presupuesto!$B$11:$C$587,2,0)</f>
        <v>SERVICIOS DE CAPACITACION.</v>
      </c>
      <c r="K152" s="461" t="s">
        <v>481</v>
      </c>
      <c r="L152" s="100" t="s">
        <v>408</v>
      </c>
    </row>
    <row r="153" spans="3:12" x14ac:dyDescent="0.25">
      <c r="C153" s="101" t="s">
        <v>48</v>
      </c>
      <c r="D153" s="532"/>
      <c r="E153" s="203">
        <f>D152</f>
        <v>400</v>
      </c>
      <c r="F153" s="102">
        <v>50</v>
      </c>
      <c r="G153" s="99">
        <f t="shared" si="14"/>
        <v>20000</v>
      </c>
      <c r="H153" s="163" t="s">
        <v>1459</v>
      </c>
      <c r="I153" s="100" t="s">
        <v>729</v>
      </c>
      <c r="J153" s="100" t="str">
        <f>VLOOKUP(I153,[1]Presupuesto!$B$11:$C$587,2,0)</f>
        <v>SERVICIOS DE IMPRENTA PUBLIC.Y REPRODUCCION</v>
      </c>
      <c r="K153" s="462" t="str">
        <f>$K$36</f>
        <v>Vinculación Universidad-Sociedad</v>
      </c>
      <c r="L153" s="100" t="s">
        <v>408</v>
      </c>
    </row>
    <row r="154" spans="3:12" x14ac:dyDescent="0.25">
      <c r="C154" s="101" t="s">
        <v>49</v>
      </c>
      <c r="D154" s="532"/>
      <c r="E154" s="203">
        <v>0</v>
      </c>
      <c r="F154" s="102">
        <v>150</v>
      </c>
      <c r="G154" s="99">
        <f t="shared" si="14"/>
        <v>0</v>
      </c>
      <c r="H154" s="163" t="s">
        <v>1459</v>
      </c>
      <c r="I154" s="100" t="s">
        <v>804</v>
      </c>
      <c r="J154" s="100" t="str">
        <f>VLOOKUP(I154,[1]Presupuesto!$B$11:$C$587,2,0)</f>
        <v>ALIMENTOS B EBIDAS PARA PERSONAS</v>
      </c>
      <c r="K154" s="462" t="str">
        <f t="shared" ref="K154:K160" si="15">$K$36</f>
        <v>Vinculación Universidad-Sociedad</v>
      </c>
      <c r="L154" s="100" t="s">
        <v>408</v>
      </c>
    </row>
    <row r="155" spans="3:12" x14ac:dyDescent="0.25">
      <c r="C155" s="101" t="s">
        <v>50</v>
      </c>
      <c r="D155" s="532"/>
      <c r="E155" s="153">
        <v>0</v>
      </c>
      <c r="F155" s="120">
        <v>10000</v>
      </c>
      <c r="G155" s="99">
        <f t="shared" si="14"/>
        <v>0</v>
      </c>
      <c r="H155" s="163" t="s">
        <v>1459</v>
      </c>
      <c r="I155" s="342" t="s">
        <v>308</v>
      </c>
      <c r="J155" s="100" t="str">
        <f>VLOOKUP(I155,[1]Presupuesto!$B$11:$C$587,2,0)</f>
        <v>PASAJES (26100-00)</v>
      </c>
      <c r="K155" s="462" t="str">
        <f t="shared" si="15"/>
        <v>Vinculación Universidad-Sociedad</v>
      </c>
      <c r="L155" s="100" t="s">
        <v>421</v>
      </c>
    </row>
    <row r="156" spans="3:12" x14ac:dyDescent="0.25">
      <c r="C156" s="101" t="s">
        <v>427</v>
      </c>
      <c r="D156" s="532"/>
      <c r="E156" s="153">
        <v>0</v>
      </c>
      <c r="F156" s="120">
        <v>250</v>
      </c>
      <c r="G156" s="99">
        <f t="shared" si="14"/>
        <v>0</v>
      </c>
      <c r="H156" s="163" t="s">
        <v>1459</v>
      </c>
      <c r="I156" s="100" t="s">
        <v>833</v>
      </c>
      <c r="J156" s="100" t="str">
        <f>VLOOKUP(I156,[1]Presupuesto!$B$11:$C$587,2,0)</f>
        <v>PRODUCTOS PAPEL Y CARTON</v>
      </c>
      <c r="K156" s="462" t="str">
        <f t="shared" si="15"/>
        <v>Vinculación Universidad-Sociedad</v>
      </c>
      <c r="L156" s="100" t="s">
        <v>408</v>
      </c>
    </row>
    <row r="157" spans="3:12" x14ac:dyDescent="0.25">
      <c r="C157" s="101" t="s">
        <v>51</v>
      </c>
      <c r="D157" s="532"/>
      <c r="E157" s="203">
        <v>0</v>
      </c>
      <c r="F157" s="102">
        <v>85</v>
      </c>
      <c r="G157" s="99">
        <f t="shared" si="14"/>
        <v>0</v>
      </c>
      <c r="H157" s="163" t="s">
        <v>1459</v>
      </c>
      <c r="I157" s="100" t="s">
        <v>833</v>
      </c>
      <c r="J157" s="100" t="str">
        <f>VLOOKUP(I157,[1]Presupuesto!$B$11:$C$587,2,0)</f>
        <v>PRODUCTOS PAPEL Y CARTON</v>
      </c>
      <c r="K157" s="462" t="str">
        <f t="shared" si="15"/>
        <v>Vinculación Universidad-Sociedad</v>
      </c>
      <c r="L157" s="100" t="s">
        <v>408</v>
      </c>
    </row>
    <row r="158" spans="3:12" x14ac:dyDescent="0.25">
      <c r="C158" s="101" t="s">
        <v>132</v>
      </c>
      <c r="D158" s="532"/>
      <c r="E158" s="203">
        <v>0</v>
      </c>
      <c r="F158" s="102">
        <v>36</v>
      </c>
      <c r="G158" s="99">
        <f t="shared" si="14"/>
        <v>0</v>
      </c>
      <c r="H158" s="163" t="s">
        <v>1459</v>
      </c>
      <c r="I158" s="100" t="s">
        <v>954</v>
      </c>
      <c r="J158" s="100" t="str">
        <f>VLOOKUP(I158,[1]Presupuesto!$B$11:$C$587,2,0)</f>
        <v>UTILES DE ESCRITORIO, OFICINA Y ENSE¥ANZA</v>
      </c>
      <c r="K158" s="462" t="str">
        <f t="shared" si="15"/>
        <v>Vinculación Universidad-Sociedad</v>
      </c>
      <c r="L158" s="100" t="s">
        <v>408</v>
      </c>
    </row>
    <row r="159" spans="3:12" x14ac:dyDescent="0.25">
      <c r="C159" s="101" t="s">
        <v>34</v>
      </c>
      <c r="D159" s="532"/>
      <c r="E159" s="203">
        <v>5</v>
      </c>
      <c r="F159" s="102">
        <v>80</v>
      </c>
      <c r="G159" s="99">
        <f t="shared" si="14"/>
        <v>400</v>
      </c>
      <c r="H159" s="163" t="s">
        <v>1459</v>
      </c>
      <c r="I159" s="100" t="s">
        <v>954</v>
      </c>
      <c r="J159" s="100" t="str">
        <f>VLOOKUP(I159,[1]Presupuesto!$B$11:$C$587,2,0)</f>
        <v>UTILES DE ESCRITORIO, OFICINA Y ENSE¥ANZA</v>
      </c>
      <c r="K159" s="462" t="str">
        <f t="shared" si="15"/>
        <v>Vinculación Universidad-Sociedad</v>
      </c>
      <c r="L159" s="100" t="s">
        <v>408</v>
      </c>
    </row>
    <row r="160" spans="3:12" x14ac:dyDescent="0.25">
      <c r="C160" s="111" t="s">
        <v>52</v>
      </c>
      <c r="D160" s="532"/>
      <c r="E160" s="463">
        <v>0</v>
      </c>
      <c r="F160" s="121">
        <v>25</v>
      </c>
      <c r="G160" s="99">
        <f t="shared" si="14"/>
        <v>0</v>
      </c>
      <c r="H160" s="163" t="s">
        <v>1459</v>
      </c>
      <c r="I160" s="100" t="s">
        <v>954</v>
      </c>
      <c r="J160" s="100" t="str">
        <f>VLOOKUP(I160,[1]Presupuesto!$B$11:$C$587,2,0)</f>
        <v>UTILES DE ESCRITORIO, OFICINA Y ENSE¥ANZA</v>
      </c>
      <c r="K160" s="462" t="str">
        <f t="shared" si="15"/>
        <v>Vinculación Universidad-Sociedad</v>
      </c>
      <c r="L160" s="100" t="s">
        <v>421</v>
      </c>
    </row>
    <row r="161" spans="3:12" ht="15.75" thickBot="1" x14ac:dyDescent="0.3">
      <c r="C161" s="225" t="s">
        <v>446</v>
      </c>
      <c r="D161" s="226">
        <v>0</v>
      </c>
      <c r="E161" s="464">
        <v>0</v>
      </c>
      <c r="F161" s="106">
        <f>HLOOKUP(C161,$AH$2:$BU$3,2,0)</f>
        <v>1200</v>
      </c>
      <c r="G161" s="107">
        <f>D161*E161*F161</f>
        <v>0</v>
      </c>
      <c r="H161" s="356" t="s">
        <v>1459</v>
      </c>
      <c r="I161" s="100" t="s">
        <v>773</v>
      </c>
      <c r="J161" s="108" t="str">
        <f>VLOOKUP(I161,[1]Presupuesto!$B$11:$C$587,2,0)</f>
        <v>VIATICOS NACIONALES</v>
      </c>
      <c r="K161" s="465" t="str">
        <f>$K$36</f>
        <v>Vinculación Universidad-Sociedad</v>
      </c>
      <c r="L161" s="100" t="s">
        <v>421</v>
      </c>
    </row>
    <row r="163" spans="3:12" ht="15.75" thickBot="1" x14ac:dyDescent="0.3"/>
    <row r="164" spans="3:12" ht="15.75" thickBot="1" x14ac:dyDescent="0.3">
      <c r="C164" s="29" t="s">
        <v>43</v>
      </c>
      <c r="D164" s="30">
        <f>SUM(G171:G180)</f>
        <v>45665</v>
      </c>
      <c r="E164" s="95"/>
      <c r="F164" s="95"/>
      <c r="G164" s="95"/>
      <c r="H164" s="76"/>
      <c r="I164" s="76"/>
      <c r="J164" s="76"/>
      <c r="K164" s="114"/>
    </row>
    <row r="165" spans="3:12" x14ac:dyDescent="0.25">
      <c r="C165" s="70"/>
      <c r="D165" s="31"/>
      <c r="E165" s="95"/>
      <c r="F165" s="95"/>
      <c r="G165" s="95"/>
      <c r="H165" s="76"/>
      <c r="I165" s="76"/>
      <c r="J165" s="76"/>
      <c r="K165" s="114"/>
    </row>
    <row r="166" spans="3:12" x14ac:dyDescent="0.25">
      <c r="C166" s="70"/>
      <c r="D166" s="31"/>
      <c r="E166" s="95"/>
      <c r="F166" s="95"/>
      <c r="G166" s="95"/>
      <c r="H166" s="76"/>
      <c r="I166" s="76"/>
      <c r="J166" s="76"/>
      <c r="K166" s="114"/>
    </row>
    <row r="167" spans="3:12" ht="15.75" x14ac:dyDescent="0.25">
      <c r="C167" s="207" t="s">
        <v>400</v>
      </c>
      <c r="D167" s="208" t="s">
        <v>1601</v>
      </c>
      <c r="E167" s="95"/>
      <c r="F167" s="95"/>
      <c r="G167" s="95"/>
      <c r="H167" s="76"/>
      <c r="I167" s="76"/>
      <c r="J167" s="76"/>
      <c r="K167" s="114"/>
    </row>
    <row r="168" spans="3:12" ht="18.75" x14ac:dyDescent="0.25">
      <c r="C168" s="217" t="str">
        <f>IFERROR(VLOOKUP(D167,'Desarrollo e Innov. Curricular'!$E:$F,2,FALSE),IFERROR(VLOOKUP(D167,'Investigación Científica'!$E:$F,2,FALSE),IFERROR(VLOOKUP(D167,'Vinculación Univ. Sociedad'!$E:$F,2,FALSE),IFERROR(VLOOKUP(D167,'Docencia y Profesorado Universi'!$E:$F,2,FALSE),IFERROR(VLOOKUP(D167,'Estudiantes y Graduados'!$E:$F,2,FALSE),IFERROR(VLOOKUP(D167,'Gestion Administrativa'!$E:$F,2,FALSE),IFERROR(VLOOKUP(D167,'Gestión Académica'!$E:$F,2,FALSE),IFERROR(VLOOKUP(D167,'Aseguramiento de la Calidad'!$E:$F,2,FALSE),IFERROR(VLOOKUP(D167,'Gestión del Conocimiento'!$E:$F,2,FALSE),IFERROR(VLOOKUP(D167,'Gobernabilidad y Procesos...'!$E:$F,2,FALSE),IFERROR(VLOOKUP(D167,'Gestión del Talento Humano'!$E:$F,2,FALSE),IFERROR(VLOOKUP(D167,'Internacionalización de la E.S.'!$E:$F,2,FALSE),IFERROR(VLOOKUP(D167,Posgrado!$E:$F,2,FALSE),IFERROR(VLOOKUP(D167,'Cultura de Innovación Insti...'!$E:$F,2,FALSE),VLOOKUP(D167,'Lo Esencial de la Reforma Univ.'!$E:$F,2,0)))))))))))))))</f>
        <v>3.1.1.2.b  Validar la construcción y aplicación de la política de vinculación en cada unidad académica y Centro Regional, según su contexto y líneas prioritarias, mediante la socialización y discusión de la propuesta generada desde la DVUS.</v>
      </c>
      <c r="D168" s="31"/>
      <c r="E168" s="95"/>
      <c r="F168" s="95"/>
      <c r="G168" s="95"/>
      <c r="H168" s="76"/>
      <c r="I168" s="76"/>
      <c r="J168" s="76"/>
      <c r="K168" s="114"/>
    </row>
    <row r="169" spans="3:12" ht="15.75" thickBot="1" x14ac:dyDescent="0.3">
      <c r="C169" s="70"/>
      <c r="D169" s="31"/>
      <c r="E169" s="95"/>
      <c r="F169" s="95"/>
      <c r="G169" s="95"/>
      <c r="H169" s="76"/>
      <c r="I169" s="76"/>
      <c r="J169" s="76"/>
      <c r="K169" s="114"/>
    </row>
    <row r="170" spans="3:12" ht="30.75" thickBot="1" x14ac:dyDescent="0.3">
      <c r="C170" s="128" t="s">
        <v>44</v>
      </c>
      <c r="D170" s="131" t="s">
        <v>45</v>
      </c>
      <c r="E170" s="130" t="s">
        <v>55</v>
      </c>
      <c r="F170" s="130" t="s">
        <v>57</v>
      </c>
      <c r="G170" s="129" t="s">
        <v>27</v>
      </c>
      <c r="H170" s="135" t="s">
        <v>140</v>
      </c>
      <c r="I170" s="130" t="s">
        <v>46</v>
      </c>
      <c r="J170" s="130" t="s">
        <v>141</v>
      </c>
      <c r="K170" s="128" t="s">
        <v>419</v>
      </c>
      <c r="L170" s="130" t="s">
        <v>420</v>
      </c>
    </row>
    <row r="171" spans="3:12" x14ac:dyDescent="0.25">
      <c r="C171" s="97" t="s">
        <v>47</v>
      </c>
      <c r="D171" s="531">
        <v>90</v>
      </c>
      <c r="E171" s="160">
        <v>0</v>
      </c>
      <c r="F171" s="117">
        <v>30000</v>
      </c>
      <c r="G171" s="99">
        <f t="shared" ref="G171:G179" si="16">E171*F171</f>
        <v>0</v>
      </c>
      <c r="H171" s="353" t="s">
        <v>1459</v>
      </c>
      <c r="I171" s="118" t="s">
        <v>711</v>
      </c>
      <c r="J171" s="100" t="str">
        <f>VLOOKUP(I171,[1]Presupuesto!$B$11:$C$587,2,0)</f>
        <v>SERVICIOS DE CAPACITACION.</v>
      </c>
      <c r="K171" s="461" t="s">
        <v>481</v>
      </c>
      <c r="L171" s="100" t="s">
        <v>403</v>
      </c>
    </row>
    <row r="172" spans="3:12" x14ac:dyDescent="0.25">
      <c r="C172" s="101" t="s">
        <v>48</v>
      </c>
      <c r="D172" s="532"/>
      <c r="E172" s="203">
        <f>D171</f>
        <v>90</v>
      </c>
      <c r="F172" s="102">
        <v>50</v>
      </c>
      <c r="G172" s="99">
        <f t="shared" si="16"/>
        <v>4500</v>
      </c>
      <c r="H172" s="163" t="s">
        <v>1459</v>
      </c>
      <c r="I172" s="100" t="s">
        <v>729</v>
      </c>
      <c r="J172" s="100" t="str">
        <f>VLOOKUP(I172,[1]Presupuesto!$B$11:$C$587,2,0)</f>
        <v>SERVICIOS DE IMPRENTA PUBLIC.Y REPRODUCCION</v>
      </c>
      <c r="K172" s="462" t="s">
        <v>481</v>
      </c>
      <c r="L172" s="100" t="s">
        <v>421</v>
      </c>
    </row>
    <row r="173" spans="3:12" x14ac:dyDescent="0.25">
      <c r="C173" s="101" t="s">
        <v>49</v>
      </c>
      <c r="D173" s="532"/>
      <c r="E173" s="203">
        <v>90</v>
      </c>
      <c r="F173" s="102">
        <v>150</v>
      </c>
      <c r="G173" s="99">
        <f t="shared" si="16"/>
        <v>13500</v>
      </c>
      <c r="H173" s="163" t="s">
        <v>1459</v>
      </c>
      <c r="I173" s="100" t="s">
        <v>804</v>
      </c>
      <c r="J173" s="100" t="str">
        <f>VLOOKUP(I173,[1]Presupuesto!$B$11:$C$587,2,0)</f>
        <v>ALIMENTOS B EBIDAS PARA PERSONAS</v>
      </c>
      <c r="K173" s="462" t="str">
        <f t="shared" ref="K173:K179" si="17">$K$55</f>
        <v>Vinculación Universidad-Sociedad</v>
      </c>
      <c r="L173" s="100" t="s">
        <v>405</v>
      </c>
    </row>
    <row r="174" spans="3:12" x14ac:dyDescent="0.25">
      <c r="C174" s="101" t="s">
        <v>50</v>
      </c>
      <c r="D174" s="532"/>
      <c r="E174" s="153">
        <v>0</v>
      </c>
      <c r="F174" s="120">
        <v>10000</v>
      </c>
      <c r="G174" s="99">
        <f t="shared" si="16"/>
        <v>0</v>
      </c>
      <c r="H174" s="163" t="s">
        <v>1459</v>
      </c>
      <c r="I174" s="342" t="s">
        <v>308</v>
      </c>
      <c r="J174" s="100" t="str">
        <f>VLOOKUP(I174,[1]Presupuesto!$B$11:$C$587,2,0)</f>
        <v>PASAJES (26100-00)</v>
      </c>
      <c r="K174" s="462" t="str">
        <f t="shared" si="17"/>
        <v>Vinculación Universidad-Sociedad</v>
      </c>
      <c r="L174" s="100" t="s">
        <v>421</v>
      </c>
    </row>
    <row r="175" spans="3:12" x14ac:dyDescent="0.25">
      <c r="C175" s="101" t="s">
        <v>427</v>
      </c>
      <c r="D175" s="532"/>
      <c r="E175" s="153">
        <v>0</v>
      </c>
      <c r="F175" s="120">
        <v>250</v>
      </c>
      <c r="G175" s="99">
        <f t="shared" si="16"/>
        <v>0</v>
      </c>
      <c r="H175" s="163" t="s">
        <v>1459</v>
      </c>
      <c r="I175" s="100" t="s">
        <v>833</v>
      </c>
      <c r="J175" s="100" t="str">
        <f>VLOOKUP(I175,[1]Presupuesto!$B$11:$C$587,2,0)</f>
        <v>PRODUCTOS PAPEL Y CARTON</v>
      </c>
      <c r="K175" s="462" t="str">
        <f t="shared" si="17"/>
        <v>Vinculación Universidad-Sociedad</v>
      </c>
      <c r="L175" s="100" t="s">
        <v>421</v>
      </c>
    </row>
    <row r="176" spans="3:12" x14ac:dyDescent="0.25">
      <c r="C176" s="101" t="s">
        <v>51</v>
      </c>
      <c r="D176" s="532"/>
      <c r="E176" s="203">
        <v>5</v>
      </c>
      <c r="F176" s="102">
        <v>85</v>
      </c>
      <c r="G176" s="99">
        <f t="shared" si="16"/>
        <v>425</v>
      </c>
      <c r="H176" s="163" t="s">
        <v>1459</v>
      </c>
      <c r="I176" s="100" t="s">
        <v>833</v>
      </c>
      <c r="J176" s="100" t="str">
        <f>VLOOKUP(I176,[1]Presupuesto!$B$11:$C$587,2,0)</f>
        <v>PRODUCTOS PAPEL Y CARTON</v>
      </c>
      <c r="K176" s="462" t="str">
        <f t="shared" si="17"/>
        <v>Vinculación Universidad-Sociedad</v>
      </c>
      <c r="L176" s="100" t="s">
        <v>421</v>
      </c>
    </row>
    <row r="177" spans="3:12" x14ac:dyDescent="0.25">
      <c r="C177" s="101" t="s">
        <v>132</v>
      </c>
      <c r="D177" s="532"/>
      <c r="E177" s="203">
        <v>90</v>
      </c>
      <c r="F177" s="102">
        <v>36</v>
      </c>
      <c r="G177" s="99">
        <f t="shared" si="16"/>
        <v>3240</v>
      </c>
      <c r="H177" s="163" t="s">
        <v>1459</v>
      </c>
      <c r="I177" s="100" t="s">
        <v>954</v>
      </c>
      <c r="J177" s="100" t="str">
        <f>VLOOKUP(I177,[1]Presupuesto!$B$11:$C$587,2,0)</f>
        <v>UTILES DE ESCRITORIO, OFICINA Y ENSE¥ANZA</v>
      </c>
      <c r="K177" s="462" t="str">
        <f t="shared" si="17"/>
        <v>Vinculación Universidad-Sociedad</v>
      </c>
      <c r="L177" s="100" t="s">
        <v>421</v>
      </c>
    </row>
    <row r="178" spans="3:12" x14ac:dyDescent="0.25">
      <c r="C178" s="101" t="s">
        <v>34</v>
      </c>
      <c r="D178" s="532"/>
      <c r="E178" s="203"/>
      <c r="F178" s="102">
        <v>80</v>
      </c>
      <c r="G178" s="99">
        <f t="shared" si="16"/>
        <v>0</v>
      </c>
      <c r="H178" s="163" t="s">
        <v>1459</v>
      </c>
      <c r="I178" s="100" t="s">
        <v>954</v>
      </c>
      <c r="J178" s="100" t="str">
        <f>VLOOKUP(I178,[1]Presupuesto!$B$11:$C$587,2,0)</f>
        <v>UTILES DE ESCRITORIO, OFICINA Y ENSE¥ANZA</v>
      </c>
      <c r="K178" s="462" t="str">
        <f t="shared" si="17"/>
        <v>Vinculación Universidad-Sociedad</v>
      </c>
      <c r="L178" s="100" t="s">
        <v>421</v>
      </c>
    </row>
    <row r="179" spans="3:12" x14ac:dyDescent="0.25">
      <c r="C179" s="111" t="s">
        <v>52</v>
      </c>
      <c r="D179" s="532"/>
      <c r="E179" s="463">
        <v>0</v>
      </c>
      <c r="F179" s="121">
        <v>25</v>
      </c>
      <c r="G179" s="99">
        <f t="shared" si="16"/>
        <v>0</v>
      </c>
      <c r="H179" s="163" t="s">
        <v>1459</v>
      </c>
      <c r="I179" s="100" t="s">
        <v>954</v>
      </c>
      <c r="J179" s="100" t="str">
        <f>VLOOKUP(I179,[1]Presupuesto!$B$11:$C$587,2,0)</f>
        <v>UTILES DE ESCRITORIO, OFICINA Y ENSE¥ANZA</v>
      </c>
      <c r="K179" s="462" t="str">
        <f t="shared" si="17"/>
        <v>Vinculación Universidad-Sociedad</v>
      </c>
      <c r="L179" s="100" t="s">
        <v>421</v>
      </c>
    </row>
    <row r="180" spans="3:12" ht="15.75" thickBot="1" x14ac:dyDescent="0.3">
      <c r="C180" s="225" t="s">
        <v>438</v>
      </c>
      <c r="D180" s="226">
        <v>1</v>
      </c>
      <c r="E180" s="464">
        <v>12</v>
      </c>
      <c r="F180" s="106">
        <f>HLOOKUP(C180,$AH$2:$BU$3,2,0)</f>
        <v>2000</v>
      </c>
      <c r="G180" s="107">
        <f>D180*E180*F180</f>
        <v>24000</v>
      </c>
      <c r="H180" s="356" t="s">
        <v>1459</v>
      </c>
      <c r="I180" s="100" t="s">
        <v>773</v>
      </c>
      <c r="J180" s="108" t="str">
        <f>VLOOKUP(I180,[1]Presupuesto!$B$11:$C$587,2,0)</f>
        <v>VIATICOS NACIONALES</v>
      </c>
      <c r="K180" s="465" t="str">
        <f>$K$55</f>
        <v>Vinculación Universidad-Sociedad</v>
      </c>
      <c r="L180" s="100" t="s">
        <v>421</v>
      </c>
    </row>
    <row r="181" spans="3:12" x14ac:dyDescent="0.25">
      <c r="C181" s="95"/>
      <c r="E181" s="114"/>
      <c r="F181" s="114"/>
      <c r="G181" s="114"/>
      <c r="H181" s="177"/>
      <c r="I181" s="114"/>
      <c r="J181" s="114"/>
      <c r="K181" s="114"/>
    </row>
    <row r="182" spans="3:12" ht="15.75" thickBot="1" x14ac:dyDescent="0.3"/>
    <row r="183" spans="3:12" ht="15.75" thickBot="1" x14ac:dyDescent="0.3">
      <c r="C183" s="29" t="s">
        <v>43</v>
      </c>
      <c r="D183" s="30">
        <f>SUM(G190:G199)</f>
        <v>13050</v>
      </c>
      <c r="E183" s="95"/>
      <c r="F183" s="95"/>
      <c r="G183" s="95"/>
      <c r="H183" s="76"/>
      <c r="I183" s="76"/>
      <c r="J183" s="76"/>
      <c r="K183" s="114"/>
    </row>
    <row r="184" spans="3:12" x14ac:dyDescent="0.25">
      <c r="C184" s="70"/>
      <c r="D184" s="31"/>
      <c r="E184" s="95"/>
      <c r="F184" s="95"/>
      <c r="G184" s="95"/>
      <c r="H184" s="76"/>
      <c r="I184" s="76"/>
      <c r="J184" s="76"/>
      <c r="K184" s="114"/>
    </row>
    <row r="185" spans="3:12" x14ac:dyDescent="0.25">
      <c r="C185" s="70"/>
      <c r="D185" s="31"/>
      <c r="E185" s="95"/>
      <c r="F185" s="95"/>
      <c r="G185" s="95"/>
      <c r="H185" s="76"/>
      <c r="I185" s="76"/>
      <c r="J185" s="76"/>
      <c r="K185" s="114"/>
    </row>
    <row r="186" spans="3:12" ht="15.75" x14ac:dyDescent="0.25">
      <c r="C186" s="207" t="s">
        <v>400</v>
      </c>
      <c r="D186" s="208" t="s">
        <v>1604</v>
      </c>
      <c r="E186" s="95"/>
      <c r="F186" s="95"/>
      <c r="G186" s="95"/>
      <c r="H186" s="76"/>
      <c r="I186" s="76"/>
      <c r="J186" s="76"/>
      <c r="K186" s="114"/>
    </row>
    <row r="187" spans="3:12" ht="18.75" x14ac:dyDescent="0.25">
      <c r="C187" s="217" t="str">
        <f>IFERROR(VLOOKUP(D186,'Desarrollo e Innov. Curricular'!$E:$F,2,FALSE),IFERROR(VLOOKUP(D186,'Investigación Científica'!$E:$F,2,FALSE),IFERROR(VLOOKUP(D186,'Vinculación Univ. Sociedad'!$E:$F,2,FALSE),IFERROR(VLOOKUP(D186,'Docencia y Profesorado Universi'!$E:$F,2,FALSE),IFERROR(VLOOKUP(D186,'Estudiantes y Graduados'!$E:$F,2,FALSE),IFERROR(VLOOKUP(D186,'Gestion Administrativa'!$E:$F,2,FALSE),IFERROR(VLOOKUP(D186,'Gestión Académica'!$E:$F,2,FALSE),IFERROR(VLOOKUP(D186,'Aseguramiento de la Calidad'!$E:$F,2,FALSE),IFERROR(VLOOKUP(D186,'Gestión del Conocimiento'!$E:$F,2,FALSE),IFERROR(VLOOKUP(D186,'Gobernabilidad y Procesos...'!$E:$F,2,FALSE),IFERROR(VLOOKUP(D186,'Gestión del Talento Humano'!$E:$F,2,FALSE),IFERROR(VLOOKUP(D186,'Internacionalización de la E.S.'!$E:$F,2,FALSE),IFERROR(VLOOKUP(D186,Posgrado!$E:$F,2,FALSE),IFERROR(VLOOKUP(D186,'Cultura de Innovación Insti...'!$E:$F,2,FALSE),VLOOKUP(D186,'Lo Esencial de la Reforma Univ.'!$E:$F,2,0)))))))))))))))</f>
        <v>3.1.1.3.c  Formulación de la política de establecimiento de alianzas estratégicas para procesos de vinculación universidad - sociedad en Ciudad Universitaria.</v>
      </c>
      <c r="D187" s="31"/>
      <c r="E187" s="95"/>
      <c r="F187" s="95"/>
      <c r="G187" s="95"/>
      <c r="H187" s="76"/>
      <c r="I187" s="76"/>
      <c r="J187" s="76"/>
      <c r="K187" s="114"/>
    </row>
    <row r="188" spans="3:12" ht="15.75" thickBot="1" x14ac:dyDescent="0.3">
      <c r="C188" s="70"/>
      <c r="D188" s="31"/>
      <c r="E188" s="95"/>
      <c r="F188" s="95"/>
      <c r="G188" s="95"/>
      <c r="H188" s="76"/>
      <c r="I188" s="76"/>
      <c r="J188" s="76"/>
      <c r="K188" s="114"/>
    </row>
    <row r="189" spans="3:12" ht="30.75" thickBot="1" x14ac:dyDescent="0.3">
      <c r="C189" s="128" t="s">
        <v>44</v>
      </c>
      <c r="D189" s="131" t="s">
        <v>45</v>
      </c>
      <c r="E189" s="130" t="s">
        <v>55</v>
      </c>
      <c r="F189" s="130" t="s">
        <v>57</v>
      </c>
      <c r="G189" s="129" t="s">
        <v>27</v>
      </c>
      <c r="H189" s="135" t="s">
        <v>140</v>
      </c>
      <c r="I189" s="130" t="s">
        <v>46</v>
      </c>
      <c r="J189" s="130" t="s">
        <v>141</v>
      </c>
      <c r="K189" s="128" t="s">
        <v>419</v>
      </c>
      <c r="L189" s="130" t="s">
        <v>420</v>
      </c>
    </row>
    <row r="190" spans="3:12" x14ac:dyDescent="0.25">
      <c r="C190" s="97" t="s">
        <v>47</v>
      </c>
      <c r="D190" s="531">
        <v>50</v>
      </c>
      <c r="E190" s="160">
        <v>0</v>
      </c>
      <c r="F190" s="117">
        <v>30000</v>
      </c>
      <c r="G190" s="99">
        <f t="shared" ref="G190:G198" si="18">E190*F190</f>
        <v>0</v>
      </c>
      <c r="H190" s="353" t="s">
        <v>1459</v>
      </c>
      <c r="I190" s="118" t="s">
        <v>711</v>
      </c>
      <c r="J190" s="100" t="str">
        <f>VLOOKUP(I190,[1]Presupuesto!$B$11:$C$587,2,0)</f>
        <v>SERVICIOS DE CAPACITACION.</v>
      </c>
      <c r="K190" s="461" t="s">
        <v>1608</v>
      </c>
      <c r="L190" s="100" t="s">
        <v>403</v>
      </c>
    </row>
    <row r="191" spans="3:12" x14ac:dyDescent="0.25">
      <c r="C191" s="101" t="s">
        <v>48</v>
      </c>
      <c r="D191" s="532"/>
      <c r="E191" s="203">
        <f>D190</f>
        <v>50</v>
      </c>
      <c r="F191" s="102">
        <v>50</v>
      </c>
      <c r="G191" s="99">
        <f t="shared" si="18"/>
        <v>2500</v>
      </c>
      <c r="H191" s="163" t="s">
        <v>1459</v>
      </c>
      <c r="I191" s="100" t="s">
        <v>729</v>
      </c>
      <c r="J191" s="100" t="str">
        <f>VLOOKUP(I191,[1]Presupuesto!$B$11:$C$587,2,0)</f>
        <v>SERVICIOS DE IMPRENTA PUBLIC.Y REPRODUCCION</v>
      </c>
      <c r="K191" s="462" t="s">
        <v>481</v>
      </c>
      <c r="L191" s="100" t="s">
        <v>409</v>
      </c>
    </row>
    <row r="192" spans="3:12" x14ac:dyDescent="0.25">
      <c r="C192" s="101" t="s">
        <v>49</v>
      </c>
      <c r="D192" s="532"/>
      <c r="E192" s="203">
        <v>50</v>
      </c>
      <c r="F192" s="102">
        <v>150</v>
      </c>
      <c r="G192" s="99">
        <f t="shared" si="18"/>
        <v>7500</v>
      </c>
      <c r="H192" s="163" t="s">
        <v>1459</v>
      </c>
      <c r="I192" s="100" t="s">
        <v>804</v>
      </c>
      <c r="J192" s="100" t="str">
        <f>VLOOKUP(I192,[1]Presupuesto!$B$11:$C$587,2,0)</f>
        <v>ALIMENTOS B EBIDAS PARA PERSONAS</v>
      </c>
      <c r="K192" s="462" t="str">
        <f t="shared" ref="K192:K198" si="19">$K$74</f>
        <v>Vinculación Universidad-Sociedad</v>
      </c>
      <c r="L192" s="100" t="s">
        <v>405</v>
      </c>
    </row>
    <row r="193" spans="3:12" x14ac:dyDescent="0.25">
      <c r="C193" s="101" t="s">
        <v>50</v>
      </c>
      <c r="D193" s="532"/>
      <c r="E193" s="153">
        <v>0</v>
      </c>
      <c r="F193" s="120">
        <v>10000</v>
      </c>
      <c r="G193" s="99">
        <f t="shared" si="18"/>
        <v>0</v>
      </c>
      <c r="H193" s="163" t="s">
        <v>1459</v>
      </c>
      <c r="I193" s="342" t="s">
        <v>308</v>
      </c>
      <c r="J193" s="100" t="str">
        <f>VLOOKUP(I193,[1]Presupuesto!$B$11:$C$587,2,0)</f>
        <v>PASAJES (26100-00)</v>
      </c>
      <c r="K193" s="462" t="str">
        <f t="shared" si="19"/>
        <v>Vinculación Universidad-Sociedad</v>
      </c>
      <c r="L193" s="100" t="s">
        <v>421</v>
      </c>
    </row>
    <row r="194" spans="3:12" x14ac:dyDescent="0.25">
      <c r="C194" s="101" t="s">
        <v>427</v>
      </c>
      <c r="D194" s="532"/>
      <c r="E194" s="153">
        <v>0</v>
      </c>
      <c r="F194" s="120">
        <v>250</v>
      </c>
      <c r="G194" s="99">
        <f t="shared" si="18"/>
        <v>0</v>
      </c>
      <c r="H194" s="163" t="s">
        <v>1459</v>
      </c>
      <c r="I194" s="100" t="s">
        <v>833</v>
      </c>
      <c r="J194" s="100" t="str">
        <f>VLOOKUP(I194,[1]Presupuesto!$B$11:$C$587,2,0)</f>
        <v>PRODUCTOS PAPEL Y CARTON</v>
      </c>
      <c r="K194" s="462" t="str">
        <f t="shared" si="19"/>
        <v>Vinculación Universidad-Sociedad</v>
      </c>
      <c r="L194" s="100" t="s">
        <v>421</v>
      </c>
    </row>
    <row r="195" spans="3:12" x14ac:dyDescent="0.25">
      <c r="C195" s="101" t="s">
        <v>51</v>
      </c>
      <c r="D195" s="532"/>
      <c r="E195" s="203">
        <v>0</v>
      </c>
      <c r="F195" s="102">
        <v>85</v>
      </c>
      <c r="G195" s="99">
        <f t="shared" si="18"/>
        <v>0</v>
      </c>
      <c r="H195" s="163" t="s">
        <v>1459</v>
      </c>
      <c r="I195" s="100" t="s">
        <v>833</v>
      </c>
      <c r="J195" s="100" t="str">
        <f>VLOOKUP(I195,[1]Presupuesto!$B$11:$C$587,2,0)</f>
        <v>PRODUCTOS PAPEL Y CARTON</v>
      </c>
      <c r="K195" s="462" t="s">
        <v>481</v>
      </c>
      <c r="L195" s="100" t="s">
        <v>409</v>
      </c>
    </row>
    <row r="196" spans="3:12" x14ac:dyDescent="0.25">
      <c r="C196" s="101" t="s">
        <v>132</v>
      </c>
      <c r="D196" s="532"/>
      <c r="E196" s="203">
        <v>50</v>
      </c>
      <c r="F196" s="102">
        <v>36</v>
      </c>
      <c r="G196" s="99">
        <f t="shared" si="18"/>
        <v>1800</v>
      </c>
      <c r="H196" s="163" t="s">
        <v>1459</v>
      </c>
      <c r="I196" s="100" t="s">
        <v>954</v>
      </c>
      <c r="J196" s="100" t="str">
        <f>VLOOKUP(I196,[1]Presupuesto!$B$11:$C$587,2,0)</f>
        <v>UTILES DE ESCRITORIO, OFICINA Y ENSE¥ANZA</v>
      </c>
      <c r="K196" s="462" t="s">
        <v>481</v>
      </c>
      <c r="L196" s="100" t="s">
        <v>409</v>
      </c>
    </row>
    <row r="197" spans="3:12" x14ac:dyDescent="0.25">
      <c r="C197" s="101" t="s">
        <v>34</v>
      </c>
      <c r="D197" s="532"/>
      <c r="E197" s="203">
        <v>0</v>
      </c>
      <c r="F197" s="102">
        <v>80</v>
      </c>
      <c r="G197" s="99">
        <f t="shared" si="18"/>
        <v>0</v>
      </c>
      <c r="H197" s="163" t="s">
        <v>1459</v>
      </c>
      <c r="I197" s="100" t="s">
        <v>954</v>
      </c>
      <c r="J197" s="100" t="str">
        <f>VLOOKUP(I197,[1]Presupuesto!$B$11:$C$587,2,0)</f>
        <v>UTILES DE ESCRITORIO, OFICINA Y ENSE¥ANZA</v>
      </c>
      <c r="K197" s="462" t="s">
        <v>481</v>
      </c>
      <c r="L197" s="100" t="s">
        <v>409</v>
      </c>
    </row>
    <row r="198" spans="3:12" x14ac:dyDescent="0.25">
      <c r="C198" s="111" t="s">
        <v>52</v>
      </c>
      <c r="D198" s="532"/>
      <c r="E198" s="463">
        <v>50</v>
      </c>
      <c r="F198" s="121">
        <v>25</v>
      </c>
      <c r="G198" s="99">
        <f t="shared" si="18"/>
        <v>1250</v>
      </c>
      <c r="H198" s="163" t="s">
        <v>1459</v>
      </c>
      <c r="I198" s="100" t="s">
        <v>954</v>
      </c>
      <c r="J198" s="100" t="str">
        <f>VLOOKUP(I198,[1]Presupuesto!$B$11:$C$587,2,0)</f>
        <v>UTILES DE ESCRITORIO, OFICINA Y ENSE¥ANZA</v>
      </c>
      <c r="K198" s="462" t="str">
        <f t="shared" si="19"/>
        <v>Vinculación Universidad-Sociedad</v>
      </c>
      <c r="L198" s="100" t="s">
        <v>421</v>
      </c>
    </row>
    <row r="199" spans="3:12" ht="15.75" thickBot="1" x14ac:dyDescent="0.3">
      <c r="C199" s="225" t="s">
        <v>438</v>
      </c>
      <c r="D199" s="226">
        <v>2</v>
      </c>
      <c r="E199" s="464">
        <v>0</v>
      </c>
      <c r="F199" s="106">
        <f>HLOOKUP(C199,$AH$2:$BU$3,2,0)</f>
        <v>2000</v>
      </c>
      <c r="G199" s="107">
        <f>D199*E199*F199</f>
        <v>0</v>
      </c>
      <c r="H199" s="356" t="s">
        <v>1459</v>
      </c>
      <c r="I199" s="100" t="s">
        <v>773</v>
      </c>
      <c r="J199" s="108" t="str">
        <f>VLOOKUP(I199,[1]Presupuesto!$B$11:$C$587,2,0)</f>
        <v>VIATICOS NACIONALES</v>
      </c>
      <c r="K199" s="465" t="s">
        <v>481</v>
      </c>
      <c r="L199" s="100" t="s">
        <v>409</v>
      </c>
    </row>
    <row r="201" spans="3:12" ht="15.75" thickBot="1" x14ac:dyDescent="0.3"/>
    <row r="202" spans="3:12" ht="15.75" thickBot="1" x14ac:dyDescent="0.3">
      <c r="C202" s="29" t="s">
        <v>43</v>
      </c>
      <c r="D202" s="30">
        <f>SUM(G209:G218)</f>
        <v>55000</v>
      </c>
      <c r="E202" s="95"/>
      <c r="F202" s="95"/>
      <c r="G202" s="95"/>
      <c r="H202" s="76"/>
      <c r="I202" s="76"/>
      <c r="J202" s="76"/>
      <c r="K202" s="114"/>
    </row>
    <row r="203" spans="3:12" x14ac:dyDescent="0.25">
      <c r="C203" s="70"/>
      <c r="D203" s="31"/>
      <c r="E203" s="95"/>
      <c r="F203" s="95"/>
      <c r="G203" s="95"/>
      <c r="H203" s="76"/>
      <c r="I203" s="76"/>
      <c r="J203" s="76"/>
      <c r="K203" s="114"/>
    </row>
    <row r="204" spans="3:12" x14ac:dyDescent="0.25">
      <c r="C204" s="70"/>
      <c r="D204" s="31"/>
      <c r="E204" s="95"/>
      <c r="F204" s="95"/>
      <c r="G204" s="95"/>
      <c r="H204" s="76"/>
      <c r="I204" s="76"/>
      <c r="J204" s="76"/>
      <c r="K204" s="114"/>
    </row>
    <row r="205" spans="3:12" ht="15.75" x14ac:dyDescent="0.25">
      <c r="C205" s="207" t="s">
        <v>400</v>
      </c>
      <c r="D205" s="208" t="s">
        <v>1607</v>
      </c>
      <c r="E205" s="95"/>
      <c r="F205" s="95"/>
      <c r="G205" s="95"/>
      <c r="H205" s="76"/>
      <c r="I205" s="76"/>
      <c r="J205" s="76"/>
      <c r="K205" s="114"/>
    </row>
    <row r="206" spans="3:12" ht="18.75" x14ac:dyDescent="0.25">
      <c r="C206" s="217" t="str">
        <f>IFERROR(VLOOKUP(D205,'Desarrollo e Innov. Curricular'!$E:$F,2,FALSE),IFERROR(VLOOKUP(D205,'Investigación Científica'!$E:$F,2,FALSE),IFERROR(VLOOKUP(D205,'Vinculación Univ. Sociedad'!$E:$F,2,FALSE),IFERROR(VLOOKUP(D205,'Docencia y Profesorado Universi'!$E:$F,2,FALSE),IFERROR(VLOOKUP(D205,'Estudiantes y Graduados'!$E:$F,2,FALSE),IFERROR(VLOOKUP(D205,'Gestion Administrativa'!$E:$F,2,FALSE),IFERROR(VLOOKUP(D205,'Gestión Académica'!$E:$F,2,FALSE),IFERROR(VLOOKUP(D205,'Aseguramiento de la Calidad'!$E:$F,2,FALSE),IFERROR(VLOOKUP(D205,'Gestión del Conocimiento'!$E:$F,2,FALSE),IFERROR(VLOOKUP(D205,'Gobernabilidad y Procesos...'!$E:$F,2,FALSE),IFERROR(VLOOKUP(D205,'Gestión del Talento Humano'!$E:$F,2,FALSE),IFERROR(VLOOKUP(D205,'Internacionalización de la E.S.'!$E:$F,2,FALSE),IFERROR(VLOOKUP(D205,Posgrado!$E:$F,2,FALSE),IFERROR(VLOOKUP(D205,'Cultura de Innovación Insti...'!$E:$F,2,FALSE),VLOOKUP(D205,'Lo Esencial de la Reforma Univ.'!$E:$F,2,0)))))))))))))))</f>
        <v>3.1.1.5.a  Taller de intercambio de experiencias en temáticas específicas de vinculación, las cuales pueden ser desde Práctica Profesional, 40 horas, gestión de alianzas, voluntariado en vinculación, ejecución de proyectos interdisciplinarios, etc.)</v>
      </c>
      <c r="D206" s="31"/>
      <c r="E206" s="95"/>
      <c r="F206" s="95"/>
      <c r="G206" s="95"/>
      <c r="H206" s="76"/>
      <c r="I206" s="76"/>
      <c r="J206" s="76"/>
      <c r="K206" s="114"/>
    </row>
    <row r="207" spans="3:12" ht="15.75" thickBot="1" x14ac:dyDescent="0.3">
      <c r="C207" s="70"/>
      <c r="D207" s="31"/>
      <c r="E207" s="95"/>
      <c r="F207" s="95"/>
      <c r="G207" s="95"/>
      <c r="H207" s="76"/>
      <c r="I207" s="76"/>
      <c r="J207" s="76"/>
      <c r="K207" s="114"/>
    </row>
    <row r="208" spans="3:12" ht="30.75" thickBot="1" x14ac:dyDescent="0.3">
      <c r="C208" s="128" t="s">
        <v>44</v>
      </c>
      <c r="D208" s="131" t="s">
        <v>45</v>
      </c>
      <c r="E208" s="130" t="s">
        <v>55</v>
      </c>
      <c r="F208" s="130" t="s">
        <v>57</v>
      </c>
      <c r="G208" s="129" t="s">
        <v>27</v>
      </c>
      <c r="H208" s="135" t="s">
        <v>140</v>
      </c>
      <c r="I208" s="130" t="s">
        <v>46</v>
      </c>
      <c r="J208" s="130" t="s">
        <v>141</v>
      </c>
      <c r="K208" s="128" t="s">
        <v>419</v>
      </c>
      <c r="L208" s="130" t="s">
        <v>420</v>
      </c>
    </row>
    <row r="209" spans="3:12" x14ac:dyDescent="0.25">
      <c r="C209" s="97" t="s">
        <v>47</v>
      </c>
      <c r="D209" s="531">
        <v>200</v>
      </c>
      <c r="E209" s="160"/>
      <c r="F209" s="117">
        <v>30000</v>
      </c>
      <c r="G209" s="99">
        <f t="shared" ref="G209:G217" si="20">E209*F209</f>
        <v>0</v>
      </c>
      <c r="H209" s="353" t="s">
        <v>1459</v>
      </c>
      <c r="I209" s="118" t="s">
        <v>711</v>
      </c>
      <c r="J209" s="100" t="str">
        <f>VLOOKUP(I209,[1]Presupuesto!$B$11:$C$587,2,0)</f>
        <v>SERVICIOS DE CAPACITACION.</v>
      </c>
      <c r="K209" s="461" t="s">
        <v>481</v>
      </c>
      <c r="L209" s="100" t="s">
        <v>403</v>
      </c>
    </row>
    <row r="210" spans="3:12" x14ac:dyDescent="0.25">
      <c r="C210" s="101" t="s">
        <v>48</v>
      </c>
      <c r="D210" s="532"/>
      <c r="E210" s="203">
        <v>200</v>
      </c>
      <c r="F210" s="102">
        <v>50</v>
      </c>
      <c r="G210" s="99">
        <f t="shared" si="20"/>
        <v>10000</v>
      </c>
      <c r="H210" s="163" t="s">
        <v>1459</v>
      </c>
      <c r="I210" s="100" t="s">
        <v>729</v>
      </c>
      <c r="J210" s="100" t="str">
        <f>VLOOKUP(I210,[1]Presupuesto!$B$11:$C$587,2,0)</f>
        <v>SERVICIOS DE IMPRENTA PUBLIC.Y REPRODUCCION</v>
      </c>
      <c r="K210" s="462" t="str">
        <f t="shared" ref="K210:K218" si="21">$K$17</f>
        <v>Vinculación Universidad-Sociedad</v>
      </c>
      <c r="L210" s="100" t="s">
        <v>405</v>
      </c>
    </row>
    <row r="211" spans="3:12" x14ac:dyDescent="0.25">
      <c r="C211" s="101" t="s">
        <v>49</v>
      </c>
      <c r="D211" s="532"/>
      <c r="E211" s="203">
        <v>200</v>
      </c>
      <c r="F211" s="102">
        <v>150</v>
      </c>
      <c r="G211" s="99">
        <f t="shared" si="20"/>
        <v>30000</v>
      </c>
      <c r="H211" s="163" t="s">
        <v>1459</v>
      </c>
      <c r="I211" s="100" t="s">
        <v>804</v>
      </c>
      <c r="J211" s="100" t="str">
        <f>VLOOKUP(I211,[1]Presupuesto!$B$11:$C$587,2,0)</f>
        <v>ALIMENTOS B EBIDAS PARA PERSONAS</v>
      </c>
      <c r="K211" s="462" t="str">
        <f t="shared" si="21"/>
        <v>Vinculación Universidad-Sociedad</v>
      </c>
      <c r="L211" s="100" t="s">
        <v>405</v>
      </c>
    </row>
    <row r="212" spans="3:12" x14ac:dyDescent="0.25">
      <c r="C212" s="101" t="s">
        <v>50</v>
      </c>
      <c r="D212" s="532"/>
      <c r="E212" s="153">
        <v>0</v>
      </c>
      <c r="F212" s="120">
        <v>10000</v>
      </c>
      <c r="G212" s="99">
        <f t="shared" si="20"/>
        <v>0</v>
      </c>
      <c r="H212" s="163" t="s">
        <v>1459</v>
      </c>
      <c r="I212" s="342" t="s">
        <v>308</v>
      </c>
      <c r="J212" s="100" t="str">
        <f>VLOOKUP(I212,[1]Presupuesto!$B$11:$C$587,2,0)</f>
        <v>PASAJES (26100-00)</v>
      </c>
      <c r="K212" s="462" t="str">
        <f t="shared" si="21"/>
        <v>Vinculación Universidad-Sociedad</v>
      </c>
      <c r="L212" s="100" t="s">
        <v>421</v>
      </c>
    </row>
    <row r="213" spans="3:12" x14ac:dyDescent="0.25">
      <c r="C213" s="101" t="s">
        <v>427</v>
      </c>
      <c r="D213" s="532"/>
      <c r="E213" s="153">
        <v>0</v>
      </c>
      <c r="F213" s="120">
        <v>250</v>
      </c>
      <c r="G213" s="99">
        <f t="shared" si="20"/>
        <v>0</v>
      </c>
      <c r="H213" s="163" t="s">
        <v>1459</v>
      </c>
      <c r="I213" s="100" t="s">
        <v>833</v>
      </c>
      <c r="J213" s="100" t="str">
        <f>VLOOKUP(I213,[1]Presupuesto!$B$11:$C$587,2,0)</f>
        <v>PRODUCTOS PAPEL Y CARTON</v>
      </c>
      <c r="K213" s="462" t="str">
        <f t="shared" si="21"/>
        <v>Vinculación Universidad-Sociedad</v>
      </c>
      <c r="L213" s="100" t="s">
        <v>421</v>
      </c>
    </row>
    <row r="214" spans="3:12" x14ac:dyDescent="0.25">
      <c r="C214" s="101" t="s">
        <v>51</v>
      </c>
      <c r="D214" s="532"/>
      <c r="E214" s="203">
        <v>100</v>
      </c>
      <c r="F214" s="102">
        <v>85</v>
      </c>
      <c r="G214" s="99">
        <f t="shared" si="20"/>
        <v>8500</v>
      </c>
      <c r="H214" s="163" t="s">
        <v>1459</v>
      </c>
      <c r="I214" s="100" t="s">
        <v>833</v>
      </c>
      <c r="J214" s="100" t="str">
        <f>VLOOKUP(I214,[1]Presupuesto!$B$11:$C$587,2,0)</f>
        <v>PRODUCTOS PAPEL Y CARTON</v>
      </c>
      <c r="K214" s="462" t="str">
        <f t="shared" si="21"/>
        <v>Vinculación Universidad-Sociedad</v>
      </c>
      <c r="L214" s="100" t="s">
        <v>405</v>
      </c>
    </row>
    <row r="215" spans="3:12" x14ac:dyDescent="0.25">
      <c r="C215" s="101" t="s">
        <v>132</v>
      </c>
      <c r="D215" s="532"/>
      <c r="E215" s="203">
        <v>100</v>
      </c>
      <c r="F215" s="102">
        <v>36</v>
      </c>
      <c r="G215" s="99">
        <f t="shared" si="20"/>
        <v>3600</v>
      </c>
      <c r="H215" s="163" t="s">
        <v>1459</v>
      </c>
      <c r="I215" s="100" t="s">
        <v>954</v>
      </c>
      <c r="J215" s="100" t="str">
        <f>VLOOKUP(I215,[1]Presupuesto!$B$11:$C$587,2,0)</f>
        <v>UTILES DE ESCRITORIO, OFICINA Y ENSE¥ANZA</v>
      </c>
      <c r="K215" s="462" t="str">
        <f t="shared" si="21"/>
        <v>Vinculación Universidad-Sociedad</v>
      </c>
      <c r="L215" s="100" t="s">
        <v>405</v>
      </c>
    </row>
    <row r="216" spans="3:12" x14ac:dyDescent="0.25">
      <c r="C216" s="101" t="s">
        <v>34</v>
      </c>
      <c r="D216" s="532"/>
      <c r="E216" s="203">
        <v>5</v>
      </c>
      <c r="F216" s="102">
        <v>80</v>
      </c>
      <c r="G216" s="99">
        <f t="shared" si="20"/>
        <v>400</v>
      </c>
      <c r="H216" s="163" t="s">
        <v>1459</v>
      </c>
      <c r="I216" s="100" t="s">
        <v>954</v>
      </c>
      <c r="J216" s="100" t="str">
        <f>VLOOKUP(I216,[1]Presupuesto!$B$11:$C$587,2,0)</f>
        <v>UTILES DE ESCRITORIO, OFICINA Y ENSE¥ANZA</v>
      </c>
      <c r="K216" s="462" t="str">
        <f t="shared" si="21"/>
        <v>Vinculación Universidad-Sociedad</v>
      </c>
      <c r="L216" s="100" t="s">
        <v>405</v>
      </c>
    </row>
    <row r="217" spans="3:12" x14ac:dyDescent="0.25">
      <c r="C217" s="111" t="s">
        <v>52</v>
      </c>
      <c r="D217" s="532"/>
      <c r="E217" s="463">
        <v>100</v>
      </c>
      <c r="F217" s="121">
        <v>25</v>
      </c>
      <c r="G217" s="99">
        <f t="shared" si="20"/>
        <v>2500</v>
      </c>
      <c r="H217" s="163" t="s">
        <v>1459</v>
      </c>
      <c r="I217" s="100" t="s">
        <v>954</v>
      </c>
      <c r="J217" s="100" t="str">
        <f>VLOOKUP(I217,[1]Presupuesto!$B$11:$C$587,2,0)</f>
        <v>UTILES DE ESCRITORIO, OFICINA Y ENSE¥ANZA</v>
      </c>
      <c r="K217" s="462" t="str">
        <f t="shared" si="21"/>
        <v>Vinculación Universidad-Sociedad</v>
      </c>
      <c r="L217" s="100" t="s">
        <v>421</v>
      </c>
    </row>
    <row r="218" spans="3:12" ht="15.75" thickBot="1" x14ac:dyDescent="0.3">
      <c r="C218" s="225" t="s">
        <v>438</v>
      </c>
      <c r="D218" s="226">
        <v>2</v>
      </c>
      <c r="E218" s="464">
        <v>0</v>
      </c>
      <c r="F218" s="106">
        <f>HLOOKUP(C218,$AH$2:$BU$3,2,0)</f>
        <v>2000</v>
      </c>
      <c r="G218" s="107">
        <f>D218*E218*F218</f>
        <v>0</v>
      </c>
      <c r="H218" s="356" t="s">
        <v>1459</v>
      </c>
      <c r="I218" s="100" t="s">
        <v>773</v>
      </c>
      <c r="J218" s="108" t="str">
        <f>VLOOKUP(I218,[1]Presupuesto!$B$11:$C$587,2,0)</f>
        <v>VIATICOS NACIONALES</v>
      </c>
      <c r="K218" s="465" t="str">
        <f t="shared" si="21"/>
        <v>Vinculación Universidad-Sociedad</v>
      </c>
      <c r="L218" s="100" t="s">
        <v>405</v>
      </c>
    </row>
    <row r="221" spans="3:12" ht="15.75" thickBot="1" x14ac:dyDescent="0.3"/>
    <row r="222" spans="3:12" ht="15.75" thickBot="1" x14ac:dyDescent="0.3">
      <c r="C222" s="29" t="s">
        <v>43</v>
      </c>
      <c r="D222" s="30">
        <f>SUM(G229:G239)</f>
        <v>87000</v>
      </c>
      <c r="E222" s="95"/>
      <c r="F222" s="95"/>
      <c r="G222" s="95"/>
      <c r="H222" s="76"/>
      <c r="I222" s="76"/>
      <c r="J222" s="76"/>
      <c r="K222" s="114"/>
    </row>
    <row r="223" spans="3:12" x14ac:dyDescent="0.25">
      <c r="C223" s="70"/>
      <c r="D223" s="31"/>
      <c r="E223" s="95"/>
      <c r="F223" s="95"/>
      <c r="G223" s="95"/>
      <c r="H223" s="76"/>
      <c r="I223" s="76"/>
      <c r="J223" s="76"/>
      <c r="K223" s="114"/>
    </row>
    <row r="224" spans="3:12" x14ac:dyDescent="0.25">
      <c r="C224" s="70"/>
      <c r="D224" s="31"/>
      <c r="E224" s="95"/>
      <c r="F224" s="95"/>
      <c r="G224" s="95"/>
      <c r="H224" s="76"/>
      <c r="I224" s="76"/>
      <c r="J224" s="76"/>
      <c r="K224" s="114"/>
    </row>
    <row r="225" spans="3:12" ht="15.75" x14ac:dyDescent="0.25">
      <c r="C225" s="207" t="s">
        <v>400</v>
      </c>
      <c r="D225" s="208" t="s">
        <v>1605</v>
      </c>
      <c r="E225" s="95"/>
      <c r="F225" s="95"/>
      <c r="G225" s="95"/>
      <c r="H225" s="76"/>
      <c r="I225" s="76"/>
      <c r="J225" s="76"/>
      <c r="K225" s="114"/>
    </row>
    <row r="226" spans="3:12" ht="18.75" x14ac:dyDescent="0.25">
      <c r="C226" s="217" t="str">
        <f>IFERROR(VLOOKUP(D225,'Desarrollo e Innov. Curricular'!$E:$F,2,FALSE),IFERROR(VLOOKUP(D225,'Investigación Científica'!$E:$F,2,FALSE),IFERROR(VLOOKUP(D225,'Vinculación Univ. Sociedad'!$E:$F,2,FALSE),IFERROR(VLOOKUP(D225,'Docencia y Profesorado Universi'!$E:$F,2,FALSE),IFERROR(VLOOKUP(D225,'Estudiantes y Graduados'!$E:$F,2,FALSE),IFERROR(VLOOKUP(D225,'Gestion Administrativa'!$E:$F,2,FALSE),IFERROR(VLOOKUP(D225,'Gestión Académica'!$E:$F,2,FALSE),IFERROR(VLOOKUP(D225,'Aseguramiento de la Calidad'!$E:$F,2,FALSE),IFERROR(VLOOKUP(D225,'Gestión del Conocimiento'!$E:$F,2,FALSE),IFERROR(VLOOKUP(D225,'Gobernabilidad y Procesos...'!$E:$F,2,FALSE),IFERROR(VLOOKUP(D225,'Gestión del Talento Humano'!$E:$F,2,FALSE),IFERROR(VLOOKUP(D225,'Internacionalización de la E.S.'!$E:$F,2,FALSE),IFERROR(VLOOKUP(D225,Posgrado!$E:$F,2,FALSE),IFERROR(VLOOKUP(D225,'Cultura de Innovación Insti...'!$E:$F,2,FALSE),VLOOKUP(D225,'Lo Esencial de la Reforma Univ.'!$E:$F,2,0)))))))))))))))</f>
        <v xml:space="preserve"> 3.1.1.4.a Dos Giras a cada Centro Regional para la organización y consolidación del Comité de Vinculación Regional que gestiona y organiza los procesos de vinculación desarrollados por las unidades académicas de cada CR.</v>
      </c>
      <c r="D226" s="31"/>
      <c r="E226" s="95"/>
      <c r="F226" s="95"/>
      <c r="G226" s="95"/>
      <c r="H226" s="76"/>
      <c r="I226" s="76"/>
      <c r="J226" s="76"/>
      <c r="K226" s="114"/>
    </row>
    <row r="227" spans="3:12" ht="15.75" thickBot="1" x14ac:dyDescent="0.3">
      <c r="C227" s="70"/>
      <c r="D227" s="31"/>
      <c r="E227" s="95"/>
      <c r="F227" s="95"/>
      <c r="G227" s="95"/>
      <c r="H227" s="76"/>
      <c r="I227" s="76"/>
      <c r="J227" s="76"/>
      <c r="K227" s="114"/>
    </row>
    <row r="228" spans="3:12" ht="30.75" thickBot="1" x14ac:dyDescent="0.3">
      <c r="C228" s="128" t="s">
        <v>44</v>
      </c>
      <c r="D228" s="131" t="s">
        <v>45</v>
      </c>
      <c r="E228" s="130" t="s">
        <v>55</v>
      </c>
      <c r="F228" s="130" t="s">
        <v>57</v>
      </c>
      <c r="G228" s="129" t="s">
        <v>27</v>
      </c>
      <c r="H228" s="135" t="s">
        <v>140</v>
      </c>
      <c r="I228" s="130" t="s">
        <v>46</v>
      </c>
      <c r="J228" s="130" t="s">
        <v>141</v>
      </c>
      <c r="K228" s="128" t="s">
        <v>419</v>
      </c>
      <c r="L228" s="130" t="s">
        <v>420</v>
      </c>
    </row>
    <row r="229" spans="3:12" x14ac:dyDescent="0.25">
      <c r="C229" s="97" t="s">
        <v>47</v>
      </c>
      <c r="D229" s="531"/>
      <c r="E229" s="160"/>
      <c r="F229" s="117">
        <v>30000</v>
      </c>
      <c r="G229" s="99">
        <f t="shared" ref="G229:G237" si="22">E229*F229</f>
        <v>0</v>
      </c>
      <c r="H229" s="353" t="s">
        <v>1459</v>
      </c>
      <c r="I229" s="118" t="s">
        <v>711</v>
      </c>
      <c r="J229" s="100" t="str">
        <f>VLOOKUP(I229,[1]Presupuesto!$B$11:$C$587,2,0)</f>
        <v>SERVICIOS DE CAPACITACION.</v>
      </c>
      <c r="K229" s="461" t="s">
        <v>481</v>
      </c>
      <c r="L229" s="100" t="s">
        <v>403</v>
      </c>
    </row>
    <row r="230" spans="3:12" x14ac:dyDescent="0.25">
      <c r="C230" s="101" t="s">
        <v>48</v>
      </c>
      <c r="D230" s="532"/>
      <c r="E230" s="203">
        <v>200</v>
      </c>
      <c r="F230" s="102">
        <v>50</v>
      </c>
      <c r="G230" s="99">
        <f t="shared" si="22"/>
        <v>10000</v>
      </c>
      <c r="H230" s="163" t="s">
        <v>1459</v>
      </c>
      <c r="I230" s="100" t="s">
        <v>729</v>
      </c>
      <c r="J230" s="100" t="str">
        <f>VLOOKUP(I230,[1]Presupuesto!$B$11:$C$587,2,0)</f>
        <v>SERVICIOS DE IMPRENTA PUBLIC.Y REPRODUCCION</v>
      </c>
      <c r="K230" s="462" t="str">
        <f t="shared" ref="K230:K239" si="23">$K$17</f>
        <v>Vinculación Universidad-Sociedad</v>
      </c>
      <c r="L230" s="100" t="s">
        <v>405</v>
      </c>
    </row>
    <row r="231" spans="3:12" x14ac:dyDescent="0.25">
      <c r="C231" s="101" t="s">
        <v>49</v>
      </c>
      <c r="D231" s="532"/>
      <c r="E231" s="203">
        <v>200</v>
      </c>
      <c r="F231" s="102">
        <v>150</v>
      </c>
      <c r="G231" s="99">
        <f t="shared" si="22"/>
        <v>30000</v>
      </c>
      <c r="H231" s="163" t="s">
        <v>1459</v>
      </c>
      <c r="I231" s="100" t="s">
        <v>804</v>
      </c>
      <c r="J231" s="100" t="str">
        <f>VLOOKUP(I231,[1]Presupuesto!$B$11:$C$587,2,0)</f>
        <v>ALIMENTOS B EBIDAS PARA PERSONAS</v>
      </c>
      <c r="K231" s="462" t="str">
        <f t="shared" si="23"/>
        <v>Vinculación Universidad-Sociedad</v>
      </c>
      <c r="L231" s="100" t="s">
        <v>405</v>
      </c>
    </row>
    <row r="232" spans="3:12" x14ac:dyDescent="0.25">
      <c r="C232" s="101" t="s">
        <v>50</v>
      </c>
      <c r="D232" s="532"/>
      <c r="E232" s="153">
        <v>0</v>
      </c>
      <c r="F232" s="120">
        <v>10000</v>
      </c>
      <c r="G232" s="99">
        <f t="shared" si="22"/>
        <v>0</v>
      </c>
      <c r="H232" s="163" t="s">
        <v>1459</v>
      </c>
      <c r="I232" s="342" t="s">
        <v>308</v>
      </c>
      <c r="J232" s="100" t="str">
        <f>VLOOKUP(I232,[1]Presupuesto!$B$11:$C$587,2,0)</f>
        <v>PASAJES (26100-00)</v>
      </c>
      <c r="K232" s="462" t="str">
        <f t="shared" si="23"/>
        <v>Vinculación Universidad-Sociedad</v>
      </c>
      <c r="L232" s="100" t="s">
        <v>421</v>
      </c>
    </row>
    <row r="233" spans="3:12" x14ac:dyDescent="0.25">
      <c r="C233" s="101" t="s">
        <v>427</v>
      </c>
      <c r="D233" s="532"/>
      <c r="E233" s="153">
        <v>0</v>
      </c>
      <c r="F233" s="120">
        <v>250</v>
      </c>
      <c r="G233" s="99">
        <f t="shared" si="22"/>
        <v>0</v>
      </c>
      <c r="H233" s="163" t="s">
        <v>1459</v>
      </c>
      <c r="I233" s="100" t="s">
        <v>833</v>
      </c>
      <c r="J233" s="100" t="str">
        <f>VLOOKUP(I233,[1]Presupuesto!$B$11:$C$587,2,0)</f>
        <v>PRODUCTOS PAPEL Y CARTON</v>
      </c>
      <c r="K233" s="462" t="str">
        <f t="shared" si="23"/>
        <v>Vinculación Universidad-Sociedad</v>
      </c>
      <c r="L233" s="100" t="s">
        <v>421</v>
      </c>
    </row>
    <row r="234" spans="3:12" x14ac:dyDescent="0.25">
      <c r="C234" s="101" t="s">
        <v>51</v>
      </c>
      <c r="D234" s="532"/>
      <c r="E234" s="203">
        <v>100</v>
      </c>
      <c r="F234" s="102">
        <v>85</v>
      </c>
      <c r="G234" s="99">
        <f t="shared" si="22"/>
        <v>8500</v>
      </c>
      <c r="H234" s="163" t="s">
        <v>1459</v>
      </c>
      <c r="I234" s="100" t="s">
        <v>833</v>
      </c>
      <c r="J234" s="100" t="str">
        <f>VLOOKUP(I234,[1]Presupuesto!$B$11:$C$587,2,0)</f>
        <v>PRODUCTOS PAPEL Y CARTON</v>
      </c>
      <c r="K234" s="462" t="str">
        <f t="shared" si="23"/>
        <v>Vinculación Universidad-Sociedad</v>
      </c>
      <c r="L234" s="100" t="s">
        <v>405</v>
      </c>
    </row>
    <row r="235" spans="3:12" x14ac:dyDescent="0.25">
      <c r="C235" s="101" t="s">
        <v>132</v>
      </c>
      <c r="D235" s="532"/>
      <c r="E235" s="203">
        <v>100</v>
      </c>
      <c r="F235" s="102">
        <v>36</v>
      </c>
      <c r="G235" s="99">
        <f t="shared" si="22"/>
        <v>3600</v>
      </c>
      <c r="H235" s="163" t="s">
        <v>1459</v>
      </c>
      <c r="I235" s="100" t="s">
        <v>954</v>
      </c>
      <c r="J235" s="100" t="str">
        <f>VLOOKUP(I235,[1]Presupuesto!$B$11:$C$587,2,0)</f>
        <v>UTILES DE ESCRITORIO, OFICINA Y ENSE¥ANZA</v>
      </c>
      <c r="K235" s="462" t="str">
        <f t="shared" si="23"/>
        <v>Vinculación Universidad-Sociedad</v>
      </c>
      <c r="L235" s="100" t="s">
        <v>405</v>
      </c>
    </row>
    <row r="236" spans="3:12" x14ac:dyDescent="0.25">
      <c r="C236" s="101" t="s">
        <v>34</v>
      </c>
      <c r="D236" s="532"/>
      <c r="E236" s="203">
        <v>5</v>
      </c>
      <c r="F236" s="102">
        <v>80</v>
      </c>
      <c r="G236" s="99">
        <f t="shared" si="22"/>
        <v>400</v>
      </c>
      <c r="H236" s="163" t="s">
        <v>1459</v>
      </c>
      <c r="I236" s="100" t="s">
        <v>954</v>
      </c>
      <c r="J236" s="100" t="str">
        <f>VLOOKUP(I236,[1]Presupuesto!$B$11:$C$587,2,0)</f>
        <v>UTILES DE ESCRITORIO, OFICINA Y ENSE¥ANZA</v>
      </c>
      <c r="K236" s="462" t="str">
        <f t="shared" si="23"/>
        <v>Vinculación Universidad-Sociedad</v>
      </c>
      <c r="L236" s="100" t="s">
        <v>405</v>
      </c>
    </row>
    <row r="237" spans="3:12" x14ac:dyDescent="0.25">
      <c r="C237" s="111" t="s">
        <v>52</v>
      </c>
      <c r="D237" s="532"/>
      <c r="E237" s="463">
        <v>100</v>
      </c>
      <c r="F237" s="121">
        <v>25</v>
      </c>
      <c r="G237" s="99">
        <f t="shared" si="22"/>
        <v>2500</v>
      </c>
      <c r="H237" s="163" t="s">
        <v>1459</v>
      </c>
      <c r="I237" s="100" t="s">
        <v>954</v>
      </c>
      <c r="J237" s="100" t="str">
        <f>VLOOKUP(I237,[1]Presupuesto!$B$11:$C$587,2,0)</f>
        <v>UTILES DE ESCRITORIO, OFICINA Y ENSE¥ANZA</v>
      </c>
      <c r="K237" s="462" t="str">
        <f t="shared" si="23"/>
        <v>Vinculación Universidad-Sociedad</v>
      </c>
      <c r="L237" s="100" t="s">
        <v>421</v>
      </c>
    </row>
    <row r="238" spans="3:12" ht="15.75" thickBot="1" x14ac:dyDescent="0.3">
      <c r="C238" s="225" t="s">
        <v>446</v>
      </c>
      <c r="D238" s="226">
        <v>1</v>
      </c>
      <c r="E238" s="464">
        <v>10</v>
      </c>
      <c r="F238" s="106">
        <f>HLOOKUP(C238,$AH$2:$BU$3,2,0)</f>
        <v>1200</v>
      </c>
      <c r="G238" s="107">
        <f>D238*E238*F238</f>
        <v>12000</v>
      </c>
      <c r="H238" s="356" t="s">
        <v>1459</v>
      </c>
      <c r="I238" s="100" t="s">
        <v>773</v>
      </c>
      <c r="J238" s="108" t="str">
        <f>VLOOKUP(I238,[1]Presupuesto!$B$11:$C$587,2,0)</f>
        <v>VIATICOS NACIONALES</v>
      </c>
      <c r="K238" s="465" t="str">
        <f t="shared" si="23"/>
        <v>Vinculación Universidad-Sociedad</v>
      </c>
      <c r="L238" s="100" t="s">
        <v>405</v>
      </c>
    </row>
    <row r="239" spans="3:12" ht="15.75" thickBot="1" x14ac:dyDescent="0.3">
      <c r="C239" s="225" t="s">
        <v>438</v>
      </c>
      <c r="D239" s="226">
        <v>1</v>
      </c>
      <c r="E239" s="464">
        <v>10</v>
      </c>
      <c r="F239" s="106">
        <f>HLOOKUP(C239,$AH$2:$BU$3,2,0)</f>
        <v>2000</v>
      </c>
      <c r="G239" s="107">
        <f>D239*E239*F239</f>
        <v>20000</v>
      </c>
      <c r="H239" s="356" t="s">
        <v>1459</v>
      </c>
      <c r="I239" s="100" t="s">
        <v>773</v>
      </c>
      <c r="J239" s="108" t="str">
        <f>VLOOKUP(I239,[1]Presupuesto!$B$11:$C$587,2,0)</f>
        <v>VIATICOS NACIONALES</v>
      </c>
      <c r="K239" s="465" t="str">
        <f t="shared" si="23"/>
        <v>Vinculación Universidad-Sociedad</v>
      </c>
      <c r="L239" s="100" t="s">
        <v>405</v>
      </c>
    </row>
    <row r="241" spans="3:12" ht="15.75" thickBot="1" x14ac:dyDescent="0.3"/>
    <row r="242" spans="3:12" ht="15.75" thickBot="1" x14ac:dyDescent="0.3">
      <c r="C242" s="29" t="s">
        <v>43</v>
      </c>
      <c r="D242" s="30">
        <f>SUM(G249:G259)</f>
        <v>130489.58333333334</v>
      </c>
      <c r="E242" s="95"/>
      <c r="F242" s="95"/>
      <c r="G242" s="95"/>
      <c r="H242" s="76"/>
      <c r="I242" s="76"/>
      <c r="J242" s="76"/>
      <c r="K242" s="114"/>
    </row>
    <row r="243" spans="3:12" x14ac:dyDescent="0.25">
      <c r="C243" s="70"/>
      <c r="D243" s="31"/>
      <c r="E243" s="95"/>
      <c r="F243" s="95"/>
      <c r="G243" s="95"/>
      <c r="H243" s="76"/>
      <c r="I243" s="76"/>
      <c r="J243" s="76"/>
      <c r="K243" s="114"/>
    </row>
    <row r="244" spans="3:12" x14ac:dyDescent="0.25">
      <c r="C244" s="70"/>
      <c r="D244" s="31"/>
      <c r="E244" s="95"/>
      <c r="F244" s="95"/>
      <c r="G244" s="95"/>
      <c r="H244" s="76"/>
      <c r="I244" s="76"/>
      <c r="J244" s="76"/>
      <c r="K244" s="114"/>
    </row>
    <row r="245" spans="3:12" ht="15.75" x14ac:dyDescent="0.25">
      <c r="C245" s="207" t="s">
        <v>400</v>
      </c>
      <c r="D245" s="208" t="s">
        <v>1649</v>
      </c>
      <c r="E245" s="95"/>
      <c r="F245" s="95"/>
      <c r="G245" s="95"/>
      <c r="H245" s="76"/>
      <c r="I245" s="76"/>
      <c r="J245" s="76"/>
      <c r="K245" s="114"/>
    </row>
    <row r="246" spans="3:12" ht="18.75" x14ac:dyDescent="0.25">
      <c r="C246" s="217" t="str">
        <f>IFERROR(VLOOKUP(D245,'Desarrollo e Innov. Curricular'!$E:$F,2,FALSE),IFERROR(VLOOKUP(D245,'Investigación Científica'!$E:$F,2,FALSE),IFERROR(VLOOKUP(D245,'Vinculación Univ. Sociedad'!$E:$F,2,FALSE),IFERROR(VLOOKUP(D245,'Docencia y Profesorado Universi'!$E:$F,2,FALSE),IFERROR(VLOOKUP(D245,'Estudiantes y Graduados'!$E:$F,2,FALSE),IFERROR(VLOOKUP(D245,'Gestion Administrativa'!$E:$F,2,FALSE),IFERROR(VLOOKUP(D245,'Gestión Académica'!$E:$F,2,FALSE),IFERROR(VLOOKUP(D245,'Aseguramiento de la Calidad'!$E:$F,2,FALSE),IFERROR(VLOOKUP(D245,'Gestión del Conocimiento'!$E:$F,2,FALSE),IFERROR(VLOOKUP(D245,'Gobernabilidad y Procesos...'!$E:$F,2,FALSE),IFERROR(VLOOKUP(D245,'Gestión del Talento Humano'!$E:$F,2,FALSE),IFERROR(VLOOKUP(D245,'Internacionalización de la E.S.'!$E:$F,2,FALSE),IFERROR(VLOOKUP(D245,Posgrado!$E:$F,2,FALSE),IFERROR(VLOOKUP(D245,'Cultura de Innovación Insti...'!$E:$F,2,FALSE),VLOOKUP(D245,'Lo Esencial de la Reforma Univ.'!$E:$F,2,0)))))))))))))))</f>
        <v xml:space="preserve">Elaboración del Plan Estratégico de los 5 municipios </v>
      </c>
      <c r="D246" s="31"/>
      <c r="E246" s="95"/>
      <c r="F246" s="95"/>
      <c r="G246" s="95"/>
      <c r="H246" s="76"/>
      <c r="I246" s="76"/>
      <c r="J246" s="76"/>
      <c r="K246" s="114"/>
    </row>
    <row r="247" spans="3:12" ht="15.75" thickBot="1" x14ac:dyDescent="0.3">
      <c r="C247" s="70"/>
      <c r="D247" s="31"/>
      <c r="E247" s="95"/>
      <c r="F247" s="95"/>
      <c r="G247" s="95"/>
      <c r="H247" s="76"/>
      <c r="I247" s="76"/>
      <c r="J247" s="76"/>
      <c r="K247" s="114"/>
    </row>
    <row r="248" spans="3:12" ht="30.75" thickBot="1" x14ac:dyDescent="0.3">
      <c r="C248" s="128" t="s">
        <v>44</v>
      </c>
      <c r="D248" s="131" t="s">
        <v>45</v>
      </c>
      <c r="E248" s="130" t="s">
        <v>55</v>
      </c>
      <c r="F248" s="130" t="s">
        <v>57</v>
      </c>
      <c r="G248" s="129" t="s">
        <v>27</v>
      </c>
      <c r="H248" s="135" t="s">
        <v>140</v>
      </c>
      <c r="I248" s="130" t="s">
        <v>46</v>
      </c>
      <c r="J248" s="130" t="s">
        <v>141</v>
      </c>
      <c r="K248" s="128" t="s">
        <v>419</v>
      </c>
      <c r="L248" s="130" t="s">
        <v>420</v>
      </c>
    </row>
    <row r="249" spans="3:12" ht="15.75" thickBot="1" x14ac:dyDescent="0.3">
      <c r="C249" s="97" t="s">
        <v>47</v>
      </c>
      <c r="D249" s="531">
        <v>125</v>
      </c>
      <c r="E249" s="160">
        <v>1</v>
      </c>
      <c r="F249" s="117">
        <v>30000</v>
      </c>
      <c r="G249" s="99">
        <f t="shared" ref="G249:G257" si="24">E249*F249</f>
        <v>30000</v>
      </c>
      <c r="H249" s="356" t="s">
        <v>1459</v>
      </c>
      <c r="I249" s="100" t="s">
        <v>711</v>
      </c>
      <c r="J249" s="100" t="str">
        <f>VLOOKUP(I249,[2]Presupuesto!$B$11:$C$587,2,0)</f>
        <v>SERVICIOS DE CAPACITACION.</v>
      </c>
      <c r="K249" s="461" t="s">
        <v>481</v>
      </c>
      <c r="L249" s="100" t="s">
        <v>408</v>
      </c>
    </row>
    <row r="250" spans="3:12" ht="15.75" thickBot="1" x14ac:dyDescent="0.3">
      <c r="C250" s="101" t="s">
        <v>48</v>
      </c>
      <c r="D250" s="532"/>
      <c r="E250" s="203">
        <f>D249</f>
        <v>125</v>
      </c>
      <c r="F250" s="102">
        <v>50</v>
      </c>
      <c r="G250" s="99">
        <f t="shared" si="24"/>
        <v>6250</v>
      </c>
      <c r="H250" s="356" t="s">
        <v>1459</v>
      </c>
      <c r="I250" s="100" t="s">
        <v>729</v>
      </c>
      <c r="J250" s="100" t="str">
        <f>VLOOKUP(I250,[2]Presupuesto!$B$11:$C$587,2,0)</f>
        <v>SERVICIOS DE IMPRENTA PUBLIC.Y REPRODUCCION</v>
      </c>
      <c r="K250" s="462" t="s">
        <v>481</v>
      </c>
      <c r="L250" s="100" t="s">
        <v>408</v>
      </c>
    </row>
    <row r="251" spans="3:12" ht="15.75" thickBot="1" x14ac:dyDescent="0.3">
      <c r="C251" s="101" t="s">
        <v>49</v>
      </c>
      <c r="D251" s="532"/>
      <c r="E251" s="203">
        <f>D249</f>
        <v>125</v>
      </c>
      <c r="F251" s="102">
        <v>150</v>
      </c>
      <c r="G251" s="99">
        <f t="shared" si="24"/>
        <v>18750</v>
      </c>
      <c r="H251" s="356" t="s">
        <v>1459</v>
      </c>
      <c r="I251" s="100" t="s">
        <v>804</v>
      </c>
      <c r="J251" s="100" t="str">
        <f>VLOOKUP(I251,[2]Presupuesto!$B$11:$C$587,2,0)</f>
        <v>ALIMENTOS B EBIDAS PARA PERSONAS</v>
      </c>
      <c r="K251" s="462" t="s">
        <v>481</v>
      </c>
      <c r="L251" s="100" t="s">
        <v>408</v>
      </c>
    </row>
    <row r="252" spans="3:12" ht="15.75" thickBot="1" x14ac:dyDescent="0.3">
      <c r="C252" s="101" t="s">
        <v>50</v>
      </c>
      <c r="D252" s="532"/>
      <c r="E252" s="153">
        <v>0</v>
      </c>
      <c r="F252" s="120">
        <v>10000</v>
      </c>
      <c r="G252" s="99">
        <f t="shared" si="24"/>
        <v>0</v>
      </c>
      <c r="H252" s="356" t="s">
        <v>1459</v>
      </c>
      <c r="I252" s="100" t="s">
        <v>308</v>
      </c>
      <c r="J252" s="100" t="str">
        <f>VLOOKUP(I252,[2]Presupuesto!$B$11:$C$587,2,0)</f>
        <v>PASAJES (26100-00)</v>
      </c>
      <c r="K252" s="462" t="s">
        <v>481</v>
      </c>
      <c r="L252" s="100" t="s">
        <v>408</v>
      </c>
    </row>
    <row r="253" spans="3:12" ht="15.75" thickBot="1" x14ac:dyDescent="0.3">
      <c r="C253" s="101" t="s">
        <v>427</v>
      </c>
      <c r="D253" s="532"/>
      <c r="E253" s="153"/>
      <c r="F253" s="120">
        <v>250</v>
      </c>
      <c r="G253" s="99">
        <f t="shared" si="24"/>
        <v>0</v>
      </c>
      <c r="H253" s="356" t="s">
        <v>1459</v>
      </c>
      <c r="I253" s="100" t="s">
        <v>833</v>
      </c>
      <c r="J253" s="100" t="str">
        <f>VLOOKUP(I253,[2]Presupuesto!$B$11:$C$587,2,0)</f>
        <v>PRODUCTOS PAPEL Y CARTON</v>
      </c>
      <c r="K253" s="462" t="s">
        <v>481</v>
      </c>
      <c r="L253" s="100" t="s">
        <v>408</v>
      </c>
    </row>
    <row r="254" spans="3:12" ht="15.75" thickBot="1" x14ac:dyDescent="0.3">
      <c r="C254" s="101" t="s">
        <v>51</v>
      </c>
      <c r="D254" s="532"/>
      <c r="E254" s="203">
        <f>(D249*25)/500</f>
        <v>6.25</v>
      </c>
      <c r="F254" s="102">
        <v>85</v>
      </c>
      <c r="G254" s="99">
        <f t="shared" si="24"/>
        <v>531.25</v>
      </c>
      <c r="H254" s="356" t="s">
        <v>1459</v>
      </c>
      <c r="I254" s="100" t="s">
        <v>833</v>
      </c>
      <c r="J254" s="100" t="str">
        <f>VLOOKUP(I254,[2]Presupuesto!$B$11:$C$587,2,0)</f>
        <v>PRODUCTOS PAPEL Y CARTON</v>
      </c>
      <c r="K254" s="462" t="s">
        <v>481</v>
      </c>
      <c r="L254" s="100" t="s">
        <v>408</v>
      </c>
    </row>
    <row r="255" spans="3:12" ht="15.75" thickBot="1" x14ac:dyDescent="0.3">
      <c r="C255" s="101" t="s">
        <v>132</v>
      </c>
      <c r="D255" s="532"/>
      <c r="E255" s="203">
        <f>D249/12</f>
        <v>10.416666666666666</v>
      </c>
      <c r="F255" s="102">
        <v>36</v>
      </c>
      <c r="G255" s="99">
        <f t="shared" si="24"/>
        <v>375</v>
      </c>
      <c r="H255" s="356" t="s">
        <v>1459</v>
      </c>
      <c r="I255" s="100" t="s">
        <v>954</v>
      </c>
      <c r="J255" s="100" t="str">
        <f>VLOOKUP(I255,[2]Presupuesto!$B$11:$C$587,2,0)</f>
        <v>UTILES DE ESCRITORIO, OFICINA Y ENSE¥ANZA</v>
      </c>
      <c r="K255" s="462" t="s">
        <v>481</v>
      </c>
      <c r="L255" s="100" t="s">
        <v>408</v>
      </c>
    </row>
    <row r="256" spans="3:12" ht="15.75" thickBot="1" x14ac:dyDescent="0.3">
      <c r="C256" s="101" t="s">
        <v>34</v>
      </c>
      <c r="D256" s="532"/>
      <c r="E256" s="203">
        <f>D249/12</f>
        <v>10.416666666666666</v>
      </c>
      <c r="F256" s="102">
        <v>80</v>
      </c>
      <c r="G256" s="99">
        <f t="shared" si="24"/>
        <v>833.33333333333326</v>
      </c>
      <c r="H256" s="356" t="s">
        <v>1459</v>
      </c>
      <c r="I256" s="100" t="s">
        <v>954</v>
      </c>
      <c r="J256" s="100" t="str">
        <f>VLOOKUP(I256,[2]Presupuesto!$B$11:$C$587,2,0)</f>
        <v>UTILES DE ESCRITORIO, OFICINA Y ENSE¥ANZA</v>
      </c>
      <c r="K256" s="462" t="s">
        <v>481</v>
      </c>
      <c r="L256" s="100" t="s">
        <v>408</v>
      </c>
    </row>
    <row r="257" spans="3:12" ht="15.75" thickBot="1" x14ac:dyDescent="0.3">
      <c r="C257" s="111" t="s">
        <v>52</v>
      </c>
      <c r="D257" s="532"/>
      <c r="E257" s="463">
        <v>0</v>
      </c>
      <c r="F257" s="121">
        <v>25</v>
      </c>
      <c r="G257" s="99">
        <f t="shared" si="24"/>
        <v>0</v>
      </c>
      <c r="H257" s="356" t="s">
        <v>1459</v>
      </c>
      <c r="I257" s="100" t="s">
        <v>954</v>
      </c>
      <c r="J257" s="100" t="str">
        <f>VLOOKUP(I257,[2]Presupuesto!$B$11:$C$587,2,0)</f>
        <v>UTILES DE ESCRITORIO, OFICINA Y ENSE¥ANZA</v>
      </c>
      <c r="K257" s="462" t="s">
        <v>481</v>
      </c>
      <c r="L257" s="100" t="s">
        <v>408</v>
      </c>
    </row>
    <row r="258" spans="3:12" ht="15.75" thickBot="1" x14ac:dyDescent="0.3">
      <c r="C258" s="225" t="s">
        <v>440</v>
      </c>
      <c r="D258" s="226">
        <v>2</v>
      </c>
      <c r="E258" s="464">
        <v>25</v>
      </c>
      <c r="F258" s="106">
        <f>HLOOKUP(C258,$AH$2:$BU$3,2,0)</f>
        <v>1150</v>
      </c>
      <c r="G258" s="107">
        <f>D258*E258*F258</f>
        <v>57500</v>
      </c>
      <c r="H258" s="356" t="s">
        <v>1459</v>
      </c>
      <c r="I258" s="100" t="s">
        <v>773</v>
      </c>
      <c r="J258" s="108" t="str">
        <f>VLOOKUP(I258,[2]Presupuesto!$B$11:$C$587,2,0)</f>
        <v>VIATICOS NACIONALES</v>
      </c>
      <c r="K258" s="462" t="s">
        <v>481</v>
      </c>
      <c r="L258" s="100" t="s">
        <v>408</v>
      </c>
    </row>
    <row r="259" spans="3:12" ht="15.75" thickBot="1" x14ac:dyDescent="0.3">
      <c r="C259" s="225" t="s">
        <v>448</v>
      </c>
      <c r="D259" s="226">
        <v>1</v>
      </c>
      <c r="E259" s="464">
        <v>25</v>
      </c>
      <c r="F259" s="106">
        <f>HLOOKUP(C259,$AH$2:$BU$3,2,0)</f>
        <v>650</v>
      </c>
      <c r="G259" s="107">
        <f>D259*E259*F259</f>
        <v>16250</v>
      </c>
      <c r="H259" s="356" t="s">
        <v>1459</v>
      </c>
      <c r="I259" s="100" t="s">
        <v>773</v>
      </c>
      <c r="J259" s="108" t="str">
        <f>VLOOKUP(I259,[1]Presupuesto!$B$11:$C$587,2,0)</f>
        <v>VIATICOS NACIONALES</v>
      </c>
      <c r="K259" s="465" t="str">
        <f t="shared" ref="K259" si="25">$K$17</f>
        <v>Vinculación Universidad-Sociedad</v>
      </c>
      <c r="L259" s="100" t="s">
        <v>405</v>
      </c>
    </row>
    <row r="262" spans="3:12" ht="15.75" thickBot="1" x14ac:dyDescent="0.3"/>
    <row r="263" spans="3:12" ht="15.75" thickBot="1" x14ac:dyDescent="0.3">
      <c r="C263" s="29" t="s">
        <v>43</v>
      </c>
      <c r="D263" s="30">
        <f>SUM(G270:G278)</f>
        <v>65837.5</v>
      </c>
      <c r="E263" s="95"/>
      <c r="F263" s="95"/>
      <c r="G263" s="95"/>
      <c r="H263" s="76"/>
      <c r="I263" s="76"/>
      <c r="J263" s="76"/>
      <c r="K263" s="114"/>
    </row>
    <row r="264" spans="3:12" x14ac:dyDescent="0.25">
      <c r="C264" s="70"/>
      <c r="D264" s="31"/>
      <c r="E264" s="95"/>
      <c r="F264" s="95"/>
      <c r="G264" s="95"/>
      <c r="H264" s="76"/>
      <c r="I264" s="76"/>
      <c r="J264" s="76"/>
      <c r="K264" s="114"/>
    </row>
    <row r="265" spans="3:12" x14ac:dyDescent="0.25">
      <c r="C265" s="70"/>
      <c r="D265" s="31"/>
      <c r="E265" s="95"/>
      <c r="F265" s="95"/>
      <c r="G265" s="95"/>
      <c r="H265" s="76"/>
      <c r="I265" s="76"/>
      <c r="J265" s="76"/>
      <c r="K265" s="114"/>
    </row>
    <row r="266" spans="3:12" ht="15.75" x14ac:dyDescent="0.25">
      <c r="C266" s="207" t="s">
        <v>400</v>
      </c>
      <c r="D266" s="208" t="s">
        <v>1655</v>
      </c>
      <c r="E266" s="95"/>
      <c r="F266" s="95"/>
      <c r="G266" s="95"/>
      <c r="H266" s="76"/>
      <c r="I266" s="76"/>
      <c r="J266" s="76"/>
      <c r="K266" s="114"/>
    </row>
    <row r="267" spans="3:12" ht="18.75" x14ac:dyDescent="0.25">
      <c r="C267" s="217" t="str">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3.1.2.6  Realización de una jornada académica de intercambio de experiencias en el marco del Programa APS, con la participación de todas las unidades académicas involucradas.</v>
      </c>
      <c r="D267" s="31"/>
      <c r="E267" s="95"/>
      <c r="F267" s="95"/>
      <c r="G267" s="95"/>
      <c r="H267" s="76"/>
      <c r="I267" s="76"/>
      <c r="J267" s="76"/>
      <c r="K267" s="114"/>
    </row>
    <row r="268" spans="3:12" ht="15.75" thickBot="1" x14ac:dyDescent="0.3">
      <c r="C268" s="70"/>
      <c r="D268" s="31"/>
      <c r="E268" s="95"/>
      <c r="F268" s="95"/>
      <c r="G268" s="95"/>
      <c r="H268" s="76"/>
      <c r="I268" s="76"/>
      <c r="J268" s="76"/>
      <c r="K268" s="114"/>
    </row>
    <row r="269" spans="3:12" ht="30.75" thickBot="1" x14ac:dyDescent="0.3">
      <c r="C269" s="128" t="s">
        <v>44</v>
      </c>
      <c r="D269" s="131" t="s">
        <v>45</v>
      </c>
      <c r="E269" s="130" t="s">
        <v>55</v>
      </c>
      <c r="F269" s="130" t="s">
        <v>57</v>
      </c>
      <c r="G269" s="129" t="s">
        <v>27</v>
      </c>
      <c r="H269" s="135" t="s">
        <v>140</v>
      </c>
      <c r="I269" s="130" t="s">
        <v>46</v>
      </c>
      <c r="J269" s="130" t="s">
        <v>141</v>
      </c>
      <c r="K269" s="128" t="s">
        <v>419</v>
      </c>
      <c r="L269" s="130" t="s">
        <v>420</v>
      </c>
    </row>
    <row r="270" spans="3:12" ht="15.75" thickBot="1" x14ac:dyDescent="0.3">
      <c r="C270" s="97" t="s">
        <v>47</v>
      </c>
      <c r="D270" s="531">
        <v>150</v>
      </c>
      <c r="E270" s="160">
        <v>1</v>
      </c>
      <c r="F270" s="117">
        <v>30000</v>
      </c>
      <c r="G270" s="99">
        <f t="shared" ref="G270:G278" si="26">E270*F270</f>
        <v>30000</v>
      </c>
      <c r="H270" s="356" t="s">
        <v>1459</v>
      </c>
      <c r="I270" s="100" t="s">
        <v>711</v>
      </c>
      <c r="J270" s="100" t="str">
        <f>VLOOKUP(I270,[2]Presupuesto!$B$11:$C$587,2,0)</f>
        <v>SERVICIOS DE CAPACITACION.</v>
      </c>
      <c r="K270" s="461" t="s">
        <v>481</v>
      </c>
      <c r="L270" s="100" t="s">
        <v>410</v>
      </c>
    </row>
    <row r="271" spans="3:12" ht="15.75" thickBot="1" x14ac:dyDescent="0.3">
      <c r="C271" s="101" t="s">
        <v>48</v>
      </c>
      <c r="D271" s="532"/>
      <c r="E271" s="203">
        <f>D270</f>
        <v>150</v>
      </c>
      <c r="F271" s="102">
        <v>50</v>
      </c>
      <c r="G271" s="99">
        <f t="shared" si="26"/>
        <v>7500</v>
      </c>
      <c r="H271" s="356" t="s">
        <v>1459</v>
      </c>
      <c r="I271" s="100" t="s">
        <v>729</v>
      </c>
      <c r="J271" s="100" t="str">
        <f>VLOOKUP(I271,[2]Presupuesto!$B$11:$C$587,2,0)</f>
        <v>SERVICIOS DE IMPRENTA PUBLIC.Y REPRODUCCION</v>
      </c>
      <c r="K271" s="462" t="s">
        <v>481</v>
      </c>
      <c r="L271" s="100" t="s">
        <v>410</v>
      </c>
    </row>
    <row r="272" spans="3:12" ht="15.75" thickBot="1" x14ac:dyDescent="0.3">
      <c r="C272" s="101" t="s">
        <v>49</v>
      </c>
      <c r="D272" s="532"/>
      <c r="E272" s="203">
        <f>D270</f>
        <v>150</v>
      </c>
      <c r="F272" s="102">
        <v>150</v>
      </c>
      <c r="G272" s="99">
        <f t="shared" si="26"/>
        <v>22500</v>
      </c>
      <c r="H272" s="356" t="s">
        <v>1459</v>
      </c>
      <c r="I272" s="100" t="s">
        <v>804</v>
      </c>
      <c r="J272" s="100" t="str">
        <f>VLOOKUP(I272,[2]Presupuesto!$B$11:$C$587,2,0)</f>
        <v>ALIMENTOS B EBIDAS PARA PERSONAS</v>
      </c>
      <c r="K272" s="462" t="s">
        <v>481</v>
      </c>
      <c r="L272" s="100" t="s">
        <v>410</v>
      </c>
    </row>
    <row r="273" spans="3:12" ht="15.75" thickBot="1" x14ac:dyDescent="0.3">
      <c r="C273" s="101" t="s">
        <v>50</v>
      </c>
      <c r="D273" s="532"/>
      <c r="E273" s="153">
        <v>0</v>
      </c>
      <c r="F273" s="120">
        <v>10000</v>
      </c>
      <c r="G273" s="99">
        <f t="shared" si="26"/>
        <v>0</v>
      </c>
      <c r="H273" s="356" t="s">
        <v>1459</v>
      </c>
      <c r="I273" s="100" t="s">
        <v>308</v>
      </c>
      <c r="J273" s="100" t="str">
        <f>VLOOKUP(I273,[2]Presupuesto!$B$11:$C$587,2,0)</f>
        <v>PASAJES (26100-00)</v>
      </c>
      <c r="K273" s="462" t="s">
        <v>481</v>
      </c>
      <c r="L273" s="100" t="s">
        <v>410</v>
      </c>
    </row>
    <row r="274" spans="3:12" ht="15.75" thickBot="1" x14ac:dyDescent="0.3">
      <c r="C274" s="101" t="s">
        <v>427</v>
      </c>
      <c r="D274" s="532"/>
      <c r="E274" s="153"/>
      <c r="F274" s="120">
        <v>250</v>
      </c>
      <c r="G274" s="99">
        <f t="shared" si="26"/>
        <v>0</v>
      </c>
      <c r="H274" s="356" t="s">
        <v>1459</v>
      </c>
      <c r="I274" s="100" t="s">
        <v>833</v>
      </c>
      <c r="J274" s="100" t="str">
        <f>VLOOKUP(I274,[2]Presupuesto!$B$11:$C$587,2,0)</f>
        <v>PRODUCTOS PAPEL Y CARTON</v>
      </c>
      <c r="K274" s="462" t="s">
        <v>481</v>
      </c>
      <c r="L274" s="100" t="s">
        <v>410</v>
      </c>
    </row>
    <row r="275" spans="3:12" ht="15.75" thickBot="1" x14ac:dyDescent="0.3">
      <c r="C275" s="101" t="s">
        <v>51</v>
      </c>
      <c r="D275" s="532"/>
      <c r="E275" s="203">
        <f>(D270*25)/500</f>
        <v>7.5</v>
      </c>
      <c r="F275" s="102">
        <v>85</v>
      </c>
      <c r="G275" s="99">
        <f t="shared" si="26"/>
        <v>637.5</v>
      </c>
      <c r="H275" s="356" t="s">
        <v>1459</v>
      </c>
      <c r="I275" s="100" t="s">
        <v>833</v>
      </c>
      <c r="J275" s="100" t="str">
        <f>VLOOKUP(I275,[2]Presupuesto!$B$11:$C$587,2,0)</f>
        <v>PRODUCTOS PAPEL Y CARTON</v>
      </c>
      <c r="K275" s="462" t="s">
        <v>481</v>
      </c>
      <c r="L275" s="100" t="s">
        <v>410</v>
      </c>
    </row>
    <row r="276" spans="3:12" ht="15.75" thickBot="1" x14ac:dyDescent="0.3">
      <c r="C276" s="101" t="s">
        <v>132</v>
      </c>
      <c r="D276" s="532"/>
      <c r="E276" s="203">
        <f>D270/12</f>
        <v>12.5</v>
      </c>
      <c r="F276" s="102">
        <v>36</v>
      </c>
      <c r="G276" s="99">
        <f t="shared" si="26"/>
        <v>450</v>
      </c>
      <c r="H276" s="356" t="s">
        <v>1459</v>
      </c>
      <c r="I276" s="100" t="s">
        <v>954</v>
      </c>
      <c r="J276" s="100" t="str">
        <f>VLOOKUP(I276,[2]Presupuesto!$B$11:$C$587,2,0)</f>
        <v>UTILES DE ESCRITORIO, OFICINA Y ENSE¥ANZA</v>
      </c>
      <c r="K276" s="462" t="s">
        <v>481</v>
      </c>
      <c r="L276" s="100" t="s">
        <v>410</v>
      </c>
    </row>
    <row r="277" spans="3:12" ht="15.75" thickBot="1" x14ac:dyDescent="0.3">
      <c r="C277" s="101" t="s">
        <v>34</v>
      </c>
      <c r="D277" s="532"/>
      <c r="E277" s="203">
        <f>D270/12</f>
        <v>12.5</v>
      </c>
      <c r="F277" s="102">
        <v>80</v>
      </c>
      <c r="G277" s="99">
        <f t="shared" si="26"/>
        <v>1000</v>
      </c>
      <c r="H277" s="356" t="s">
        <v>1459</v>
      </c>
      <c r="I277" s="100" t="s">
        <v>954</v>
      </c>
      <c r="J277" s="100" t="str">
        <f>VLOOKUP(I277,[2]Presupuesto!$B$11:$C$587,2,0)</f>
        <v>UTILES DE ESCRITORIO, OFICINA Y ENSE¥ANZA</v>
      </c>
      <c r="K277" s="462" t="s">
        <v>481</v>
      </c>
      <c r="L277" s="100" t="s">
        <v>410</v>
      </c>
    </row>
    <row r="278" spans="3:12" ht="15.75" thickBot="1" x14ac:dyDescent="0.3">
      <c r="C278" s="111" t="s">
        <v>52</v>
      </c>
      <c r="D278" s="532"/>
      <c r="E278" s="463">
        <v>150</v>
      </c>
      <c r="F278" s="121">
        <v>25</v>
      </c>
      <c r="G278" s="99">
        <f t="shared" si="26"/>
        <v>3750</v>
      </c>
      <c r="H278" s="356" t="s">
        <v>1459</v>
      </c>
      <c r="I278" s="100" t="s">
        <v>954</v>
      </c>
      <c r="J278" s="100" t="str">
        <f>VLOOKUP(I278,[2]Presupuesto!$B$11:$C$587,2,0)</f>
        <v>UTILES DE ESCRITORIO, OFICINA Y ENSE¥ANZA</v>
      </c>
      <c r="K278" s="462" t="s">
        <v>481</v>
      </c>
      <c r="L278" s="100" t="s">
        <v>410</v>
      </c>
    </row>
    <row r="281" spans="3:12" ht="15.75" thickBot="1" x14ac:dyDescent="0.3"/>
    <row r="282" spans="3:12" ht="15.75" thickBot="1" x14ac:dyDescent="0.3">
      <c r="C282" s="29" t="s">
        <v>43</v>
      </c>
      <c r="D282" s="30">
        <f>SUM(G289:G298)</f>
        <v>1313.75</v>
      </c>
      <c r="E282" s="95"/>
      <c r="F282" s="95"/>
      <c r="G282" s="95"/>
      <c r="H282" s="76"/>
      <c r="I282" s="76"/>
      <c r="J282" s="76"/>
      <c r="K282" s="114"/>
    </row>
    <row r="283" spans="3:12" x14ac:dyDescent="0.25">
      <c r="C283" s="70"/>
      <c r="D283" s="31"/>
      <c r="E283" s="95"/>
      <c r="F283" s="95"/>
      <c r="G283" s="95"/>
      <c r="H283" s="76"/>
      <c r="I283" s="76"/>
      <c r="J283" s="76"/>
      <c r="K283" s="114"/>
    </row>
    <row r="284" spans="3:12" x14ac:dyDescent="0.25">
      <c r="C284" s="70"/>
      <c r="D284" s="31"/>
      <c r="E284" s="95"/>
      <c r="F284" s="95"/>
      <c r="G284" s="95"/>
      <c r="H284" s="76"/>
      <c r="I284" s="76"/>
      <c r="J284" s="76"/>
      <c r="K284" s="114"/>
    </row>
    <row r="285" spans="3:12" ht="15.75" x14ac:dyDescent="0.25">
      <c r="C285" s="207" t="s">
        <v>400</v>
      </c>
      <c r="D285" s="437" t="s">
        <v>1682</v>
      </c>
      <c r="E285" s="95"/>
      <c r="F285" s="95"/>
      <c r="G285" s="95"/>
      <c r="H285" s="76"/>
      <c r="I285" s="76"/>
      <c r="J285" s="76"/>
      <c r="K285" s="114"/>
    </row>
    <row r="286" spans="3:12" ht="18.75" x14ac:dyDescent="0.25">
      <c r="C286" s="217" t="str">
        <f>IFERROR(VLOOKUP(D285,'Desarrollo e Innov. Curricular'!$E:$F,2,FALSE),IFERROR(VLOOKUP(D285,'Investigación Científica'!$E:$F,2,FALSE),IFERROR(VLOOKUP(D285,'Vinculación Univ. Sociedad'!$E:$F,2,FALSE),IFERROR(VLOOKUP(D285,'Docencia y Profesorado Universi'!$E:$F,2,FALSE),IFERROR(VLOOKUP(D285,'Estudiantes y Graduados'!$E:$F,2,FALSE),IFERROR(VLOOKUP(D285,'Gestion Administrativa'!$E:$F,2,FALSE),IFERROR(VLOOKUP(D285,'Gestión Académica'!$E:$F,2,FALSE),IFERROR(VLOOKUP(D285,'Aseguramiento de la Calidad'!$E:$F,2,FALSE),IFERROR(VLOOKUP(D285,'Gestión del Conocimiento'!$E:$F,2,FALSE),IFERROR(VLOOKUP(D285,'Gobernabilidad y Procesos...'!$E:$F,2,FALSE),IFERROR(VLOOKUP(D285,'Gestión del Talento Humano'!$E:$F,2,FALSE),IFERROR(VLOOKUP(D285,'Internacionalización de la E.S.'!$E:$F,2,FALSE),IFERROR(VLOOKUP(D285,Posgrado!$E:$F,2,FALSE),IFERROR(VLOOKUP(D285,'Cultura de Innovación Insti...'!$E:$F,2,FALSE),VLOOKUP(D285,'Lo Esencial de la Reforma Univ.'!$E:$F,2,0)))))))))))))))</f>
        <v>capacitación de los miembros de la unidad de comunicación en diferentes áreas temáticas</v>
      </c>
      <c r="D286" s="31"/>
      <c r="E286" s="95"/>
      <c r="F286" s="95"/>
      <c r="G286" s="95"/>
      <c r="H286" s="76"/>
      <c r="I286" s="76"/>
      <c r="J286" s="76"/>
      <c r="K286" s="114"/>
    </row>
    <row r="287" spans="3:12" ht="15.75" thickBot="1" x14ac:dyDescent="0.3">
      <c r="C287" s="70"/>
      <c r="D287" s="31"/>
      <c r="E287" s="95"/>
      <c r="F287" s="95"/>
      <c r="G287" s="95"/>
      <c r="H287" s="76"/>
      <c r="I287" s="76"/>
      <c r="J287" s="76"/>
      <c r="K287" s="114"/>
    </row>
    <row r="288" spans="3:12" ht="30.75" thickBot="1" x14ac:dyDescent="0.3">
      <c r="C288" s="128" t="s">
        <v>44</v>
      </c>
      <c r="D288" s="131" t="s">
        <v>45</v>
      </c>
      <c r="E288" s="130" t="s">
        <v>55</v>
      </c>
      <c r="F288" s="130" t="s">
        <v>57</v>
      </c>
      <c r="G288" s="129" t="s">
        <v>27</v>
      </c>
      <c r="H288" s="135" t="s">
        <v>140</v>
      </c>
      <c r="I288" s="130" t="s">
        <v>46</v>
      </c>
      <c r="J288" s="130" t="s">
        <v>141</v>
      </c>
      <c r="K288" s="130" t="s">
        <v>419</v>
      </c>
      <c r="L288" s="130" t="s">
        <v>420</v>
      </c>
    </row>
    <row r="289" spans="3:12" x14ac:dyDescent="0.25">
      <c r="C289" s="350" t="s">
        <v>47</v>
      </c>
      <c r="D289" s="531">
        <v>15</v>
      </c>
      <c r="E289" s="351"/>
      <c r="F289" s="117">
        <v>30000</v>
      </c>
      <c r="G289" s="352">
        <f t="shared" ref="G289:G297" si="27">E289*F289</f>
        <v>0</v>
      </c>
      <c r="H289" s="353" t="s">
        <v>1459</v>
      </c>
      <c r="I289" s="118" t="s">
        <v>711</v>
      </c>
      <c r="J289" s="118" t="str">
        <f>VLOOKUP(I289,Presupuesto!$B$11:$C$566,2,0)</f>
        <v>SERVICIOS DE CAPACITACION.</v>
      </c>
      <c r="K289" s="354" t="s">
        <v>481</v>
      </c>
      <c r="L289" s="118" t="s">
        <v>404</v>
      </c>
    </row>
    <row r="290" spans="3:12" x14ac:dyDescent="0.25">
      <c r="C290" s="101" t="s">
        <v>48</v>
      </c>
      <c r="D290" s="532"/>
      <c r="E290" s="203">
        <f>D289</f>
        <v>15</v>
      </c>
      <c r="F290" s="102">
        <v>50</v>
      </c>
      <c r="G290" s="99">
        <f t="shared" si="27"/>
        <v>750</v>
      </c>
      <c r="H290" s="163" t="s">
        <v>1459</v>
      </c>
      <c r="I290" s="100" t="s">
        <v>729</v>
      </c>
      <c r="J290" s="100" t="str">
        <f>VLOOKUP(I290,Presupuesto!$B$11:$C$566,2,0)</f>
        <v>SERVICIOS DE IMPRENTA PUBLIC.Y REPRODUCCION</v>
      </c>
      <c r="K290" s="100" t="str">
        <f t="shared" ref="K290:K298" si="28">$K$17</f>
        <v>Vinculación Universidad-Sociedad</v>
      </c>
      <c r="L290" s="100" t="s">
        <v>404</v>
      </c>
    </row>
    <row r="291" spans="3:12" x14ac:dyDescent="0.25">
      <c r="C291" s="101" t="s">
        <v>49</v>
      </c>
      <c r="D291" s="532"/>
      <c r="E291" s="203"/>
      <c r="F291" s="102">
        <v>150</v>
      </c>
      <c r="G291" s="99">
        <f t="shared" si="27"/>
        <v>0</v>
      </c>
      <c r="H291" s="163" t="s">
        <v>1459</v>
      </c>
      <c r="I291" s="100" t="s">
        <v>804</v>
      </c>
      <c r="J291" s="100" t="str">
        <f>VLOOKUP(I291,Presupuesto!$B$11:$C$566,2,0)</f>
        <v>ALIMENTOS B EBIDAS PARA PERSONAS</v>
      </c>
      <c r="K291" s="100" t="str">
        <f t="shared" si="28"/>
        <v>Vinculación Universidad-Sociedad</v>
      </c>
      <c r="L291" s="100" t="s">
        <v>404</v>
      </c>
    </row>
    <row r="292" spans="3:12" x14ac:dyDescent="0.25">
      <c r="C292" s="101" t="s">
        <v>50</v>
      </c>
      <c r="D292" s="532"/>
      <c r="E292" s="153">
        <v>0</v>
      </c>
      <c r="F292" s="120">
        <v>10000</v>
      </c>
      <c r="G292" s="99">
        <f t="shared" si="27"/>
        <v>0</v>
      </c>
      <c r="H292" s="163" t="s">
        <v>1459</v>
      </c>
      <c r="I292" s="342" t="s">
        <v>308</v>
      </c>
      <c r="J292" s="100" t="str">
        <f>VLOOKUP(I292,Presupuesto!$B$11:$C$566,2,0)</f>
        <v>PASAJES (26100-00)</v>
      </c>
      <c r="K292" s="100" t="str">
        <f t="shared" si="28"/>
        <v>Vinculación Universidad-Sociedad</v>
      </c>
      <c r="L292" s="100" t="s">
        <v>404</v>
      </c>
    </row>
    <row r="293" spans="3:12" x14ac:dyDescent="0.25">
      <c r="C293" s="101" t="s">
        <v>427</v>
      </c>
      <c r="D293" s="532"/>
      <c r="E293" s="153">
        <v>0</v>
      </c>
      <c r="F293" s="120">
        <v>250</v>
      </c>
      <c r="G293" s="99">
        <f t="shared" si="27"/>
        <v>0</v>
      </c>
      <c r="H293" s="163" t="s">
        <v>1459</v>
      </c>
      <c r="I293" s="100" t="s">
        <v>833</v>
      </c>
      <c r="J293" s="100" t="str">
        <f>VLOOKUP(I293,Presupuesto!$B$11:$C$566,2,0)</f>
        <v>PRODUCTOS PAPEL Y CARTON</v>
      </c>
      <c r="K293" s="100" t="str">
        <f t="shared" si="28"/>
        <v>Vinculación Universidad-Sociedad</v>
      </c>
      <c r="L293" s="100" t="s">
        <v>404</v>
      </c>
    </row>
    <row r="294" spans="3:12" x14ac:dyDescent="0.25">
      <c r="C294" s="101" t="s">
        <v>51</v>
      </c>
      <c r="D294" s="532"/>
      <c r="E294" s="203">
        <f>(D289*25)/500</f>
        <v>0.75</v>
      </c>
      <c r="F294" s="102">
        <v>85</v>
      </c>
      <c r="G294" s="99">
        <f t="shared" si="27"/>
        <v>63.75</v>
      </c>
      <c r="H294" s="163" t="s">
        <v>1459</v>
      </c>
      <c r="I294" s="100" t="s">
        <v>833</v>
      </c>
      <c r="J294" s="100" t="str">
        <f>VLOOKUP(I294,Presupuesto!$B$11:$C$566,2,0)</f>
        <v>PRODUCTOS PAPEL Y CARTON</v>
      </c>
      <c r="K294" s="100" t="str">
        <f t="shared" si="28"/>
        <v>Vinculación Universidad-Sociedad</v>
      </c>
      <c r="L294" s="100" t="s">
        <v>404</v>
      </c>
    </row>
    <row r="295" spans="3:12" x14ac:dyDescent="0.25">
      <c r="C295" s="101" t="s">
        <v>132</v>
      </c>
      <c r="D295" s="532"/>
      <c r="E295" s="203">
        <f>D289/12</f>
        <v>1.25</v>
      </c>
      <c r="F295" s="102">
        <v>36</v>
      </c>
      <c r="G295" s="99">
        <f t="shared" si="27"/>
        <v>45</v>
      </c>
      <c r="H295" s="163" t="s">
        <v>1459</v>
      </c>
      <c r="I295" s="100" t="s">
        <v>954</v>
      </c>
      <c r="J295" s="100" t="str">
        <f>VLOOKUP(I295,Presupuesto!$B$11:$C$566,2,0)</f>
        <v>UTILES DE ESCRITORIO, OFICINA Y ENSE¥ANZA</v>
      </c>
      <c r="K295" s="100" t="str">
        <f t="shared" si="28"/>
        <v>Vinculación Universidad-Sociedad</v>
      </c>
      <c r="L295" s="100" t="s">
        <v>404</v>
      </c>
    </row>
    <row r="296" spans="3:12" x14ac:dyDescent="0.25">
      <c r="C296" s="101" t="s">
        <v>34</v>
      </c>
      <c r="D296" s="532"/>
      <c r="E296" s="203">
        <v>1</v>
      </c>
      <c r="F296" s="102">
        <v>80</v>
      </c>
      <c r="G296" s="99">
        <f t="shared" si="27"/>
        <v>80</v>
      </c>
      <c r="H296" s="163" t="s">
        <v>1459</v>
      </c>
      <c r="I296" s="100" t="s">
        <v>954</v>
      </c>
      <c r="J296" s="100" t="str">
        <f>VLOOKUP(I296,Presupuesto!$B$11:$C$566,2,0)</f>
        <v>UTILES DE ESCRITORIO, OFICINA Y ENSE¥ANZA</v>
      </c>
      <c r="K296" s="100" t="str">
        <f t="shared" si="28"/>
        <v>Vinculación Universidad-Sociedad</v>
      </c>
      <c r="L296" s="100" t="s">
        <v>404</v>
      </c>
    </row>
    <row r="297" spans="3:12" x14ac:dyDescent="0.25">
      <c r="C297" s="111" t="s">
        <v>52</v>
      </c>
      <c r="D297" s="532"/>
      <c r="E297" s="221">
        <v>15</v>
      </c>
      <c r="F297" s="121">
        <v>25</v>
      </c>
      <c r="G297" s="99">
        <f t="shared" si="27"/>
        <v>375</v>
      </c>
      <c r="H297" s="163" t="s">
        <v>1459</v>
      </c>
      <c r="I297" s="100" t="s">
        <v>954</v>
      </c>
      <c r="J297" s="100" t="str">
        <f>VLOOKUP(I297,Presupuesto!$B$11:$C$566,2,0)</f>
        <v>UTILES DE ESCRITORIO, OFICINA Y ENSE¥ANZA</v>
      </c>
      <c r="K297" s="100" t="str">
        <f t="shared" si="28"/>
        <v>Vinculación Universidad-Sociedad</v>
      </c>
      <c r="L297" s="100" t="s">
        <v>404</v>
      </c>
    </row>
    <row r="298" spans="3:12" ht="15.75" thickBot="1" x14ac:dyDescent="0.3">
      <c r="C298" s="225" t="s">
        <v>440</v>
      </c>
      <c r="D298" s="226">
        <v>0</v>
      </c>
      <c r="E298" s="355">
        <v>0</v>
      </c>
      <c r="F298" s="106">
        <f>HLOOKUP(C298,$AH$2:$BU$3,2,0)</f>
        <v>1150</v>
      </c>
      <c r="G298" s="107">
        <f>D298*E298*F298</f>
        <v>0</v>
      </c>
      <c r="H298" s="356" t="s">
        <v>1459</v>
      </c>
      <c r="I298" s="357" t="s">
        <v>773</v>
      </c>
      <c r="J298" s="108" t="str">
        <f>VLOOKUP(I298,Presupuesto!$B$11:$C$566,2,0)</f>
        <v>VIATICOS NACIONALES</v>
      </c>
      <c r="K298" s="358" t="str">
        <f t="shared" si="28"/>
        <v>Vinculación Universidad-Sociedad</v>
      </c>
      <c r="L298" s="358" t="s">
        <v>404</v>
      </c>
    </row>
    <row r="300" spans="3:12" ht="15.75" thickBot="1" x14ac:dyDescent="0.3"/>
    <row r="301" spans="3:12" ht="15.75" thickBot="1" x14ac:dyDescent="0.3">
      <c r="C301" s="29" t="s">
        <v>43</v>
      </c>
      <c r="D301" s="30">
        <f>SUM(G308:G318)</f>
        <v>292150</v>
      </c>
      <c r="E301" s="95"/>
      <c r="F301" s="95"/>
      <c r="G301" s="95"/>
      <c r="H301" s="76"/>
      <c r="I301" s="76"/>
      <c r="J301" s="76"/>
      <c r="K301" s="114"/>
    </row>
    <row r="302" spans="3:12" x14ac:dyDescent="0.25">
      <c r="C302" s="70"/>
      <c r="D302" s="31"/>
      <c r="E302" s="95"/>
      <c r="F302" s="95"/>
      <c r="G302" s="95"/>
      <c r="H302" s="76"/>
      <c r="I302" s="76"/>
      <c r="J302" s="76"/>
      <c r="K302" s="114"/>
    </row>
    <row r="303" spans="3:12" x14ac:dyDescent="0.25">
      <c r="C303" s="70"/>
      <c r="D303" s="31"/>
      <c r="E303" s="95"/>
      <c r="F303" s="95"/>
      <c r="G303" s="95"/>
      <c r="H303" s="76"/>
      <c r="I303" s="76"/>
      <c r="J303" s="76"/>
      <c r="K303" s="114"/>
    </row>
    <row r="304" spans="3:12" ht="15.75" x14ac:dyDescent="0.25">
      <c r="C304" s="207" t="s">
        <v>400</v>
      </c>
      <c r="D304" s="208" t="s">
        <v>1689</v>
      </c>
      <c r="E304" s="95"/>
      <c r="F304" s="95"/>
      <c r="G304" s="95"/>
      <c r="H304" s="76"/>
      <c r="I304" s="76"/>
      <c r="J304" s="76"/>
      <c r="K304" s="114"/>
    </row>
    <row r="305" spans="3:12" ht="18.75" x14ac:dyDescent="0.25">
      <c r="C305" s="217" t="str">
        <f>IFERROR(VLOOKUP(D304,'Desarrollo e Innov. Curricular'!$E:$F,2,FALSE),IFERROR(VLOOKUP(D304,'Investigación Científica'!$E:$F,2,FALSE),IFERROR(VLOOKUP(D304,'Vinculación Univ. Sociedad'!$E:$F,2,FALSE),IFERROR(VLOOKUP(D304,'Docencia y Profesorado Universi'!$E:$F,2,FALSE),IFERROR(VLOOKUP(D304,'Estudiantes y Graduados'!$E:$F,2,FALSE),IFERROR(VLOOKUP(D304,'Gestion Administrativa'!$E:$F,2,FALSE),IFERROR(VLOOKUP(D304,'Gestión Académica'!$E:$F,2,FALSE),IFERROR(VLOOKUP(D304,'Aseguramiento de la Calidad'!$E:$F,2,FALSE),IFERROR(VLOOKUP(D304,'Gestión del Conocimiento'!$E:$F,2,FALSE),IFERROR(VLOOKUP(D304,'Gobernabilidad y Procesos...'!$E:$F,2,FALSE),IFERROR(VLOOKUP(D304,'Gestión del Talento Humano'!$E:$F,2,FALSE),IFERROR(VLOOKUP(D304,'Internacionalización de la E.S.'!$E:$F,2,FALSE),IFERROR(VLOOKUP(D304,Posgrado!$E:$F,2,FALSE),IFERROR(VLOOKUP(D304,'Cultura de Innovación Insti...'!$E:$F,2,FALSE),VLOOKUP(D304,'Lo Esencial de la Reforma Univ.'!$E:$F,2,0)))))))))))))))</f>
        <v>3.1.6.1.b Desarrollar el programa académico del evento</v>
      </c>
      <c r="D305" s="31"/>
      <c r="E305" s="95"/>
      <c r="F305" s="95"/>
      <c r="G305" s="95"/>
      <c r="H305" s="76"/>
      <c r="I305" s="76"/>
      <c r="J305" s="76"/>
      <c r="K305" s="114"/>
    </row>
    <row r="306" spans="3:12" ht="15.75" thickBot="1" x14ac:dyDescent="0.3">
      <c r="C306" s="70"/>
      <c r="D306" s="31"/>
      <c r="E306" s="95"/>
      <c r="F306" s="95"/>
      <c r="G306" s="95"/>
      <c r="H306" s="76"/>
      <c r="I306" s="76"/>
      <c r="J306" s="76"/>
      <c r="K306" s="114"/>
    </row>
    <row r="307" spans="3:12" ht="30.75" thickBot="1" x14ac:dyDescent="0.3">
      <c r="C307" s="128" t="s">
        <v>44</v>
      </c>
      <c r="D307" s="131" t="s">
        <v>45</v>
      </c>
      <c r="E307" s="130" t="s">
        <v>55</v>
      </c>
      <c r="F307" s="130" t="s">
        <v>57</v>
      </c>
      <c r="G307" s="129" t="s">
        <v>27</v>
      </c>
      <c r="H307" s="135" t="s">
        <v>140</v>
      </c>
      <c r="I307" s="130" t="s">
        <v>46</v>
      </c>
      <c r="J307" s="130" t="s">
        <v>141</v>
      </c>
      <c r="K307" s="128" t="s">
        <v>419</v>
      </c>
      <c r="L307" s="130" t="s">
        <v>420</v>
      </c>
    </row>
    <row r="308" spans="3:12" x14ac:dyDescent="0.25">
      <c r="C308" s="97" t="s">
        <v>47</v>
      </c>
      <c r="D308" s="531">
        <v>150</v>
      </c>
      <c r="E308" s="160"/>
      <c r="F308" s="117">
        <v>30000</v>
      </c>
      <c r="G308" s="99">
        <f t="shared" ref="G308:G316" si="29">E308*F308</f>
        <v>0</v>
      </c>
      <c r="H308" s="353" t="s">
        <v>1459</v>
      </c>
      <c r="I308" s="118" t="s">
        <v>711</v>
      </c>
      <c r="J308" s="100" t="str">
        <f>VLOOKUP(I308,[1]Presupuesto!$B$11:$C$587,2,0)</f>
        <v>SERVICIOS DE CAPACITACION.</v>
      </c>
      <c r="K308" s="461" t="s">
        <v>481</v>
      </c>
      <c r="L308" s="100" t="s">
        <v>403</v>
      </c>
    </row>
    <row r="309" spans="3:12" x14ac:dyDescent="0.25">
      <c r="C309" s="101" t="s">
        <v>48</v>
      </c>
      <c r="D309" s="532"/>
      <c r="E309" s="203">
        <v>150</v>
      </c>
      <c r="F309" s="102">
        <v>50</v>
      </c>
      <c r="G309" s="99">
        <f t="shared" si="29"/>
        <v>7500</v>
      </c>
      <c r="H309" s="163" t="s">
        <v>1459</v>
      </c>
      <c r="I309" s="100" t="s">
        <v>729</v>
      </c>
      <c r="J309" s="100" t="str">
        <f>VLOOKUP(I309,[1]Presupuesto!$B$11:$C$587,2,0)</f>
        <v>SERVICIOS DE IMPRENTA PUBLIC.Y REPRODUCCION</v>
      </c>
      <c r="K309" s="462" t="str">
        <f t="shared" ref="K309:K318" si="30">$K$17</f>
        <v>Vinculación Universidad-Sociedad</v>
      </c>
      <c r="L309" s="100" t="s">
        <v>405</v>
      </c>
    </row>
    <row r="310" spans="3:12" x14ac:dyDescent="0.25">
      <c r="C310" s="101" t="s">
        <v>49</v>
      </c>
      <c r="D310" s="532"/>
      <c r="E310" s="203">
        <v>300</v>
      </c>
      <c r="F310" s="102">
        <v>250</v>
      </c>
      <c r="G310" s="99">
        <f t="shared" si="29"/>
        <v>75000</v>
      </c>
      <c r="H310" s="163" t="s">
        <v>1459</v>
      </c>
      <c r="I310" s="100" t="s">
        <v>804</v>
      </c>
      <c r="J310" s="100" t="str">
        <f>VLOOKUP(I310,[1]Presupuesto!$B$11:$C$587,2,0)</f>
        <v>ALIMENTOS B EBIDAS PARA PERSONAS</v>
      </c>
      <c r="K310" s="462" t="str">
        <f t="shared" si="30"/>
        <v>Vinculación Universidad-Sociedad</v>
      </c>
      <c r="L310" s="100" t="s">
        <v>405</v>
      </c>
    </row>
    <row r="311" spans="3:12" x14ac:dyDescent="0.25">
      <c r="C311" s="101" t="s">
        <v>50</v>
      </c>
      <c r="D311" s="532"/>
      <c r="E311" s="153">
        <v>4</v>
      </c>
      <c r="F311" s="120">
        <v>25000</v>
      </c>
      <c r="G311" s="99">
        <f t="shared" si="29"/>
        <v>100000</v>
      </c>
      <c r="H311" s="163" t="s">
        <v>1459</v>
      </c>
      <c r="I311" s="342" t="s">
        <v>763</v>
      </c>
      <c r="J311" s="100" t="str">
        <f>VLOOKUP(I311,[1]Presupuesto!$B$11:$C$587,2,0)</f>
        <v>PASAJES NACIONALES PROYECTO VINCULACION UNAH SOCIEDAD</v>
      </c>
      <c r="K311" s="462" t="str">
        <f t="shared" si="30"/>
        <v>Vinculación Universidad-Sociedad</v>
      </c>
      <c r="L311" s="100" t="s">
        <v>421</v>
      </c>
    </row>
    <row r="312" spans="3:12" x14ac:dyDescent="0.25">
      <c r="C312" s="101" t="s">
        <v>427</v>
      </c>
      <c r="D312" s="532"/>
      <c r="E312" s="153">
        <v>150</v>
      </c>
      <c r="F312" s="120">
        <v>250</v>
      </c>
      <c r="G312" s="99">
        <f t="shared" si="29"/>
        <v>37500</v>
      </c>
      <c r="H312" s="163" t="s">
        <v>1459</v>
      </c>
      <c r="I312" s="100" t="s">
        <v>833</v>
      </c>
      <c r="J312" s="100" t="str">
        <f>VLOOKUP(I312,[1]Presupuesto!$B$11:$C$587,2,0)</f>
        <v>PRODUCTOS PAPEL Y CARTON</v>
      </c>
      <c r="K312" s="462" t="str">
        <f t="shared" si="30"/>
        <v>Vinculación Universidad-Sociedad</v>
      </c>
      <c r="L312" s="100" t="s">
        <v>421</v>
      </c>
    </row>
    <row r="313" spans="3:12" x14ac:dyDescent="0.25">
      <c r="C313" s="101" t="s">
        <v>51</v>
      </c>
      <c r="D313" s="532"/>
      <c r="E313" s="203">
        <v>20</v>
      </c>
      <c r="F313" s="102">
        <v>85</v>
      </c>
      <c r="G313" s="99">
        <f t="shared" si="29"/>
        <v>1700</v>
      </c>
      <c r="H313" s="163" t="s">
        <v>1459</v>
      </c>
      <c r="I313" s="100" t="s">
        <v>833</v>
      </c>
      <c r="J313" s="100" t="str">
        <f>VLOOKUP(I313,[1]Presupuesto!$B$11:$C$587,2,0)</f>
        <v>PRODUCTOS PAPEL Y CARTON</v>
      </c>
      <c r="K313" s="462" t="str">
        <f t="shared" si="30"/>
        <v>Vinculación Universidad-Sociedad</v>
      </c>
      <c r="L313" s="100" t="s">
        <v>405</v>
      </c>
    </row>
    <row r="314" spans="3:12" x14ac:dyDescent="0.25">
      <c r="C314" s="101" t="s">
        <v>132</v>
      </c>
      <c r="D314" s="532"/>
      <c r="E314" s="203">
        <v>100</v>
      </c>
      <c r="F314" s="102">
        <v>36</v>
      </c>
      <c r="G314" s="99">
        <f t="shared" si="29"/>
        <v>3600</v>
      </c>
      <c r="H314" s="163" t="s">
        <v>1459</v>
      </c>
      <c r="I314" s="100" t="s">
        <v>954</v>
      </c>
      <c r="J314" s="100" t="str">
        <f>VLOOKUP(I314,[1]Presupuesto!$B$11:$C$587,2,0)</f>
        <v>UTILES DE ESCRITORIO, OFICINA Y ENSE¥ANZA</v>
      </c>
      <c r="K314" s="462" t="str">
        <f t="shared" si="30"/>
        <v>Vinculación Universidad-Sociedad</v>
      </c>
      <c r="L314" s="100" t="s">
        <v>405</v>
      </c>
    </row>
    <row r="315" spans="3:12" x14ac:dyDescent="0.25">
      <c r="C315" s="101" t="s">
        <v>34</v>
      </c>
      <c r="D315" s="532"/>
      <c r="E315" s="203">
        <v>5</v>
      </c>
      <c r="F315" s="102">
        <v>80</v>
      </c>
      <c r="G315" s="99">
        <f t="shared" si="29"/>
        <v>400</v>
      </c>
      <c r="H315" s="163" t="s">
        <v>1459</v>
      </c>
      <c r="I315" s="100" t="s">
        <v>954</v>
      </c>
      <c r="J315" s="100" t="str">
        <f>VLOOKUP(I315,[1]Presupuesto!$B$11:$C$587,2,0)</f>
        <v>UTILES DE ESCRITORIO, OFICINA Y ENSE¥ANZA</v>
      </c>
      <c r="K315" s="462" t="str">
        <f t="shared" si="30"/>
        <v>Vinculación Universidad-Sociedad</v>
      </c>
      <c r="L315" s="100" t="s">
        <v>405</v>
      </c>
    </row>
    <row r="316" spans="3:12" x14ac:dyDescent="0.25">
      <c r="C316" s="111" t="s">
        <v>52</v>
      </c>
      <c r="D316" s="532"/>
      <c r="E316" s="463">
        <v>150</v>
      </c>
      <c r="F316" s="121">
        <v>25</v>
      </c>
      <c r="G316" s="99">
        <f t="shared" si="29"/>
        <v>3750</v>
      </c>
      <c r="H316" s="163" t="s">
        <v>1459</v>
      </c>
      <c r="I316" s="100" t="s">
        <v>954</v>
      </c>
      <c r="J316" s="100" t="str">
        <f>VLOOKUP(I316,[1]Presupuesto!$B$11:$C$587,2,0)</f>
        <v>UTILES DE ESCRITORIO, OFICINA Y ENSE¥ANZA</v>
      </c>
      <c r="K316" s="462" t="str">
        <f t="shared" si="30"/>
        <v>Vinculación Universidad-Sociedad</v>
      </c>
      <c r="L316" s="100" t="s">
        <v>421</v>
      </c>
    </row>
    <row r="317" spans="3:12" ht="15.75" thickBot="1" x14ac:dyDescent="0.3">
      <c r="C317" s="225" t="s">
        <v>446</v>
      </c>
      <c r="D317" s="226">
        <v>2</v>
      </c>
      <c r="E317" s="464">
        <v>2.5</v>
      </c>
      <c r="F317" s="106">
        <f>HLOOKUP(C317,$AH$2:$BU$3,2,0)</f>
        <v>1200</v>
      </c>
      <c r="G317" s="107">
        <f>D317*E317*F317</f>
        <v>6000</v>
      </c>
      <c r="H317" s="356" t="s">
        <v>1459</v>
      </c>
      <c r="I317" s="100" t="s">
        <v>773</v>
      </c>
      <c r="J317" s="108" t="str">
        <f>VLOOKUP(I317,[1]Presupuesto!$B$11:$C$587,2,0)</f>
        <v>VIATICOS NACIONALES</v>
      </c>
      <c r="K317" s="465" t="str">
        <f t="shared" si="30"/>
        <v>Vinculación Universidad-Sociedad</v>
      </c>
      <c r="L317" s="100" t="s">
        <v>405</v>
      </c>
    </row>
    <row r="318" spans="3:12" ht="15.75" thickBot="1" x14ac:dyDescent="0.3">
      <c r="C318" s="225" t="s">
        <v>454</v>
      </c>
      <c r="D318" s="226">
        <v>4</v>
      </c>
      <c r="E318" s="464">
        <v>3</v>
      </c>
      <c r="F318" s="106">
        <f>HLOOKUP(C318,$AH$2:$BU$3,2,0)</f>
        <v>4725</v>
      </c>
      <c r="G318" s="107">
        <f>D318*E318*F318</f>
        <v>56700</v>
      </c>
      <c r="H318" s="356" t="s">
        <v>1459</v>
      </c>
      <c r="I318" s="100" t="s">
        <v>773</v>
      </c>
      <c r="J318" s="108" t="str">
        <f>VLOOKUP(I318,[1]Presupuesto!$B$11:$C$587,2,0)</f>
        <v>VIATICOS NACIONALES</v>
      </c>
      <c r="K318" s="465" t="str">
        <f t="shared" si="30"/>
        <v>Vinculación Universidad-Sociedad</v>
      </c>
      <c r="L318" s="100" t="s">
        <v>405</v>
      </c>
    </row>
    <row r="321" spans="3:12" ht="15.75" thickBot="1" x14ac:dyDescent="0.3"/>
    <row r="322" spans="3:12" ht="15.75" thickBot="1" x14ac:dyDescent="0.3">
      <c r="C322" s="29" t="s">
        <v>43</v>
      </c>
      <c r="D322" s="30">
        <f>SUM(G329:G338)</f>
        <v>7236.25</v>
      </c>
      <c r="E322" s="95"/>
      <c r="F322" s="95"/>
      <c r="G322" s="95"/>
      <c r="H322" s="76"/>
      <c r="I322" s="76"/>
      <c r="J322" s="76"/>
      <c r="K322" s="114"/>
    </row>
    <row r="323" spans="3:12" x14ac:dyDescent="0.25">
      <c r="C323" s="70"/>
      <c r="D323" s="31"/>
      <c r="E323" s="95"/>
      <c r="F323" s="95"/>
      <c r="G323" s="95"/>
      <c r="H323" s="76"/>
      <c r="I323" s="76"/>
      <c r="J323" s="76"/>
      <c r="K323" s="114"/>
    </row>
    <row r="324" spans="3:12" ht="15.75" x14ac:dyDescent="0.25">
      <c r="C324" s="207" t="s">
        <v>400</v>
      </c>
      <c r="D324" s="437" t="s">
        <v>1702</v>
      </c>
      <c r="E324" s="95"/>
      <c r="F324" s="95"/>
      <c r="G324" s="95"/>
      <c r="H324" s="76"/>
      <c r="I324" s="76"/>
      <c r="J324" s="76"/>
      <c r="K324" s="114"/>
    </row>
    <row r="325" spans="3:12" ht="18.75" x14ac:dyDescent="0.25">
      <c r="C325" s="217" t="str">
        <f>IFERROR(VLOOKUP(D324,'Desarrollo e Innov. Curricular'!$E:$F,2,FALSE),IFERROR(VLOOKUP(D324,'Investigación Científica'!$E:$F,2,FALSE),IFERROR(VLOOKUP(D324,'Vinculación Univ. Sociedad'!$E:$F,2,FALSE),IFERROR(VLOOKUP(D324,'Docencia y Profesorado Universi'!$E:$F,2,FALSE),IFERROR(VLOOKUP(D324,'Estudiantes y Graduados'!$E:$F,2,FALSE),IFERROR(VLOOKUP(D324,'Gestion Administrativa'!$E:$F,2,FALSE),IFERROR(VLOOKUP(D324,'Gestión Académica'!$E:$F,2,FALSE),IFERROR(VLOOKUP(D324,'Aseguramiento de la Calidad'!$E:$F,2,FALSE),IFERROR(VLOOKUP(D324,'Gestión del Conocimiento'!$E:$F,2,FALSE),IFERROR(VLOOKUP(D324,'Gobernabilidad y Procesos...'!$E:$F,2,FALSE),IFERROR(VLOOKUP(D324,'Gestión del Talento Humano'!$E:$F,2,FALSE),IFERROR(VLOOKUP(D324,'Internacionalización de la E.S.'!$E:$F,2,FALSE),IFERROR(VLOOKUP(D324,Posgrado!$E:$F,2,FALSE),IFERROR(VLOOKUP(D324,'Cultura de Innovación Insti...'!$E:$F,2,FALSE),VLOOKUP(D324,'Lo Esencial de la Reforma Univ.'!$E:$F,2,0)))))))))))))))</f>
        <v>Realizar 5 talleres de acompañamiento para la operativización de la dimensión de vinculación. Contenido de los talleres</v>
      </c>
      <c r="D325" s="31"/>
      <c r="E325" s="95"/>
      <c r="F325" s="95"/>
      <c r="G325" s="95"/>
      <c r="H325" s="76"/>
      <c r="I325" s="76"/>
      <c r="J325" s="76"/>
      <c r="K325" s="114"/>
    </row>
    <row r="326" spans="3:12" ht="15.75" thickBot="1" x14ac:dyDescent="0.3">
      <c r="C326" s="70"/>
      <c r="D326" s="31"/>
      <c r="E326" s="95"/>
      <c r="F326" s="95"/>
      <c r="G326" s="95"/>
      <c r="H326" s="76"/>
      <c r="I326" s="76"/>
      <c r="J326" s="76"/>
      <c r="K326" s="114"/>
    </row>
    <row r="327" spans="3:12" ht="30.75" thickBot="1" x14ac:dyDescent="0.3">
      <c r="C327" s="128" t="s">
        <v>44</v>
      </c>
      <c r="D327" s="131" t="s">
        <v>45</v>
      </c>
      <c r="E327" s="130" t="s">
        <v>55</v>
      </c>
      <c r="F327" s="130" t="s">
        <v>57</v>
      </c>
      <c r="G327" s="129" t="s">
        <v>27</v>
      </c>
      <c r="H327" s="135" t="s">
        <v>140</v>
      </c>
      <c r="I327" s="130" t="s">
        <v>46</v>
      </c>
      <c r="J327" s="130" t="s">
        <v>141</v>
      </c>
      <c r="K327" s="130" t="s">
        <v>419</v>
      </c>
      <c r="L327" s="130" t="s">
        <v>420</v>
      </c>
    </row>
    <row r="328" spans="3:12" ht="15.75" thickBot="1" x14ac:dyDescent="0.3">
      <c r="C328" s="350" t="s">
        <v>47</v>
      </c>
      <c r="D328" s="531">
        <v>125</v>
      </c>
      <c r="E328" s="351"/>
      <c r="F328" s="117">
        <v>30000</v>
      </c>
      <c r="G328" s="352">
        <f t="shared" ref="G328:G336" si="31">E328*F328</f>
        <v>0</v>
      </c>
      <c r="H328" s="353" t="s">
        <v>1459</v>
      </c>
      <c r="I328" s="118" t="s">
        <v>711</v>
      </c>
      <c r="J328" s="118" t="str">
        <f>VLOOKUP(I328,Presupuesto!$B$11:$C$566,2,0)</f>
        <v>SERVICIOS DE CAPACITACION.</v>
      </c>
      <c r="K328" s="354" t="s">
        <v>481</v>
      </c>
      <c r="L328" s="118" t="s">
        <v>410</v>
      </c>
    </row>
    <row r="329" spans="3:12" ht="15.75" thickBot="1" x14ac:dyDescent="0.3">
      <c r="C329" s="101" t="s">
        <v>48</v>
      </c>
      <c r="D329" s="532"/>
      <c r="E329" s="203">
        <f>D328</f>
        <v>125</v>
      </c>
      <c r="F329" s="102">
        <v>50</v>
      </c>
      <c r="G329" s="99">
        <f t="shared" si="31"/>
        <v>6250</v>
      </c>
      <c r="H329" s="163" t="s">
        <v>1459</v>
      </c>
      <c r="I329" s="100" t="s">
        <v>729</v>
      </c>
      <c r="J329" s="100" t="str">
        <f>VLOOKUP(I329,Presupuesto!$B$11:$C$566,2,0)</f>
        <v>SERVICIOS DE IMPRENTA PUBLIC.Y REPRODUCCION</v>
      </c>
      <c r="K329" s="100" t="str">
        <f t="shared" ref="K329:K338" si="32">$K$17</f>
        <v>Vinculación Universidad-Sociedad</v>
      </c>
      <c r="L329" s="118" t="s">
        <v>410</v>
      </c>
    </row>
    <row r="330" spans="3:12" ht="15.75" thickBot="1" x14ac:dyDescent="0.3">
      <c r="C330" s="101" t="s">
        <v>49</v>
      </c>
      <c r="D330" s="532"/>
      <c r="E330" s="203"/>
      <c r="F330" s="102">
        <v>150</v>
      </c>
      <c r="G330" s="99">
        <f t="shared" si="31"/>
        <v>0</v>
      </c>
      <c r="H330" s="163" t="s">
        <v>1459</v>
      </c>
      <c r="I330" s="100" t="s">
        <v>804</v>
      </c>
      <c r="J330" s="100" t="str">
        <f>VLOOKUP(I330,Presupuesto!$B$11:$C$566,2,0)</f>
        <v>ALIMENTOS B EBIDAS PARA PERSONAS</v>
      </c>
      <c r="K330" s="100" t="str">
        <f t="shared" si="32"/>
        <v>Vinculación Universidad-Sociedad</v>
      </c>
      <c r="L330" s="118" t="s">
        <v>410</v>
      </c>
    </row>
    <row r="331" spans="3:12" ht="15.75" thickBot="1" x14ac:dyDescent="0.3">
      <c r="C331" s="101" t="s">
        <v>50</v>
      </c>
      <c r="D331" s="532"/>
      <c r="E331" s="153">
        <v>0</v>
      </c>
      <c r="F331" s="120">
        <v>10000</v>
      </c>
      <c r="G331" s="99">
        <f t="shared" si="31"/>
        <v>0</v>
      </c>
      <c r="H331" s="163" t="s">
        <v>1459</v>
      </c>
      <c r="I331" s="342" t="s">
        <v>308</v>
      </c>
      <c r="J331" s="100" t="str">
        <f>VLOOKUP(I331,Presupuesto!$B$11:$C$566,2,0)</f>
        <v>PASAJES (26100-00)</v>
      </c>
      <c r="K331" s="100" t="str">
        <f t="shared" si="32"/>
        <v>Vinculación Universidad-Sociedad</v>
      </c>
      <c r="L331" s="118" t="s">
        <v>410</v>
      </c>
    </row>
    <row r="332" spans="3:12" ht="15.75" thickBot="1" x14ac:dyDescent="0.3">
      <c r="C332" s="101" t="s">
        <v>427</v>
      </c>
      <c r="D332" s="532"/>
      <c r="E332" s="153">
        <v>0</v>
      </c>
      <c r="F332" s="120">
        <v>250</v>
      </c>
      <c r="G332" s="99">
        <f t="shared" si="31"/>
        <v>0</v>
      </c>
      <c r="H332" s="163" t="s">
        <v>1459</v>
      </c>
      <c r="I332" s="100" t="s">
        <v>833</v>
      </c>
      <c r="J332" s="100" t="str">
        <f>VLOOKUP(I332,Presupuesto!$B$11:$C$566,2,0)</f>
        <v>PRODUCTOS PAPEL Y CARTON</v>
      </c>
      <c r="K332" s="100" t="str">
        <f t="shared" si="32"/>
        <v>Vinculación Universidad-Sociedad</v>
      </c>
      <c r="L332" s="118" t="s">
        <v>410</v>
      </c>
    </row>
    <row r="333" spans="3:12" ht="15.75" thickBot="1" x14ac:dyDescent="0.3">
      <c r="C333" s="101" t="s">
        <v>51</v>
      </c>
      <c r="D333" s="532"/>
      <c r="E333" s="203">
        <f>(D328*25)/500</f>
        <v>6.25</v>
      </c>
      <c r="F333" s="102">
        <v>85</v>
      </c>
      <c r="G333" s="99">
        <f t="shared" si="31"/>
        <v>531.25</v>
      </c>
      <c r="H333" s="163" t="s">
        <v>1459</v>
      </c>
      <c r="I333" s="100" t="s">
        <v>833</v>
      </c>
      <c r="J333" s="100" t="str">
        <f>VLOOKUP(I333,Presupuesto!$B$11:$C$566,2,0)</f>
        <v>PRODUCTOS PAPEL Y CARTON</v>
      </c>
      <c r="K333" s="100" t="str">
        <f t="shared" si="32"/>
        <v>Vinculación Universidad-Sociedad</v>
      </c>
      <c r="L333" s="118" t="s">
        <v>410</v>
      </c>
    </row>
    <row r="334" spans="3:12" ht="15.75" thickBot="1" x14ac:dyDescent="0.3">
      <c r="C334" s="101" t="s">
        <v>132</v>
      </c>
      <c r="D334" s="532"/>
      <c r="E334" s="203">
        <f>D328/12</f>
        <v>10.416666666666666</v>
      </c>
      <c r="F334" s="102">
        <v>36</v>
      </c>
      <c r="G334" s="99">
        <f t="shared" si="31"/>
        <v>375</v>
      </c>
      <c r="H334" s="163" t="s">
        <v>1459</v>
      </c>
      <c r="I334" s="100" t="s">
        <v>954</v>
      </c>
      <c r="J334" s="100" t="str">
        <f>VLOOKUP(I334,Presupuesto!$B$11:$C$566,2,0)</f>
        <v>UTILES DE ESCRITORIO, OFICINA Y ENSE¥ANZA</v>
      </c>
      <c r="K334" s="100" t="str">
        <f t="shared" si="32"/>
        <v>Vinculación Universidad-Sociedad</v>
      </c>
      <c r="L334" s="118" t="s">
        <v>410</v>
      </c>
    </row>
    <row r="335" spans="3:12" ht="15.75" thickBot="1" x14ac:dyDescent="0.3">
      <c r="C335" s="101" t="s">
        <v>34</v>
      </c>
      <c r="D335" s="532"/>
      <c r="E335" s="203">
        <v>1</v>
      </c>
      <c r="F335" s="102">
        <v>80</v>
      </c>
      <c r="G335" s="99">
        <f t="shared" si="31"/>
        <v>80</v>
      </c>
      <c r="H335" s="163" t="s">
        <v>1459</v>
      </c>
      <c r="I335" s="100" t="s">
        <v>954</v>
      </c>
      <c r="J335" s="100" t="str">
        <f>VLOOKUP(I335,Presupuesto!$B$11:$C$566,2,0)</f>
        <v>UTILES DE ESCRITORIO, OFICINA Y ENSE¥ANZA</v>
      </c>
      <c r="K335" s="100" t="str">
        <f t="shared" si="32"/>
        <v>Vinculación Universidad-Sociedad</v>
      </c>
      <c r="L335" s="118" t="s">
        <v>410</v>
      </c>
    </row>
    <row r="336" spans="3:12" ht="15.75" thickBot="1" x14ac:dyDescent="0.3">
      <c r="C336" s="111" t="s">
        <v>52</v>
      </c>
      <c r="D336" s="532"/>
      <c r="E336" s="221"/>
      <c r="F336" s="121">
        <v>25</v>
      </c>
      <c r="G336" s="99">
        <f t="shared" si="31"/>
        <v>0</v>
      </c>
      <c r="H336" s="163" t="s">
        <v>1459</v>
      </c>
      <c r="I336" s="100" t="s">
        <v>954</v>
      </c>
      <c r="J336" s="100" t="str">
        <f>VLOOKUP(I336,Presupuesto!$B$11:$C$566,2,0)</f>
        <v>UTILES DE ESCRITORIO, OFICINA Y ENSE¥ANZA</v>
      </c>
      <c r="K336" s="100" t="str">
        <f t="shared" si="32"/>
        <v>Vinculación Universidad-Sociedad</v>
      </c>
      <c r="L336" s="118" t="s">
        <v>410</v>
      </c>
    </row>
    <row r="337" spans="3:12" ht="15.75" thickBot="1" x14ac:dyDescent="0.3">
      <c r="C337" s="225" t="s">
        <v>448</v>
      </c>
      <c r="D337" s="226">
        <v>0</v>
      </c>
      <c r="E337" s="355">
        <v>2</v>
      </c>
      <c r="F337" s="106">
        <f>HLOOKUP(C337,$AH$2:$BU$3,2,0)</f>
        <v>650</v>
      </c>
      <c r="G337" s="107">
        <f>D337*E337*F337</f>
        <v>0</v>
      </c>
      <c r="H337" s="356" t="s">
        <v>1459</v>
      </c>
      <c r="I337" s="357" t="s">
        <v>773</v>
      </c>
      <c r="J337" s="108" t="str">
        <f>VLOOKUP(I337,Presupuesto!$B$11:$C$566,2,0)</f>
        <v>VIATICOS NACIONALES</v>
      </c>
      <c r="K337" s="358" t="str">
        <f t="shared" si="32"/>
        <v>Vinculación Universidad-Sociedad</v>
      </c>
      <c r="L337" s="118" t="s">
        <v>410</v>
      </c>
    </row>
    <row r="338" spans="3:12" ht="15.75" thickBot="1" x14ac:dyDescent="0.3">
      <c r="C338" s="225" t="s">
        <v>440</v>
      </c>
      <c r="D338" s="226">
        <v>0</v>
      </c>
      <c r="E338" s="355">
        <v>2</v>
      </c>
      <c r="F338" s="106">
        <f>HLOOKUP(C338,$AH$2:$BU$3,2,0)</f>
        <v>1150</v>
      </c>
      <c r="G338" s="107">
        <f>D338*E338*F338</f>
        <v>0</v>
      </c>
      <c r="H338" s="356" t="s">
        <v>1459</v>
      </c>
      <c r="I338" s="357" t="s">
        <v>773</v>
      </c>
      <c r="J338" s="108" t="str">
        <f>VLOOKUP(I338,Presupuesto!$B$11:$C$566,2,0)</f>
        <v>VIATICOS NACIONALES</v>
      </c>
      <c r="K338" s="358" t="str">
        <f t="shared" si="32"/>
        <v>Vinculación Universidad-Sociedad</v>
      </c>
      <c r="L338" s="118" t="s">
        <v>410</v>
      </c>
    </row>
  </sheetData>
  <mergeCells count="17">
    <mergeCell ref="D209:D217"/>
    <mergeCell ref="D229:D237"/>
    <mergeCell ref="D112:D120"/>
    <mergeCell ref="D133:D141"/>
    <mergeCell ref="D152:D160"/>
    <mergeCell ref="D171:D179"/>
    <mergeCell ref="D190:D198"/>
    <mergeCell ref="D17:D25"/>
    <mergeCell ref="D36:D44"/>
    <mergeCell ref="D53:D61"/>
    <mergeCell ref="D72:D80"/>
    <mergeCell ref="D92:D100"/>
    <mergeCell ref="D328:D336"/>
    <mergeCell ref="D249:D257"/>
    <mergeCell ref="D270:D278"/>
    <mergeCell ref="D289:D297"/>
    <mergeCell ref="D308:D316"/>
  </mergeCells>
  <dataValidations count="8">
    <dataValidation type="list" allowBlank="1" showInputMessage="1" showErrorMessage="1" sqref="C26 C45 C62:C63 C81:C82 C101:C102 C121:C122 C142 C161 C180 C199 C238:C239 C218 C258:C259 C298 C317:C318 C337:C338">
      <formula1>$AH$2:$BU$2</formula1>
    </dataValidation>
    <dataValidation type="list" allowBlank="1" showInputMessage="1" showErrorMessage="1" errorTitle="¡Ingreso Inválido!" error="Seleccione una opción de la lista" promptTitle="Mes Requerido" prompt="Seleccione el mes en el que requiere el recurso." sqref="L17:L26 L36:L45 L53:L63 L72:L82 L92:L102 L112:L122 L133:L142 L152:L161 L171:L180 L190:L199 L229:L239 L209:L218 L249:L259 L270:L278 L289:L298 L308:L318 L328:L338">
      <formula1>$U$2:$AF$2</formula1>
    </dataValidation>
    <dataValidation type="list" allowBlank="1" showInputMessage="1" showErrorMessage="1" errorTitle="¡Ingreso Inválido!" error="Seleccione una opción de la lista." promptTitle="Dimensión Estratégica" prompt="Seleccione una opción de la lista." sqref="K26 K45 K62:K63 K81:K82 K101:K102 K121:K122 K298 K337:K338">
      <formula1>$A$2:$O$2</formula1>
    </dataValidation>
    <dataValidation type="list" allowBlank="1" showInputMessage="1" showErrorMessage="1" errorTitle="¡Ingreso no valido!" error="Favor ingrese un elemento de la lista." promptTitle="Tipo de Presupuesto" prompt="Seleccione una opción de la lista." sqref="H17:H26 H36:H45 H53:H63 H72:H82 H92:H102 H112:H122 H133:H142 H152:H161 H171:H180 H190:H199 H209:H218 H229:H239 H249:H259 H270:H278 H289:H298 H308:H318 H328:H338">
      <formula1>$S$2:$T$2</formula1>
    </dataValidation>
    <dataValidation type="list" allowBlank="1" showInputMessage="1" showErrorMessage="1" errorTitle="¡Ingreso Inválido!" error="Verifique el valor ingresado._x000a_" sqref="I17:I26 I36:I45 I53:I63 I72:I82 I92:I102 I112:I122 I152:I160 I133:I141 I171:I179 I190:I198 I209:I217 I229:I237 I289:I298 I308:I316 I328:I338">
      <formula1>$A$1:$UI$1</formula1>
    </dataValidation>
    <dataValidation type="list" allowBlank="1" showInputMessage="1" showErrorMessage="1" errorTitle="¡Ingreso Inválido!" error="Seleccione una opción de la lista." promptTitle="Dimensión Estratégica" prompt="Seleccione una opción de la lista." sqref="K17:K25 K36:K44 K53:K61 K72:K80 K92:K100 K112:K120 K289:K297 K328:K336">
      <formula1>$A$2:$O$2</formula1>
    </dataValidation>
    <dataValidation type="list" allowBlank="1" showInputMessage="1" showErrorMessage="1" errorTitle="¡Ingreso Inválido!" error="Verifique el valor ingresado._x000a_" sqref="I199 I161 I180 I142 I218 I238:I239 I249:I259 I270:I278 I317:I318">
      <formula1>$A$1:$VD$1</formula1>
    </dataValidation>
    <dataValidation type="list" allowBlank="1" showInputMessage="1" showErrorMessage="1" errorTitle="¡Ingreso Inválido!" error="Seleccione una opción de la lista." promptTitle="Dimensión Estratégica" prompt="Seleccione una opción de la lista." sqref="K133:K142 K152:K161 K171:K180 K190:K199 K229:K239 K209:K218 K249:K259 K270:K278 K308:K318">
      <formula1>$A$2:$K$2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10"/>
  <sheetViews>
    <sheetView showGridLines="0" topLeftCell="C241" zoomScale="84" zoomScaleNormal="84" workbookViewId="0">
      <selection activeCell="H254" sqref="H254"/>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62" t="s">
        <v>1370</v>
      </c>
      <c r="E2" s="124" t="s">
        <v>1372</v>
      </c>
      <c r="F2" s="124" t="s">
        <v>482</v>
      </c>
      <c r="G2" s="124" t="s">
        <v>1373</v>
      </c>
      <c r="H2" s="162"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2">
        <v>41436.800000000003</v>
      </c>
      <c r="CA3" s="322">
        <v>37669.82</v>
      </c>
      <c r="CB3" s="322">
        <v>33902.839999999997</v>
      </c>
      <c r="CC3" s="322">
        <v>30135.85</v>
      </c>
      <c r="CD3" s="322">
        <v>28252.36</v>
      </c>
      <c r="CE3" s="322">
        <v>26368.87</v>
      </c>
      <c r="CF3" s="322">
        <v>17893.16</v>
      </c>
      <c r="CG3" s="322">
        <v>16951.419999999998</v>
      </c>
      <c r="CH3" s="322">
        <v>13184.44</v>
      </c>
      <c r="CI3" s="322">
        <v>15032.56</v>
      </c>
      <c r="CJ3" s="322">
        <v>13264.02</v>
      </c>
      <c r="CK3" s="322">
        <v>12379.75</v>
      </c>
      <c r="CL3" s="322">
        <v>439.49</v>
      </c>
      <c r="CM3" s="322">
        <v>1904.46</v>
      </c>
    </row>
    <row r="5" spans="1:555" ht="52.5" x14ac:dyDescent="0.25">
      <c r="C5" s="198" t="s">
        <v>137</v>
      </c>
      <c r="D5" s="171">
        <f>SUMIF(C:C,$C$10,D:D)</f>
        <v>1081375</v>
      </c>
      <c r="CA5" s="322"/>
    </row>
    <row r="6" spans="1:555" x14ac:dyDescent="0.25">
      <c r="CA6" s="322"/>
    </row>
    <row r="7" spans="1:555" x14ac:dyDescent="0.25">
      <c r="CA7" s="322"/>
    </row>
    <row r="8" spans="1:555" x14ac:dyDescent="0.25">
      <c r="C8" s="70" t="s">
        <v>54</v>
      </c>
      <c r="D8" s="79"/>
      <c r="E8" s="70"/>
      <c r="F8" s="70"/>
      <c r="G8" s="70"/>
      <c r="H8" s="79"/>
      <c r="I8" s="70"/>
      <c r="J8" s="70"/>
      <c r="CA8" s="322"/>
    </row>
    <row r="9" spans="1:555" ht="15.75" thickBot="1" x14ac:dyDescent="0.3">
      <c r="C9" s="96"/>
      <c r="D9" s="79"/>
      <c r="E9" s="96"/>
      <c r="F9" s="96"/>
      <c r="G9" s="96"/>
      <c r="H9" s="79"/>
      <c r="I9" s="96"/>
      <c r="J9" s="123"/>
      <c r="CA9" s="322"/>
    </row>
    <row r="10" spans="1:555" ht="15.75" thickBot="1" x14ac:dyDescent="0.3">
      <c r="C10" s="69" t="s">
        <v>43</v>
      </c>
      <c r="D10" s="30">
        <f>SUM(G17:G67)</f>
        <v>120000</v>
      </c>
      <c r="E10" s="95"/>
      <c r="F10" s="95"/>
      <c r="G10" s="95"/>
      <c r="H10" s="76"/>
      <c r="I10" s="76"/>
      <c r="J10" s="76"/>
      <c r="CA10" s="322"/>
    </row>
    <row r="11" spans="1:555" x14ac:dyDescent="0.25">
      <c r="B11" s="180"/>
      <c r="D11" s="31"/>
      <c r="E11" s="95"/>
      <c r="F11" s="95"/>
      <c r="G11" s="95"/>
      <c r="H11" s="76"/>
      <c r="I11" s="76"/>
      <c r="J11" s="76"/>
      <c r="CA11" s="322"/>
    </row>
    <row r="12" spans="1:555" x14ac:dyDescent="0.25">
      <c r="B12" s="180"/>
      <c r="D12" s="31"/>
      <c r="E12" s="95"/>
      <c r="F12" s="95"/>
      <c r="G12" s="95"/>
      <c r="H12" s="76"/>
      <c r="I12" s="76"/>
      <c r="J12" s="76"/>
      <c r="CA12" s="322"/>
    </row>
    <row r="13" spans="1:555" ht="15.75" x14ac:dyDescent="0.25">
      <c r="C13" s="207" t="s">
        <v>400</v>
      </c>
      <c r="D13" s="208" t="s">
        <v>1525</v>
      </c>
      <c r="E13" s="95"/>
      <c r="F13" s="95"/>
      <c r="G13" s="95"/>
      <c r="H13" s="76"/>
      <c r="I13" s="76"/>
      <c r="J13" s="76"/>
      <c r="CA13" s="322"/>
    </row>
    <row r="14" spans="1:555" ht="18.75" x14ac:dyDescent="0.2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3.1.3.2.3.-Formular una Propuesta de Capacitación, investigación, metodologías para el fortalecimiento Municipal del sistema descentralizado de Educación Pública Formal, formulada, negociada, y en ejecución.</v>
      </c>
      <c r="D14" s="31"/>
      <c r="E14" s="95"/>
      <c r="F14" s="95"/>
      <c r="G14" s="95"/>
      <c r="H14" s="76"/>
      <c r="I14" s="76"/>
      <c r="J14" s="76"/>
      <c r="CA14" s="322"/>
    </row>
    <row r="15" spans="1:555" ht="15.75" thickBot="1" x14ac:dyDescent="0.3">
      <c r="C15" s="96"/>
      <c r="D15" s="31"/>
      <c r="E15" s="95"/>
      <c r="F15" s="95"/>
      <c r="G15" s="95"/>
      <c r="H15" s="76"/>
      <c r="I15" s="76"/>
      <c r="J15" s="76"/>
      <c r="CA15" s="322"/>
    </row>
    <row r="16" spans="1:555" ht="30.75" thickBot="1" x14ac:dyDescent="0.3">
      <c r="C16" s="136" t="s">
        <v>44</v>
      </c>
      <c r="D16" s="140" t="s">
        <v>55</v>
      </c>
      <c r="E16" s="173" t="s">
        <v>56</v>
      </c>
      <c r="F16" s="140" t="s">
        <v>57</v>
      </c>
      <c r="G16" s="137" t="s">
        <v>27</v>
      </c>
      <c r="H16" s="135" t="s">
        <v>140</v>
      </c>
      <c r="I16" s="138" t="s">
        <v>46</v>
      </c>
      <c r="J16" s="138" t="s">
        <v>141</v>
      </c>
      <c r="K16" s="138" t="s">
        <v>419</v>
      </c>
      <c r="L16" s="138" t="s">
        <v>420</v>
      </c>
      <c r="CA16" s="322"/>
    </row>
    <row r="17" spans="3:79" ht="15.75" thickBot="1" x14ac:dyDescent="0.3">
      <c r="C17" s="139" t="s">
        <v>494</v>
      </c>
      <c r="D17" s="202"/>
      <c r="E17" s="154">
        <v>12</v>
      </c>
      <c r="F17" s="323">
        <f>HLOOKUP($C17,$BZ$2:$CM$3,2,0)</f>
        <v>41436.800000000003</v>
      </c>
      <c r="G17" s="115">
        <f>D17*E17*F17</f>
        <v>0</v>
      </c>
      <c r="H17" s="168"/>
      <c r="I17" s="116" t="s">
        <v>508</v>
      </c>
      <c r="J17" s="116" t="str">
        <f>VLOOKUP(I17,Presupuesto!$B$11:$C$565,2,0)</f>
        <v>SUELDOS Y SALARIOS PERMANENTES</v>
      </c>
      <c r="K17" s="227" t="s">
        <v>1471</v>
      </c>
      <c r="L17" s="100" t="s">
        <v>403</v>
      </c>
      <c r="CA17" s="322"/>
    </row>
    <row r="18" spans="3:79" x14ac:dyDescent="0.25">
      <c r="C18" s="174" t="s">
        <v>58</v>
      </c>
      <c r="D18" s="165"/>
      <c r="E18" s="156">
        <v>0</v>
      </c>
      <c r="F18" s="102">
        <f>IF(E17=0,"",(G17/E17)/12*E17)</f>
        <v>0</v>
      </c>
      <c r="G18" s="99">
        <f>F18</f>
        <v>0</v>
      </c>
      <c r="H18" s="166" t="s">
        <v>1459</v>
      </c>
      <c r="I18" s="118" t="s">
        <v>528</v>
      </c>
      <c r="J18" s="118" t="str">
        <f>VLOOKUP(I18,Presupuesto!$B$11:$C$565,2,0)</f>
        <v>AGUINALDO Y DECIMO CUARTO MES</v>
      </c>
      <c r="K18" s="100" t="str">
        <f>$K$17</f>
        <v>Posgrado</v>
      </c>
      <c r="L18" s="100" t="s">
        <v>421</v>
      </c>
      <c r="CA18" s="322"/>
    </row>
    <row r="19" spans="3:79" ht="15.75" thickBot="1" x14ac:dyDescent="0.3">
      <c r="C19" s="175" t="s">
        <v>59</v>
      </c>
      <c r="D19" s="165"/>
      <c r="E19" s="156">
        <v>0</v>
      </c>
      <c r="F19" s="119">
        <f>IF(E17&lt;6,"",((E17-6)/12)*(G17/E17))</f>
        <v>0</v>
      </c>
      <c r="G19" s="99">
        <f>F19</f>
        <v>0</v>
      </c>
      <c r="H19" s="166"/>
      <c r="I19" s="103" t="s">
        <v>531</v>
      </c>
      <c r="J19" s="103" t="str">
        <f>VLOOKUP(I19,Presupuesto!$B$11:$C$565,2,0)</f>
        <v>DECIMOCUARTO MES</v>
      </c>
      <c r="K19" s="100" t="str">
        <f t="shared" ref="K19:K66" si="0">$K$17</f>
        <v>Posgrado</v>
      </c>
      <c r="L19" s="100" t="s">
        <v>404</v>
      </c>
      <c r="CA19" s="322"/>
    </row>
    <row r="20" spans="3:79" ht="15.75" thickBot="1" x14ac:dyDescent="0.3">
      <c r="C20" s="139" t="s">
        <v>495</v>
      </c>
      <c r="D20" s="202"/>
      <c r="E20" s="154">
        <v>12</v>
      </c>
      <c r="F20" s="323">
        <f>HLOOKUP($C20,$BZ$2:$CM$3,2,0)</f>
        <v>37669.82</v>
      </c>
      <c r="G20" s="115">
        <f>D20*E20*F20</f>
        <v>0</v>
      </c>
      <c r="H20" s="168"/>
      <c r="I20" s="116" t="s">
        <v>508</v>
      </c>
      <c r="J20" s="116" t="str">
        <f>VLOOKUP(I20,Presupuesto!$B$11:$C$565,2,0)</f>
        <v>SUELDOS Y SALARIOS PERMANENTES</v>
      </c>
      <c r="K20" s="100" t="str">
        <f t="shared" si="0"/>
        <v>Posgrado</v>
      </c>
      <c r="L20" s="100" t="s">
        <v>404</v>
      </c>
    </row>
    <row r="21" spans="3:79" x14ac:dyDescent="0.25">
      <c r="C21" s="174" t="s">
        <v>58</v>
      </c>
      <c r="D21" s="165"/>
      <c r="E21" s="156">
        <v>0</v>
      </c>
      <c r="F21" s="102">
        <f>IF(E20=0,"",(G20/E20)/12*E20)</f>
        <v>0</v>
      </c>
      <c r="G21" s="99">
        <f>F21</f>
        <v>0</v>
      </c>
      <c r="H21" s="166"/>
      <c r="I21" s="118" t="s">
        <v>528</v>
      </c>
      <c r="J21" s="118" t="str">
        <f>VLOOKUP(I21,Presupuesto!$B$11:$C$565,2,0)</f>
        <v>AGUINALDO Y DECIMO CUARTO MES</v>
      </c>
      <c r="K21" s="100" t="str">
        <f t="shared" si="0"/>
        <v>Posgrado</v>
      </c>
      <c r="L21" s="100" t="s">
        <v>404</v>
      </c>
    </row>
    <row r="22" spans="3:79" ht="15.75" thickBot="1" x14ac:dyDescent="0.3">
      <c r="C22" s="175" t="s">
        <v>59</v>
      </c>
      <c r="D22" s="165"/>
      <c r="E22" s="156">
        <v>0</v>
      </c>
      <c r="F22" s="119">
        <f>IF(E20&lt;6,"",((E20-6)/12)*(G20/E20))</f>
        <v>0</v>
      </c>
      <c r="G22" s="99">
        <f>F22</f>
        <v>0</v>
      </c>
      <c r="H22" s="166"/>
      <c r="I22" s="103" t="s">
        <v>531</v>
      </c>
      <c r="J22" s="103" t="str">
        <f>VLOOKUP(I22,Presupuesto!$B$11:$C$565,2,0)</f>
        <v>DECIMOCUARTO MES</v>
      </c>
      <c r="K22" s="100" t="str">
        <f t="shared" si="0"/>
        <v>Posgrado</v>
      </c>
      <c r="L22" s="100" t="s">
        <v>404</v>
      </c>
    </row>
    <row r="23" spans="3:79" ht="15.75" thickBot="1" x14ac:dyDescent="0.3">
      <c r="C23" s="139" t="s">
        <v>496</v>
      </c>
      <c r="D23" s="202"/>
      <c r="E23" s="154">
        <v>12</v>
      </c>
      <c r="F23" s="323">
        <f>HLOOKUP($C23,$BZ$2:$CM$3,2,0)</f>
        <v>33902.839999999997</v>
      </c>
      <c r="G23" s="115">
        <f>D23*E23*F23</f>
        <v>0</v>
      </c>
      <c r="H23" s="168"/>
      <c r="I23" s="116" t="s">
        <v>508</v>
      </c>
      <c r="J23" s="116" t="str">
        <f>VLOOKUP(I23,Presupuesto!$B$11:$C$565,2,0)</f>
        <v>SUELDOS Y SALARIOS PERMANENTES</v>
      </c>
      <c r="K23" s="100" t="str">
        <f t="shared" si="0"/>
        <v>Posgrado</v>
      </c>
      <c r="L23" s="100" t="s">
        <v>404</v>
      </c>
    </row>
    <row r="24" spans="3:79" x14ac:dyDescent="0.25">
      <c r="C24" s="174" t="s">
        <v>58</v>
      </c>
      <c r="D24" s="165"/>
      <c r="E24" s="156">
        <v>0</v>
      </c>
      <c r="F24" s="102">
        <f>IF(E23=0,"",(G23/E23)/12*E23)</f>
        <v>0</v>
      </c>
      <c r="G24" s="99">
        <f>F24</f>
        <v>0</v>
      </c>
      <c r="H24" s="166"/>
      <c r="I24" s="118" t="s">
        <v>528</v>
      </c>
      <c r="J24" s="118" t="str">
        <f>VLOOKUP(I24,Presupuesto!$B$11:$C$565,2,0)</f>
        <v>AGUINALDO Y DECIMO CUARTO MES</v>
      </c>
      <c r="K24" s="100" t="str">
        <f t="shared" si="0"/>
        <v>Posgrado</v>
      </c>
      <c r="L24" s="100" t="s">
        <v>404</v>
      </c>
    </row>
    <row r="25" spans="3:79" ht="15.75" thickBot="1" x14ac:dyDescent="0.3">
      <c r="C25" s="175" t="s">
        <v>59</v>
      </c>
      <c r="D25" s="165"/>
      <c r="E25" s="156">
        <v>0</v>
      </c>
      <c r="F25" s="119">
        <f>IF(E23&lt;6,"",((E23-6)/12)*(G23/E23))</f>
        <v>0</v>
      </c>
      <c r="G25" s="99">
        <f>F25</f>
        <v>0</v>
      </c>
      <c r="H25" s="166"/>
      <c r="I25" s="103" t="s">
        <v>531</v>
      </c>
      <c r="J25" s="103" t="str">
        <f>VLOOKUP(I25,Presupuesto!$B$11:$C$565,2,0)</f>
        <v>DECIMOCUARTO MES</v>
      </c>
      <c r="K25" s="100" t="str">
        <f t="shared" si="0"/>
        <v>Posgrado</v>
      </c>
      <c r="L25" s="100" t="s">
        <v>404</v>
      </c>
    </row>
    <row r="26" spans="3:79" ht="15.75" thickBot="1" x14ac:dyDescent="0.3">
      <c r="C26" s="139" t="s">
        <v>497</v>
      </c>
      <c r="D26" s="202"/>
      <c r="E26" s="154">
        <v>12</v>
      </c>
      <c r="F26" s="323">
        <f>HLOOKUP($C26,$BZ$2:$CM$3,2,0)</f>
        <v>30135.85</v>
      </c>
      <c r="G26" s="115">
        <f>D26*E26*F26</f>
        <v>0</v>
      </c>
      <c r="H26" s="168"/>
      <c r="I26" s="116" t="s">
        <v>508</v>
      </c>
      <c r="J26" s="116" t="str">
        <f>VLOOKUP(I26,Presupuesto!$B$11:$C$565,2,0)</f>
        <v>SUELDOS Y SALARIOS PERMANENTES</v>
      </c>
      <c r="K26" s="100" t="str">
        <f t="shared" si="0"/>
        <v>Posgrado</v>
      </c>
      <c r="L26" s="100" t="s">
        <v>404</v>
      </c>
    </row>
    <row r="27" spans="3:79" x14ac:dyDescent="0.25">
      <c r="C27" s="174" t="s">
        <v>58</v>
      </c>
      <c r="D27" s="165"/>
      <c r="E27" s="156">
        <v>0</v>
      </c>
      <c r="F27" s="102">
        <f>IF(E26=0,"",(G26/E26)/12*E26)</f>
        <v>0</v>
      </c>
      <c r="G27" s="99">
        <f>F27</f>
        <v>0</v>
      </c>
      <c r="H27" s="166"/>
      <c r="I27" s="118" t="s">
        <v>528</v>
      </c>
      <c r="J27" s="118" t="str">
        <f>VLOOKUP(I27,Presupuesto!$B$11:$C$565,2,0)</f>
        <v>AGUINALDO Y DECIMO CUARTO MES</v>
      </c>
      <c r="K27" s="100" t="str">
        <f t="shared" si="0"/>
        <v>Posgrado</v>
      </c>
      <c r="L27" s="100" t="s">
        <v>404</v>
      </c>
    </row>
    <row r="28" spans="3:79" ht="15.75" thickBot="1" x14ac:dyDescent="0.3">
      <c r="C28" s="175" t="s">
        <v>59</v>
      </c>
      <c r="D28" s="165"/>
      <c r="E28" s="156">
        <v>0</v>
      </c>
      <c r="F28" s="119">
        <f>IF(E26&lt;6,"",((E26-6)/12)*(G26/E26))</f>
        <v>0</v>
      </c>
      <c r="G28" s="99">
        <f>F28</f>
        <v>0</v>
      </c>
      <c r="H28" s="166"/>
      <c r="I28" s="103" t="s">
        <v>531</v>
      </c>
      <c r="J28" s="103" t="str">
        <f>VLOOKUP(I28,Presupuesto!$B$11:$C$565,2,0)</f>
        <v>DECIMOCUARTO MES</v>
      </c>
      <c r="K28" s="100" t="str">
        <f t="shared" si="0"/>
        <v>Posgrado</v>
      </c>
      <c r="L28" s="100" t="s">
        <v>404</v>
      </c>
    </row>
    <row r="29" spans="3:79" ht="15.75" thickBot="1" x14ac:dyDescent="0.3">
      <c r="C29" s="139" t="s">
        <v>498</v>
      </c>
      <c r="D29" s="202"/>
      <c r="E29" s="154">
        <v>12</v>
      </c>
      <c r="F29" s="323">
        <f>HLOOKUP($C29,$BZ$2:$CM$3,2,0)</f>
        <v>28252.36</v>
      </c>
      <c r="G29" s="115">
        <f>D29*E29*F29</f>
        <v>0</v>
      </c>
      <c r="H29" s="168"/>
      <c r="I29" s="116" t="s">
        <v>508</v>
      </c>
      <c r="J29" s="116" t="str">
        <f>VLOOKUP(I29,Presupuesto!$B$11:$C$565,2,0)</f>
        <v>SUELDOS Y SALARIOS PERMANENTES</v>
      </c>
      <c r="K29" s="100" t="str">
        <f t="shared" si="0"/>
        <v>Posgrado</v>
      </c>
      <c r="L29" s="100" t="s">
        <v>404</v>
      </c>
    </row>
    <row r="30" spans="3:79" x14ac:dyDescent="0.25">
      <c r="C30" s="174" t="s">
        <v>58</v>
      </c>
      <c r="D30" s="165"/>
      <c r="E30" s="156">
        <v>0</v>
      </c>
      <c r="F30" s="102">
        <f>IF(E29=0,"",(G29/E29)/12*E29)</f>
        <v>0</v>
      </c>
      <c r="G30" s="99">
        <f>F30</f>
        <v>0</v>
      </c>
      <c r="H30" s="166"/>
      <c r="I30" s="118" t="s">
        <v>528</v>
      </c>
      <c r="J30" s="118" t="str">
        <f>VLOOKUP(I30,Presupuesto!$B$11:$C$565,2,0)</f>
        <v>AGUINALDO Y DECIMO CUARTO MES</v>
      </c>
      <c r="K30" s="100" t="str">
        <f t="shared" si="0"/>
        <v>Posgrado</v>
      </c>
      <c r="L30" s="100" t="s">
        <v>404</v>
      </c>
    </row>
    <row r="31" spans="3:79" ht="15.75" thickBot="1" x14ac:dyDescent="0.3">
      <c r="C31" s="175" t="s">
        <v>59</v>
      </c>
      <c r="D31" s="165"/>
      <c r="E31" s="156">
        <v>0</v>
      </c>
      <c r="F31" s="119">
        <f>IF(E29&lt;6,"",((E29-6)/12)*(G29/E29))</f>
        <v>0</v>
      </c>
      <c r="G31" s="99">
        <f>F31</f>
        <v>0</v>
      </c>
      <c r="H31" s="166"/>
      <c r="I31" s="103" t="s">
        <v>531</v>
      </c>
      <c r="J31" s="103" t="str">
        <f>VLOOKUP(I31,Presupuesto!$B$11:$C$565,2,0)</f>
        <v>DECIMOCUARTO MES</v>
      </c>
      <c r="K31" s="100" t="str">
        <f t="shared" si="0"/>
        <v>Posgrado</v>
      </c>
      <c r="L31" s="100" t="s">
        <v>404</v>
      </c>
    </row>
    <row r="32" spans="3:79" ht="15.75" thickBot="1" x14ac:dyDescent="0.3">
      <c r="C32" s="139" t="s">
        <v>499</v>
      </c>
      <c r="D32" s="202"/>
      <c r="E32" s="154">
        <v>12</v>
      </c>
      <c r="F32" s="323">
        <f>HLOOKUP($C32,$BZ$2:$CM$3,2,0)</f>
        <v>26368.87</v>
      </c>
      <c r="G32" s="115">
        <f>D32*E32*F32</f>
        <v>0</v>
      </c>
      <c r="H32" s="168"/>
      <c r="I32" s="116" t="s">
        <v>508</v>
      </c>
      <c r="J32" s="116" t="str">
        <f>VLOOKUP(I32,Presupuesto!$B$11:$C$565,2,0)</f>
        <v>SUELDOS Y SALARIOS PERMANENTES</v>
      </c>
      <c r="K32" s="100" t="str">
        <f t="shared" si="0"/>
        <v>Posgrado</v>
      </c>
      <c r="L32" s="100" t="s">
        <v>404</v>
      </c>
    </row>
    <row r="33" spans="3:12" x14ac:dyDescent="0.25">
      <c r="C33" s="174" t="s">
        <v>58</v>
      </c>
      <c r="D33" s="165"/>
      <c r="E33" s="156">
        <v>0</v>
      </c>
      <c r="F33" s="102">
        <f>IF(E32=0,"",(G32/E32)/12*E32)</f>
        <v>0</v>
      </c>
      <c r="G33" s="99">
        <f>F33</f>
        <v>0</v>
      </c>
      <c r="H33" s="166"/>
      <c r="I33" s="118" t="s">
        <v>528</v>
      </c>
      <c r="J33" s="118" t="str">
        <f>VLOOKUP(I33,Presupuesto!$B$11:$C$565,2,0)</f>
        <v>AGUINALDO Y DECIMO CUARTO MES</v>
      </c>
      <c r="K33" s="100" t="str">
        <f t="shared" si="0"/>
        <v>Posgrado</v>
      </c>
      <c r="L33" s="100" t="s">
        <v>404</v>
      </c>
    </row>
    <row r="34" spans="3:12" ht="15.75" thickBot="1" x14ac:dyDescent="0.3">
      <c r="C34" s="175" t="s">
        <v>59</v>
      </c>
      <c r="D34" s="165"/>
      <c r="E34" s="156">
        <v>0</v>
      </c>
      <c r="F34" s="119">
        <f>IF(E32&lt;6,"",((E32-6)/12)*(G32/E32))</f>
        <v>0</v>
      </c>
      <c r="G34" s="99">
        <f>F34</f>
        <v>0</v>
      </c>
      <c r="H34" s="166"/>
      <c r="I34" s="103" t="s">
        <v>531</v>
      </c>
      <c r="J34" s="103" t="str">
        <f>VLOOKUP(I34,Presupuesto!$B$11:$C$565,2,0)</f>
        <v>DECIMOCUARTO MES</v>
      </c>
      <c r="K34" s="100" t="str">
        <f t="shared" si="0"/>
        <v>Posgrado</v>
      </c>
      <c r="L34" s="100" t="s">
        <v>404</v>
      </c>
    </row>
    <row r="35" spans="3:12" ht="15.75" thickBot="1" x14ac:dyDescent="0.3">
      <c r="C35" s="139" t="s">
        <v>500</v>
      </c>
      <c r="D35" s="202"/>
      <c r="E35" s="154">
        <v>12</v>
      </c>
      <c r="F35" s="323">
        <f>HLOOKUP($C35,$BZ$2:$CM$3,2,0)</f>
        <v>17893.16</v>
      </c>
      <c r="G35" s="115">
        <f>D35*E35*F35</f>
        <v>0</v>
      </c>
      <c r="H35" s="168"/>
      <c r="I35" s="116" t="s">
        <v>508</v>
      </c>
      <c r="J35" s="116" t="str">
        <f>VLOOKUP(I35,Presupuesto!$B$11:$C$565,2,0)</f>
        <v>SUELDOS Y SALARIOS PERMANENTES</v>
      </c>
      <c r="K35" s="100" t="str">
        <f t="shared" si="0"/>
        <v>Posgrado</v>
      </c>
      <c r="L35" s="100" t="s">
        <v>404</v>
      </c>
    </row>
    <row r="36" spans="3:12" x14ac:dyDescent="0.25">
      <c r="C36" s="174" t="s">
        <v>58</v>
      </c>
      <c r="D36" s="165"/>
      <c r="E36" s="156">
        <v>0</v>
      </c>
      <c r="F36" s="102">
        <f>IF(E35=0,"",(G35/E35)/12*E35)</f>
        <v>0</v>
      </c>
      <c r="G36" s="99">
        <f>F36</f>
        <v>0</v>
      </c>
      <c r="H36" s="166"/>
      <c r="I36" s="118" t="s">
        <v>528</v>
      </c>
      <c r="J36" s="118" t="str">
        <f>VLOOKUP(I36,Presupuesto!$B$11:$C$565,2,0)</f>
        <v>AGUINALDO Y DECIMO CUARTO MES</v>
      </c>
      <c r="K36" s="100" t="str">
        <f t="shared" si="0"/>
        <v>Posgrado</v>
      </c>
      <c r="L36" s="100" t="s">
        <v>404</v>
      </c>
    </row>
    <row r="37" spans="3:12" ht="15.75" thickBot="1" x14ac:dyDescent="0.3">
      <c r="C37" s="175" t="s">
        <v>59</v>
      </c>
      <c r="D37" s="165"/>
      <c r="E37" s="156">
        <v>0</v>
      </c>
      <c r="F37" s="119">
        <f>IF(E35&lt;6,"",((E35-6)/12)*(G35/E35))</f>
        <v>0</v>
      </c>
      <c r="G37" s="99">
        <f>F37</f>
        <v>0</v>
      </c>
      <c r="H37" s="166"/>
      <c r="I37" s="103" t="s">
        <v>531</v>
      </c>
      <c r="J37" s="103" t="str">
        <f>VLOOKUP(I37,Presupuesto!$B$11:$C$565,2,0)</f>
        <v>DECIMOCUARTO MES</v>
      </c>
      <c r="K37" s="100" t="str">
        <f t="shared" si="0"/>
        <v>Posgrado</v>
      </c>
      <c r="L37" s="100" t="s">
        <v>404</v>
      </c>
    </row>
    <row r="38" spans="3:12" ht="15.75" thickBot="1" x14ac:dyDescent="0.3">
      <c r="C38" s="139" t="s">
        <v>501</v>
      </c>
      <c r="D38" s="202"/>
      <c r="E38" s="154">
        <v>12</v>
      </c>
      <c r="F38" s="323">
        <f>HLOOKUP($C38,$BZ$2:$CM$3,2,0)</f>
        <v>16951.419999999998</v>
      </c>
      <c r="G38" s="115">
        <f>D38*E38*F38</f>
        <v>0</v>
      </c>
      <c r="H38" s="168"/>
      <c r="I38" s="116" t="s">
        <v>508</v>
      </c>
      <c r="J38" s="116" t="str">
        <f>VLOOKUP(I38,Presupuesto!$B$11:$C$565,2,0)</f>
        <v>SUELDOS Y SALARIOS PERMANENTES</v>
      </c>
      <c r="K38" s="100" t="str">
        <f t="shared" si="0"/>
        <v>Posgrado</v>
      </c>
      <c r="L38" s="100" t="s">
        <v>404</v>
      </c>
    </row>
    <row r="39" spans="3:12" x14ac:dyDescent="0.25">
      <c r="C39" s="174" t="s">
        <v>58</v>
      </c>
      <c r="D39" s="165"/>
      <c r="E39" s="156">
        <v>0</v>
      </c>
      <c r="F39" s="102">
        <f>IF(E38=0,"",(G38/E38)/12*E38)</f>
        <v>0</v>
      </c>
      <c r="G39" s="99">
        <f>F39</f>
        <v>0</v>
      </c>
      <c r="H39" s="166"/>
      <c r="I39" s="118" t="s">
        <v>528</v>
      </c>
      <c r="J39" s="118" t="str">
        <f>VLOOKUP(I39,Presupuesto!$B$11:$C$565,2,0)</f>
        <v>AGUINALDO Y DECIMO CUARTO MES</v>
      </c>
      <c r="K39" s="100" t="str">
        <f t="shared" si="0"/>
        <v>Posgrado</v>
      </c>
      <c r="L39" s="100" t="s">
        <v>404</v>
      </c>
    </row>
    <row r="40" spans="3:12" ht="15.75" thickBot="1" x14ac:dyDescent="0.3">
      <c r="C40" s="175" t="s">
        <v>59</v>
      </c>
      <c r="D40" s="165"/>
      <c r="E40" s="156">
        <v>0</v>
      </c>
      <c r="F40" s="119">
        <f>IF(E38&lt;6,"",((E38-6)/12)*(G38/E38))</f>
        <v>0</v>
      </c>
      <c r="G40" s="99">
        <f>F40</f>
        <v>0</v>
      </c>
      <c r="H40" s="166"/>
      <c r="I40" s="103" t="s">
        <v>531</v>
      </c>
      <c r="J40" s="103" t="str">
        <f>VLOOKUP(I40,Presupuesto!$B$11:$C$565,2,0)</f>
        <v>DECIMOCUARTO MES</v>
      </c>
      <c r="K40" s="100" t="str">
        <f t="shared" si="0"/>
        <v>Posgrado</v>
      </c>
      <c r="L40" s="100" t="s">
        <v>404</v>
      </c>
    </row>
    <row r="41" spans="3:12" ht="15.75" thickBot="1" x14ac:dyDescent="0.3">
      <c r="C41" s="139" t="s">
        <v>502</v>
      </c>
      <c r="D41" s="202"/>
      <c r="E41" s="154">
        <v>12</v>
      </c>
      <c r="F41" s="323">
        <f>HLOOKUP($C41,$BZ$2:$CM$3,2,0)</f>
        <v>13184.44</v>
      </c>
      <c r="G41" s="115">
        <f>D41*E41*F41</f>
        <v>0</v>
      </c>
      <c r="H41" s="168"/>
      <c r="I41" s="116" t="s">
        <v>508</v>
      </c>
      <c r="J41" s="116" t="str">
        <f>VLOOKUP(I41,Presupuesto!$B$11:$C$565,2,0)</f>
        <v>SUELDOS Y SALARIOS PERMANENTES</v>
      </c>
      <c r="K41" s="100" t="str">
        <f t="shared" si="0"/>
        <v>Posgrado</v>
      </c>
      <c r="L41" s="100" t="s">
        <v>404</v>
      </c>
    </row>
    <row r="42" spans="3:12" x14ac:dyDescent="0.25">
      <c r="C42" s="174" t="s">
        <v>58</v>
      </c>
      <c r="D42" s="165"/>
      <c r="E42" s="156">
        <v>0</v>
      </c>
      <c r="F42" s="102">
        <f>IF(E41=0,"",(G41/E41)/12*E41)</f>
        <v>0</v>
      </c>
      <c r="G42" s="99">
        <f>F42</f>
        <v>0</v>
      </c>
      <c r="H42" s="166"/>
      <c r="I42" s="118" t="s">
        <v>528</v>
      </c>
      <c r="J42" s="118" t="str">
        <f>VLOOKUP(I42,Presupuesto!$B$11:$C$565,2,0)</f>
        <v>AGUINALDO Y DECIMO CUARTO MES</v>
      </c>
      <c r="K42" s="100" t="str">
        <f t="shared" si="0"/>
        <v>Posgrado</v>
      </c>
      <c r="L42" s="100" t="s">
        <v>404</v>
      </c>
    </row>
    <row r="43" spans="3:12" ht="15.75" thickBot="1" x14ac:dyDescent="0.3">
      <c r="C43" s="175" t="s">
        <v>59</v>
      </c>
      <c r="D43" s="165"/>
      <c r="E43" s="156">
        <v>0</v>
      </c>
      <c r="F43" s="119">
        <f>IF(E41&lt;6,"",((E41-6)/12)*(G41/E41))</f>
        <v>0</v>
      </c>
      <c r="G43" s="99">
        <f>F43</f>
        <v>0</v>
      </c>
      <c r="H43" s="166"/>
      <c r="I43" s="103" t="s">
        <v>531</v>
      </c>
      <c r="J43" s="103" t="str">
        <f>VLOOKUP(I43,Presupuesto!$B$11:$C$565,2,0)</f>
        <v>DECIMOCUARTO MES</v>
      </c>
      <c r="K43" s="100" t="str">
        <f t="shared" si="0"/>
        <v>Posgrado</v>
      </c>
      <c r="L43" s="100" t="s">
        <v>404</v>
      </c>
    </row>
    <row r="44" spans="3:12" ht="15.75" thickBot="1" x14ac:dyDescent="0.3">
      <c r="C44" s="139" t="s">
        <v>503</v>
      </c>
      <c r="D44" s="202"/>
      <c r="E44" s="154">
        <v>12</v>
      </c>
      <c r="F44" s="323">
        <f>HLOOKUP($C44,$BZ$2:$CM$3,2,0)</f>
        <v>15032.56</v>
      </c>
      <c r="G44" s="115">
        <f>D44*E44*F44</f>
        <v>0</v>
      </c>
      <c r="H44" s="168"/>
      <c r="I44" s="116" t="s">
        <v>508</v>
      </c>
      <c r="J44" s="116" t="str">
        <f>VLOOKUP(I44,Presupuesto!$B$11:$C$565,2,0)</f>
        <v>SUELDOS Y SALARIOS PERMANENTES</v>
      </c>
      <c r="K44" s="100" t="str">
        <f t="shared" si="0"/>
        <v>Posgrado</v>
      </c>
      <c r="L44" s="100" t="s">
        <v>404</v>
      </c>
    </row>
    <row r="45" spans="3:12" x14ac:dyDescent="0.25">
      <c r="C45" s="174" t="s">
        <v>58</v>
      </c>
      <c r="D45" s="165"/>
      <c r="E45" s="156">
        <v>0</v>
      </c>
      <c r="F45" s="102">
        <f>IF(E44=0,"",(G44/E44)/12*E44)</f>
        <v>0</v>
      </c>
      <c r="G45" s="99">
        <f>F45</f>
        <v>0</v>
      </c>
      <c r="H45" s="166"/>
      <c r="I45" s="118" t="s">
        <v>528</v>
      </c>
      <c r="J45" s="118" t="str">
        <f>VLOOKUP(I45,Presupuesto!$B$11:$C$565,2,0)</f>
        <v>AGUINALDO Y DECIMO CUARTO MES</v>
      </c>
      <c r="K45" s="100" t="str">
        <f t="shared" si="0"/>
        <v>Posgrado</v>
      </c>
      <c r="L45" s="100" t="s">
        <v>404</v>
      </c>
    </row>
    <row r="46" spans="3:12" ht="15.75" thickBot="1" x14ac:dyDescent="0.3">
      <c r="C46" s="175" t="s">
        <v>59</v>
      </c>
      <c r="D46" s="165"/>
      <c r="E46" s="156">
        <v>0</v>
      </c>
      <c r="F46" s="119">
        <f>IF(E44&lt;6,"",((E44-6)/12)*(G44/E44))</f>
        <v>0</v>
      </c>
      <c r="G46" s="99">
        <f>F46</f>
        <v>0</v>
      </c>
      <c r="H46" s="166"/>
      <c r="I46" s="103" t="s">
        <v>531</v>
      </c>
      <c r="J46" s="103" t="str">
        <f>VLOOKUP(I46,Presupuesto!$B$11:$C$565,2,0)</f>
        <v>DECIMOCUARTO MES</v>
      </c>
      <c r="K46" s="100" t="str">
        <f t="shared" si="0"/>
        <v>Posgrado</v>
      </c>
      <c r="L46" s="100" t="s">
        <v>404</v>
      </c>
    </row>
    <row r="47" spans="3:12" ht="15.75" thickBot="1" x14ac:dyDescent="0.3">
      <c r="C47" s="139" t="s">
        <v>504</v>
      </c>
      <c r="D47" s="202"/>
      <c r="E47" s="154">
        <v>12</v>
      </c>
      <c r="F47" s="323">
        <f>HLOOKUP($C47,$BZ$2:$CM$3,2,0)</f>
        <v>13264.02</v>
      </c>
      <c r="G47" s="115">
        <f>D47*E47*F47</f>
        <v>0</v>
      </c>
      <c r="H47" s="168"/>
      <c r="I47" s="116" t="s">
        <v>508</v>
      </c>
      <c r="J47" s="116" t="str">
        <f>VLOOKUP(I47,Presupuesto!$B$11:$C$565,2,0)</f>
        <v>SUELDOS Y SALARIOS PERMANENTES</v>
      </c>
      <c r="K47" s="100" t="str">
        <f t="shared" si="0"/>
        <v>Posgrado</v>
      </c>
      <c r="L47" s="100" t="s">
        <v>404</v>
      </c>
    </row>
    <row r="48" spans="3:12" x14ac:dyDescent="0.25">
      <c r="C48" s="174" t="s">
        <v>58</v>
      </c>
      <c r="D48" s="165"/>
      <c r="E48" s="156">
        <v>0</v>
      </c>
      <c r="F48" s="102">
        <f>IF(E47=0,"",(G47/E47)/12*E47)</f>
        <v>0</v>
      </c>
      <c r="G48" s="99">
        <f>F48</f>
        <v>0</v>
      </c>
      <c r="H48" s="166"/>
      <c r="I48" s="118" t="s">
        <v>528</v>
      </c>
      <c r="J48" s="118" t="str">
        <f>VLOOKUP(I48,Presupuesto!$B$11:$C$565,2,0)</f>
        <v>AGUINALDO Y DECIMO CUARTO MES</v>
      </c>
      <c r="K48" s="100" t="str">
        <f t="shared" si="0"/>
        <v>Posgrado</v>
      </c>
      <c r="L48" s="100" t="s">
        <v>404</v>
      </c>
    </row>
    <row r="49" spans="3:12" ht="15.75" thickBot="1" x14ac:dyDescent="0.3">
      <c r="C49" s="175" t="s">
        <v>59</v>
      </c>
      <c r="D49" s="165"/>
      <c r="E49" s="156">
        <v>0</v>
      </c>
      <c r="F49" s="119">
        <f>IF(E47&lt;6,"",((E47-6)/12)*(G47/E47))</f>
        <v>0</v>
      </c>
      <c r="G49" s="99">
        <f>F49</f>
        <v>0</v>
      </c>
      <c r="H49" s="166"/>
      <c r="I49" s="103" t="s">
        <v>531</v>
      </c>
      <c r="J49" s="103" t="str">
        <f>VLOOKUP(I49,Presupuesto!$B$11:$C$565,2,0)</f>
        <v>DECIMOCUARTO MES</v>
      </c>
      <c r="K49" s="100" t="str">
        <f t="shared" si="0"/>
        <v>Posgrado</v>
      </c>
      <c r="L49" s="100" t="s">
        <v>404</v>
      </c>
    </row>
    <row r="50" spans="3:12" ht="15.75" thickBot="1" x14ac:dyDescent="0.3">
      <c r="C50" s="139" t="s">
        <v>505</v>
      </c>
      <c r="D50" s="202"/>
      <c r="E50" s="154">
        <v>12</v>
      </c>
      <c r="F50" s="323">
        <f>HLOOKUP($C50,$BZ$2:$CM$3,2,0)</f>
        <v>12379.75</v>
      </c>
      <c r="G50" s="115">
        <f>D50*E50*F50</f>
        <v>0</v>
      </c>
      <c r="H50" s="168"/>
      <c r="I50" s="116" t="s">
        <v>508</v>
      </c>
      <c r="J50" s="116" t="str">
        <f>VLOOKUP(I50,Presupuesto!$B$11:$C$565,2,0)</f>
        <v>SUELDOS Y SALARIOS PERMANENTES</v>
      </c>
      <c r="K50" s="100" t="str">
        <f t="shared" si="0"/>
        <v>Posgrado</v>
      </c>
      <c r="L50" s="100" t="s">
        <v>404</v>
      </c>
    </row>
    <row r="51" spans="3:12" x14ac:dyDescent="0.25">
      <c r="C51" s="174" t="s">
        <v>58</v>
      </c>
      <c r="D51" s="165"/>
      <c r="E51" s="156">
        <v>0</v>
      </c>
      <c r="F51" s="102">
        <f>IF(E50=0,"",(G50/E50)/12*E50)</f>
        <v>0</v>
      </c>
      <c r="G51" s="99">
        <f>F51</f>
        <v>0</v>
      </c>
      <c r="H51" s="166"/>
      <c r="I51" s="118" t="s">
        <v>528</v>
      </c>
      <c r="J51" s="118" t="str">
        <f>VLOOKUP(I51,Presupuesto!$B$11:$C$565,2,0)</f>
        <v>AGUINALDO Y DECIMO CUARTO MES</v>
      </c>
      <c r="K51" s="100" t="str">
        <f t="shared" si="0"/>
        <v>Posgrado</v>
      </c>
      <c r="L51" s="100" t="s">
        <v>404</v>
      </c>
    </row>
    <row r="52" spans="3:12" ht="15.75" thickBot="1" x14ac:dyDescent="0.3">
      <c r="C52" s="175" t="s">
        <v>59</v>
      </c>
      <c r="D52" s="165"/>
      <c r="E52" s="156">
        <v>0</v>
      </c>
      <c r="F52" s="119">
        <f>IF(E50&lt;6,"",((E50-6)/12)*(G50/E50))</f>
        <v>0</v>
      </c>
      <c r="G52" s="99">
        <f>F52</f>
        <v>0</v>
      </c>
      <c r="H52" s="166"/>
      <c r="I52" s="103" t="s">
        <v>531</v>
      </c>
      <c r="J52" s="103" t="str">
        <f>VLOOKUP(I52,Presupuesto!$B$11:$C$565,2,0)</f>
        <v>DECIMOCUARTO MES</v>
      </c>
      <c r="K52" s="100" t="str">
        <f t="shared" si="0"/>
        <v>Posgrado</v>
      </c>
      <c r="L52" s="100" t="s">
        <v>404</v>
      </c>
    </row>
    <row r="53" spans="3:12" ht="15.75" thickBot="1" x14ac:dyDescent="0.3">
      <c r="C53" s="139" t="s">
        <v>506</v>
      </c>
      <c r="D53" s="202"/>
      <c r="E53" s="154">
        <v>12</v>
      </c>
      <c r="F53" s="323">
        <f>HLOOKUP($C53,$BZ$2:$CM$3,2,0)</f>
        <v>439.49</v>
      </c>
      <c r="G53" s="115">
        <f>D53*E53*F53</f>
        <v>0</v>
      </c>
      <c r="H53" s="168"/>
      <c r="I53" s="116" t="s">
        <v>508</v>
      </c>
      <c r="J53" s="116" t="str">
        <f>VLOOKUP(I53,Presupuesto!$B$11:$C$565,2,0)</f>
        <v>SUELDOS Y SALARIOS PERMANENTES</v>
      </c>
      <c r="K53" s="100" t="str">
        <f t="shared" si="0"/>
        <v>Posgrado</v>
      </c>
      <c r="L53" s="100" t="s">
        <v>404</v>
      </c>
    </row>
    <row r="54" spans="3:12" x14ac:dyDescent="0.25">
      <c r="C54" s="174" t="s">
        <v>58</v>
      </c>
      <c r="D54" s="165"/>
      <c r="E54" s="156">
        <v>0</v>
      </c>
      <c r="F54" s="102">
        <f>IF(E53=0,"",(G53/E53)/12*E53)</f>
        <v>0</v>
      </c>
      <c r="G54" s="99">
        <f>F54</f>
        <v>0</v>
      </c>
      <c r="H54" s="166"/>
      <c r="I54" s="118" t="s">
        <v>528</v>
      </c>
      <c r="J54" s="118" t="str">
        <f>VLOOKUP(I54,Presupuesto!$B$11:$C$565,2,0)</f>
        <v>AGUINALDO Y DECIMO CUARTO MES</v>
      </c>
      <c r="K54" s="100" t="str">
        <f t="shared" si="0"/>
        <v>Posgrado</v>
      </c>
      <c r="L54" s="100" t="s">
        <v>404</v>
      </c>
    </row>
    <row r="55" spans="3:12" ht="15.75" thickBot="1" x14ac:dyDescent="0.3">
      <c r="C55" s="175" t="s">
        <v>59</v>
      </c>
      <c r="D55" s="165"/>
      <c r="E55" s="156">
        <v>0</v>
      </c>
      <c r="F55" s="119">
        <f>IF(E53&lt;6,"",((E53-6)/12)*(G53/E53))</f>
        <v>0</v>
      </c>
      <c r="G55" s="99">
        <f>F55</f>
        <v>0</v>
      </c>
      <c r="H55" s="166"/>
      <c r="I55" s="103" t="s">
        <v>531</v>
      </c>
      <c r="J55" s="103" t="str">
        <f>VLOOKUP(I55,Presupuesto!$B$11:$C$565,2,0)</f>
        <v>DECIMOCUARTO MES</v>
      </c>
      <c r="K55" s="100" t="str">
        <f t="shared" si="0"/>
        <v>Posgrado</v>
      </c>
      <c r="L55" s="100" t="s">
        <v>404</v>
      </c>
    </row>
    <row r="56" spans="3:12" ht="15.75" thickBot="1" x14ac:dyDescent="0.3">
      <c r="C56" s="139" t="s">
        <v>507</v>
      </c>
      <c r="D56" s="202"/>
      <c r="E56" s="154">
        <v>12</v>
      </c>
      <c r="F56" s="323">
        <f>HLOOKUP($C56,$BZ$2:$CM$3,2,0)</f>
        <v>1904.46</v>
      </c>
      <c r="G56" s="115">
        <f>D56*E56*F56</f>
        <v>0</v>
      </c>
      <c r="H56" s="168"/>
      <c r="I56" s="116" t="s">
        <v>508</v>
      </c>
      <c r="J56" s="116" t="str">
        <f>VLOOKUP(I56,Presupuesto!$B$11:$C$565,2,0)</f>
        <v>SUELDOS Y SALARIOS PERMANENTES</v>
      </c>
      <c r="K56" s="100" t="str">
        <f t="shared" si="0"/>
        <v>Posgrado</v>
      </c>
      <c r="L56" s="100" t="s">
        <v>404</v>
      </c>
    </row>
    <row r="57" spans="3:12" x14ac:dyDescent="0.25">
      <c r="C57" s="174" t="s">
        <v>58</v>
      </c>
      <c r="D57" s="165"/>
      <c r="E57" s="156">
        <v>0</v>
      </c>
      <c r="F57" s="102">
        <f>IF(E56=0,"",(G56/E56)/12*E56)</f>
        <v>0</v>
      </c>
      <c r="G57" s="99">
        <f>F57</f>
        <v>0</v>
      </c>
      <c r="H57" s="166"/>
      <c r="I57" s="118" t="s">
        <v>528</v>
      </c>
      <c r="J57" s="118" t="str">
        <f>VLOOKUP(I57,Presupuesto!$B$11:$C$565,2,0)</f>
        <v>AGUINALDO Y DECIMO CUARTO MES</v>
      </c>
      <c r="K57" s="100" t="str">
        <f t="shared" si="0"/>
        <v>Posgrado</v>
      </c>
      <c r="L57" s="100" t="s">
        <v>404</v>
      </c>
    </row>
    <row r="58" spans="3:12" ht="15.75" thickBot="1" x14ac:dyDescent="0.3">
      <c r="C58" s="175" t="s">
        <v>59</v>
      </c>
      <c r="D58" s="165"/>
      <c r="E58" s="156">
        <v>0</v>
      </c>
      <c r="F58" s="119">
        <f>IF(E56&lt;6,"",((E56-6)/12)*(G56/E56))</f>
        <v>0</v>
      </c>
      <c r="G58" s="99">
        <f>F58</f>
        <v>0</v>
      </c>
      <c r="H58" s="166"/>
      <c r="I58" s="103" t="s">
        <v>531</v>
      </c>
      <c r="J58" s="103" t="str">
        <f>VLOOKUP(I58,Presupuesto!$B$11:$C$565,2,0)</f>
        <v>DECIMOCUARTO MES</v>
      </c>
      <c r="K58" s="100" t="str">
        <f t="shared" si="0"/>
        <v>Posgrado</v>
      </c>
      <c r="L58" s="100" t="s">
        <v>404</v>
      </c>
    </row>
    <row r="59" spans="3:12" ht="15.75" thickBot="1" x14ac:dyDescent="0.3">
      <c r="C59" s="142" t="s">
        <v>84</v>
      </c>
      <c r="D59" s="202"/>
      <c r="E59" s="154">
        <v>12</v>
      </c>
      <c r="F59" s="141">
        <v>30000</v>
      </c>
      <c r="G59" s="115">
        <f>D59*E59*F59</f>
        <v>0</v>
      </c>
      <c r="H59" s="168"/>
      <c r="I59" s="116" t="s">
        <v>576</v>
      </c>
      <c r="J59" s="116" t="str">
        <f>VLOOKUP(I59,Presupuesto!$B$11:$C$565,2,0)</f>
        <v>CONTRATOS ESPECIALES</v>
      </c>
      <c r="K59" s="100" t="str">
        <f t="shared" si="0"/>
        <v>Posgrado</v>
      </c>
      <c r="L59" s="100" t="s">
        <v>404</v>
      </c>
    </row>
    <row r="60" spans="3:12" x14ac:dyDescent="0.25">
      <c r="C60" s="174" t="s">
        <v>58</v>
      </c>
      <c r="D60" s="165"/>
      <c r="E60" s="156">
        <v>0</v>
      </c>
      <c r="F60" s="119">
        <f>IF(E59=0,"",(G59/E59)/12*E59)</f>
        <v>0</v>
      </c>
      <c r="G60" s="99">
        <f>F60</f>
        <v>0</v>
      </c>
      <c r="H60" s="166"/>
      <c r="I60" s="103" t="s">
        <v>576</v>
      </c>
      <c r="J60" s="103" t="str">
        <f>VLOOKUP(I60,Presupuesto!$B$11:$C$565,2,0)</f>
        <v>CONTRATOS ESPECIALES</v>
      </c>
      <c r="K60" s="100" t="str">
        <f t="shared" si="0"/>
        <v>Posgrado</v>
      </c>
      <c r="L60" s="100" t="s">
        <v>403</v>
      </c>
    </row>
    <row r="61" spans="3:12" ht="15.75" thickBot="1" x14ac:dyDescent="0.3">
      <c r="C61" s="175" t="s">
        <v>59</v>
      </c>
      <c r="D61" s="165"/>
      <c r="E61" s="156">
        <v>0</v>
      </c>
      <c r="F61" s="102">
        <f>IF(E59&lt;6,"",((E59-6)/12)*(G59/E59))</f>
        <v>0</v>
      </c>
      <c r="G61" s="99">
        <f>F61</f>
        <v>0</v>
      </c>
      <c r="H61" s="166"/>
      <c r="I61" s="103" t="s">
        <v>576</v>
      </c>
      <c r="J61" s="103" t="str">
        <f>VLOOKUP(I61,Presupuesto!$B$11:$C$565,2,0)</f>
        <v>CONTRATOS ESPECIALES</v>
      </c>
      <c r="K61" s="100" t="str">
        <f t="shared" si="0"/>
        <v>Posgrado</v>
      </c>
      <c r="L61" s="100" t="s">
        <v>408</v>
      </c>
    </row>
    <row r="62" spans="3:12" ht="15.75" thickBot="1" x14ac:dyDescent="0.3">
      <c r="C62" s="142" t="s">
        <v>60</v>
      </c>
      <c r="D62" s="202">
        <v>2</v>
      </c>
      <c r="E62" s="154">
        <v>2</v>
      </c>
      <c r="F62" s="120">
        <v>30000</v>
      </c>
      <c r="G62" s="115">
        <f>D62*E62*F62</f>
        <v>120000</v>
      </c>
      <c r="H62" s="168" t="s">
        <v>1459</v>
      </c>
      <c r="I62" s="116" t="s">
        <v>717</v>
      </c>
      <c r="J62" s="116" t="str">
        <f>VLOOKUP(I62,Presupuesto!$B$11:$C$565,2,0)</f>
        <v>OTROS SERVICIOS TECNICOS Y PROFESIONALES</v>
      </c>
      <c r="K62" s="100" t="s">
        <v>481</v>
      </c>
      <c r="L62" s="100" t="s">
        <v>407</v>
      </c>
    </row>
    <row r="63" spans="3:12" x14ac:dyDescent="0.25">
      <c r="C63" s="174" t="s">
        <v>58</v>
      </c>
      <c r="D63" s="165"/>
      <c r="E63" s="156">
        <v>0</v>
      </c>
      <c r="F63" s="102">
        <v>0</v>
      </c>
      <c r="G63" s="99">
        <f>F63</f>
        <v>0</v>
      </c>
      <c r="H63" s="166"/>
      <c r="I63" s="103" t="s">
        <v>717</v>
      </c>
      <c r="J63" s="103" t="str">
        <f>VLOOKUP(I63,Presupuesto!$B$11:$C$565,2,0)</f>
        <v>OTROS SERVICIOS TECNICOS Y PROFESIONALES</v>
      </c>
      <c r="K63" s="100" t="str">
        <f t="shared" si="0"/>
        <v>Posgrado</v>
      </c>
      <c r="L63" s="100" t="s">
        <v>403</v>
      </c>
    </row>
    <row r="64" spans="3:12" ht="15.75" thickBot="1" x14ac:dyDescent="0.3">
      <c r="C64" s="175" t="s">
        <v>59</v>
      </c>
      <c r="D64" s="165"/>
      <c r="E64" s="156">
        <v>0</v>
      </c>
      <c r="F64" s="102">
        <v>0</v>
      </c>
      <c r="G64" s="99">
        <f>F64</f>
        <v>0</v>
      </c>
      <c r="H64" s="166"/>
      <c r="I64" s="103" t="s">
        <v>717</v>
      </c>
      <c r="J64" s="103" t="str">
        <f>VLOOKUP(I64,Presupuesto!$B$11:$C$565,2,0)</f>
        <v>OTROS SERVICIOS TECNICOS Y PROFESIONALES</v>
      </c>
      <c r="K64" s="100" t="str">
        <f t="shared" si="0"/>
        <v>Posgrado</v>
      </c>
      <c r="L64" s="100" t="s">
        <v>403</v>
      </c>
    </row>
    <row r="65" spans="3:12" ht="15.75" thickBot="1" x14ac:dyDescent="0.3">
      <c r="C65" s="142" t="s">
        <v>61</v>
      </c>
      <c r="D65" s="202"/>
      <c r="E65" s="154">
        <v>12</v>
      </c>
      <c r="F65" s="120">
        <v>30000</v>
      </c>
      <c r="G65" s="115">
        <f>D65*E65*F65</f>
        <v>0</v>
      </c>
      <c r="H65" s="168"/>
      <c r="I65" s="116" t="s">
        <v>508</v>
      </c>
      <c r="J65" s="116" t="str">
        <f>VLOOKUP(I65,Presupuesto!$B$11:$C$565,2,0)</f>
        <v>SUELDOS Y SALARIOS PERMANENTES</v>
      </c>
      <c r="K65" s="100" t="str">
        <f t="shared" si="0"/>
        <v>Posgrado</v>
      </c>
      <c r="L65" s="100" t="s">
        <v>403</v>
      </c>
    </row>
    <row r="66" spans="3:12" x14ac:dyDescent="0.25">
      <c r="C66" s="174" t="s">
        <v>58</v>
      </c>
      <c r="D66" s="172"/>
      <c r="E66" s="133">
        <v>0</v>
      </c>
      <c r="F66" s="121">
        <f>IF(E65=0,"",(G65/E65)/12*E65)</f>
        <v>0</v>
      </c>
      <c r="G66" s="122">
        <f>F66</f>
        <v>0</v>
      </c>
      <c r="H66" s="166"/>
      <c r="I66" s="103" t="s">
        <v>528</v>
      </c>
      <c r="J66" s="103" t="str">
        <f>VLOOKUP(I66,Presupuesto!$B$11:$C$565,2,0)</f>
        <v>AGUINALDO Y DECIMO CUARTO MES</v>
      </c>
      <c r="K66" s="100" t="str">
        <f t="shared" si="0"/>
        <v>Posgrado</v>
      </c>
      <c r="L66" s="100" t="s">
        <v>403</v>
      </c>
    </row>
    <row r="67" spans="3:12" ht="15.75" thickBot="1" x14ac:dyDescent="0.3">
      <c r="C67" s="176" t="s">
        <v>59</v>
      </c>
      <c r="D67" s="164"/>
      <c r="E67" s="134">
        <v>0</v>
      </c>
      <c r="F67" s="107">
        <f>IF(E65&lt;6,"",((E65-6)/12)*(G65/E65))</f>
        <v>0</v>
      </c>
      <c r="G67" s="107">
        <f>F67</f>
        <v>0</v>
      </c>
      <c r="H67" s="164"/>
      <c r="I67" s="108" t="s">
        <v>531</v>
      </c>
      <c r="J67" s="126" t="str">
        <f>VLOOKUP(I67,Presupuesto!$B$11:$C$565,2,0)</f>
        <v>DECIMOCUARTO MES</v>
      </c>
      <c r="K67" s="108" t="str">
        <f t="shared" ref="K67" si="1">$K$17</f>
        <v>Posgrado</v>
      </c>
      <c r="L67" s="126" t="s">
        <v>403</v>
      </c>
    </row>
    <row r="70" spans="3:12" ht="15.75" thickBot="1" x14ac:dyDescent="0.3"/>
    <row r="71" spans="3:12" ht="15.75" thickBot="1" x14ac:dyDescent="0.3">
      <c r="C71" s="69" t="s">
        <v>43</v>
      </c>
      <c r="D71" s="30">
        <f>SUM(G78:G128)</f>
        <v>258187.5</v>
      </c>
      <c r="E71" s="95"/>
      <c r="F71" s="95"/>
      <c r="G71" s="95"/>
      <c r="H71" s="76"/>
      <c r="I71" s="76"/>
      <c r="J71" s="76"/>
    </row>
    <row r="72" spans="3:12" x14ac:dyDescent="0.25">
      <c r="D72" s="31"/>
      <c r="E72" s="95"/>
      <c r="F72" s="95"/>
      <c r="G72" s="95"/>
      <c r="H72" s="76"/>
      <c r="I72" s="76"/>
      <c r="J72" s="76"/>
    </row>
    <row r="73" spans="3:12" x14ac:dyDescent="0.25">
      <c r="D73" s="31"/>
      <c r="E73" s="95"/>
      <c r="F73" s="95"/>
      <c r="G73" s="95"/>
      <c r="H73" s="76"/>
      <c r="I73" s="76"/>
      <c r="J73" s="76"/>
    </row>
    <row r="74" spans="3:12" ht="15.75" x14ac:dyDescent="0.25">
      <c r="C74" s="207" t="s">
        <v>400</v>
      </c>
      <c r="D74" s="208" t="s">
        <v>1648</v>
      </c>
      <c r="E74" s="95"/>
      <c r="F74" s="95"/>
      <c r="G74" s="95"/>
      <c r="H74" s="76"/>
      <c r="I74" s="76"/>
      <c r="J74" s="76"/>
    </row>
    <row r="75" spans="3:12" ht="18.75" x14ac:dyDescent="0.25">
      <c r="C75" s="217" t="str">
        <f>IFERROR(VLOOKUP(D74,'Desarrollo e Innov. Curricular'!$E:$F,2,FALSE),IFERROR(VLOOKUP(D74,'Investigación Científica'!$E:$F,2,FALSE),IFERROR(VLOOKUP(D74,'Vinculación Univ. Sociedad'!$E:$F,2,FALSE),IFERROR(VLOOKUP(D74,'Docencia y Profesorado Universi'!$E:$F,2,FALSE),IFERROR(VLOOKUP(D74,'Estudiantes y Graduados'!$E:$F,2,FALSE),IFERROR(VLOOKUP(D74,'Gestion Administrativa'!$E:$F,2,FALSE),IFERROR(VLOOKUP(D74,'Gestión Académica'!$E:$F,2,FALSE),IFERROR(VLOOKUP(D74,'Aseguramiento de la Calidad'!$E:$F,2,FALSE),IFERROR(VLOOKUP(D74,'Gestión del Conocimiento'!$E:$F,2,FALSE),IFERROR(VLOOKUP(D74,'Gobernabilidad y Procesos...'!$E:$F,2,FALSE),IFERROR(VLOOKUP(D74,'Gestión del Talento Humano'!$E:$F,2,FALSE),IFERROR(VLOOKUP(D74,'Internacionalización de la E.S.'!$E:$F,2,FALSE),IFERROR(VLOOKUP(D74,Posgrado!$E:$F,2,FALSE),IFERROR(VLOOKUP(D74,'Cultura de Innovación Insti...'!$E:$F,2,FALSE),VLOOKUP(D74,'Lo Esencial de la Reforma Univ.'!$E:$F,2,0)))))))))))))))</f>
        <v>Contratación de un analista de información para la gestión de la información de linea base de los municipios con APS.</v>
      </c>
      <c r="D75" s="31"/>
      <c r="E75" s="95"/>
      <c r="F75" s="95"/>
      <c r="G75" s="95"/>
      <c r="H75" s="76"/>
      <c r="I75" s="76"/>
      <c r="J75" s="76"/>
    </row>
    <row r="76" spans="3:12" ht="15.75" thickBot="1" x14ac:dyDescent="0.3">
      <c r="C76" s="180"/>
      <c r="D76" s="31"/>
      <c r="E76" s="95"/>
      <c r="F76" s="95"/>
      <c r="G76" s="95"/>
      <c r="H76" s="76"/>
      <c r="I76" s="76"/>
      <c r="J76" s="76"/>
    </row>
    <row r="77" spans="3:12" ht="30.75" thickBot="1" x14ac:dyDescent="0.3">
      <c r="C77" s="136" t="s">
        <v>44</v>
      </c>
      <c r="D77" s="140" t="s">
        <v>55</v>
      </c>
      <c r="E77" s="173" t="s">
        <v>56</v>
      </c>
      <c r="F77" s="140" t="s">
        <v>57</v>
      </c>
      <c r="G77" s="137" t="s">
        <v>27</v>
      </c>
      <c r="H77" s="135" t="s">
        <v>140</v>
      </c>
      <c r="I77" s="138" t="s">
        <v>46</v>
      </c>
      <c r="J77" s="138" t="s">
        <v>141</v>
      </c>
      <c r="K77" s="138" t="s">
        <v>419</v>
      </c>
      <c r="L77" s="138" t="s">
        <v>420</v>
      </c>
    </row>
    <row r="78" spans="3:12" ht="15.75" thickBot="1" x14ac:dyDescent="0.3">
      <c r="C78" s="139" t="s">
        <v>494</v>
      </c>
      <c r="D78" s="202"/>
      <c r="E78" s="154">
        <v>12</v>
      </c>
      <c r="F78" s="323">
        <f>HLOOKUP($C78,$BZ$2:$CM$3,2,0)</f>
        <v>41436.800000000003</v>
      </c>
      <c r="G78" s="115">
        <f>D78*E78*F78</f>
        <v>0</v>
      </c>
      <c r="H78" s="168"/>
      <c r="I78" s="116" t="s">
        <v>508</v>
      </c>
      <c r="J78" s="116" t="str">
        <f>VLOOKUP(I78,Presupuesto!$B$11:$C$565,2,0)</f>
        <v>SUELDOS Y SALARIOS PERMANENTES</v>
      </c>
      <c r="K78" s="227" t="s">
        <v>1471</v>
      </c>
      <c r="L78" s="100" t="s">
        <v>403</v>
      </c>
    </row>
    <row r="79" spans="3:12" x14ac:dyDescent="0.25">
      <c r="C79" s="174" t="s">
        <v>58</v>
      </c>
      <c r="D79" s="165"/>
      <c r="E79" s="156">
        <v>0</v>
      </c>
      <c r="F79" s="102">
        <f>IF(E78=0,"",(G78/E78)/12*E78)</f>
        <v>0</v>
      </c>
      <c r="G79" s="99">
        <f>F79</f>
        <v>0</v>
      </c>
      <c r="H79" s="166" t="s">
        <v>1459</v>
      </c>
      <c r="I79" s="118" t="s">
        <v>528</v>
      </c>
      <c r="J79" s="118" t="str">
        <f>VLOOKUP(I79,Presupuesto!$B$11:$C$565,2,0)</f>
        <v>AGUINALDO Y DECIMO CUARTO MES</v>
      </c>
      <c r="K79" s="100" t="str">
        <f>$K$17</f>
        <v>Posgrado</v>
      </c>
      <c r="L79" s="100" t="s">
        <v>421</v>
      </c>
    </row>
    <row r="80" spans="3:12" ht="15.75" thickBot="1" x14ac:dyDescent="0.3">
      <c r="C80" s="175" t="s">
        <v>59</v>
      </c>
      <c r="D80" s="165"/>
      <c r="E80" s="156">
        <v>0</v>
      </c>
      <c r="F80" s="119">
        <f>IF(E78&lt;6,"",((E78-6)/12)*(G78/E78))</f>
        <v>0</v>
      </c>
      <c r="G80" s="99">
        <f>F80</f>
        <v>0</v>
      </c>
      <c r="H80" s="166"/>
      <c r="I80" s="103" t="s">
        <v>531</v>
      </c>
      <c r="J80" s="103" t="str">
        <f>VLOOKUP(I80,Presupuesto!$B$11:$C$565,2,0)</f>
        <v>DECIMOCUARTO MES</v>
      </c>
      <c r="K80" s="100" t="str">
        <f t="shared" ref="K80:K128" si="2">$K$17</f>
        <v>Posgrado</v>
      </c>
      <c r="L80" s="100" t="s">
        <v>404</v>
      </c>
    </row>
    <row r="81" spans="3:12" ht="15.75" thickBot="1" x14ac:dyDescent="0.3">
      <c r="C81" s="139" t="s">
        <v>495</v>
      </c>
      <c r="D81" s="202"/>
      <c r="E81" s="154">
        <v>12</v>
      </c>
      <c r="F81" s="323">
        <f>HLOOKUP($C81,$BZ$2:$CM$3,2,0)</f>
        <v>37669.82</v>
      </c>
      <c r="G81" s="115">
        <f>D81*E81*F81</f>
        <v>0</v>
      </c>
      <c r="H81" s="168"/>
      <c r="I81" s="116" t="s">
        <v>508</v>
      </c>
      <c r="J81" s="116" t="str">
        <f>VLOOKUP(I81,Presupuesto!$B$11:$C$565,2,0)</f>
        <v>SUELDOS Y SALARIOS PERMANENTES</v>
      </c>
      <c r="K81" s="100" t="str">
        <f t="shared" si="2"/>
        <v>Posgrado</v>
      </c>
      <c r="L81" s="100" t="s">
        <v>404</v>
      </c>
    </row>
    <row r="82" spans="3:12" x14ac:dyDescent="0.25">
      <c r="C82" s="174" t="s">
        <v>58</v>
      </c>
      <c r="D82" s="165"/>
      <c r="E82" s="156">
        <v>0</v>
      </c>
      <c r="F82" s="102">
        <f>IF(E81=0,"",(G81/E81)/12*E81)</f>
        <v>0</v>
      </c>
      <c r="G82" s="99">
        <f>F82</f>
        <v>0</v>
      </c>
      <c r="H82" s="166"/>
      <c r="I82" s="118" t="s">
        <v>528</v>
      </c>
      <c r="J82" s="118" t="str">
        <f>VLOOKUP(I82,Presupuesto!$B$11:$C$565,2,0)</f>
        <v>AGUINALDO Y DECIMO CUARTO MES</v>
      </c>
      <c r="K82" s="100" t="str">
        <f t="shared" si="2"/>
        <v>Posgrado</v>
      </c>
      <c r="L82" s="100" t="s">
        <v>404</v>
      </c>
    </row>
    <row r="83" spans="3:12" ht="15.75" thickBot="1" x14ac:dyDescent="0.3">
      <c r="C83" s="175" t="s">
        <v>59</v>
      </c>
      <c r="D83" s="165"/>
      <c r="E83" s="156">
        <v>0</v>
      </c>
      <c r="F83" s="119">
        <f>IF(E81&lt;6,"",((E81-6)/12)*(G81/E81))</f>
        <v>0</v>
      </c>
      <c r="G83" s="99">
        <f>F83</f>
        <v>0</v>
      </c>
      <c r="H83" s="166"/>
      <c r="I83" s="103" t="s">
        <v>531</v>
      </c>
      <c r="J83" s="103" t="str">
        <f>VLOOKUP(I83,Presupuesto!$B$11:$C$565,2,0)</f>
        <v>DECIMOCUARTO MES</v>
      </c>
      <c r="K83" s="100" t="str">
        <f t="shared" si="2"/>
        <v>Posgrado</v>
      </c>
      <c r="L83" s="100" t="s">
        <v>404</v>
      </c>
    </row>
    <row r="84" spans="3:12" ht="15.75" thickBot="1" x14ac:dyDescent="0.3">
      <c r="C84" s="139" t="s">
        <v>496</v>
      </c>
      <c r="D84" s="202"/>
      <c r="E84" s="154">
        <v>12</v>
      </c>
      <c r="F84" s="323">
        <f>HLOOKUP($C84,$BZ$2:$CM$3,2,0)</f>
        <v>33902.839999999997</v>
      </c>
      <c r="G84" s="115">
        <f>D84*E84*F84</f>
        <v>0</v>
      </c>
      <c r="H84" s="168"/>
      <c r="I84" s="116" t="s">
        <v>508</v>
      </c>
      <c r="J84" s="116" t="str">
        <f>VLOOKUP(I84,Presupuesto!$B$11:$C$565,2,0)</f>
        <v>SUELDOS Y SALARIOS PERMANENTES</v>
      </c>
      <c r="K84" s="100" t="str">
        <f t="shared" si="2"/>
        <v>Posgrado</v>
      </c>
      <c r="L84" s="100" t="s">
        <v>404</v>
      </c>
    </row>
    <row r="85" spans="3:12" x14ac:dyDescent="0.25">
      <c r="C85" s="174" t="s">
        <v>58</v>
      </c>
      <c r="D85" s="165"/>
      <c r="E85" s="156">
        <v>0</v>
      </c>
      <c r="F85" s="102">
        <f>IF(E84=0,"",(G84/E84)/12*E84)</f>
        <v>0</v>
      </c>
      <c r="G85" s="99">
        <f>F85</f>
        <v>0</v>
      </c>
      <c r="H85" s="166"/>
      <c r="I85" s="118" t="s">
        <v>528</v>
      </c>
      <c r="J85" s="118" t="str">
        <f>VLOOKUP(I85,Presupuesto!$B$11:$C$565,2,0)</f>
        <v>AGUINALDO Y DECIMO CUARTO MES</v>
      </c>
      <c r="K85" s="100" t="str">
        <f t="shared" si="2"/>
        <v>Posgrado</v>
      </c>
      <c r="L85" s="100" t="s">
        <v>404</v>
      </c>
    </row>
    <row r="86" spans="3:12" ht="15.75" thickBot="1" x14ac:dyDescent="0.3">
      <c r="C86" s="175" t="s">
        <v>59</v>
      </c>
      <c r="D86" s="165"/>
      <c r="E86" s="156">
        <v>0</v>
      </c>
      <c r="F86" s="119">
        <f>IF(E84&lt;6,"",((E84-6)/12)*(G84/E84))</f>
        <v>0</v>
      </c>
      <c r="G86" s="99">
        <f>F86</f>
        <v>0</v>
      </c>
      <c r="H86" s="166"/>
      <c r="I86" s="103" t="s">
        <v>531</v>
      </c>
      <c r="J86" s="103" t="str">
        <f>VLOOKUP(I86,Presupuesto!$B$11:$C$565,2,0)</f>
        <v>DECIMOCUARTO MES</v>
      </c>
      <c r="K86" s="100" t="str">
        <f t="shared" si="2"/>
        <v>Posgrado</v>
      </c>
      <c r="L86" s="100" t="s">
        <v>404</v>
      </c>
    </row>
    <row r="87" spans="3:12" ht="15.75" thickBot="1" x14ac:dyDescent="0.3">
      <c r="C87" s="139" t="s">
        <v>497</v>
      </c>
      <c r="D87" s="202"/>
      <c r="E87" s="154">
        <v>12</v>
      </c>
      <c r="F87" s="323">
        <f>HLOOKUP($C87,$BZ$2:$CM$3,2,0)</f>
        <v>30135.85</v>
      </c>
      <c r="G87" s="115">
        <f>D87*E87*F87</f>
        <v>0</v>
      </c>
      <c r="H87" s="168"/>
      <c r="I87" s="116" t="s">
        <v>508</v>
      </c>
      <c r="J87" s="116" t="str">
        <f>VLOOKUP(I87,Presupuesto!$B$11:$C$565,2,0)</f>
        <v>SUELDOS Y SALARIOS PERMANENTES</v>
      </c>
      <c r="K87" s="100" t="str">
        <f t="shared" si="2"/>
        <v>Posgrado</v>
      </c>
      <c r="L87" s="100" t="s">
        <v>404</v>
      </c>
    </row>
    <row r="88" spans="3:12" x14ac:dyDescent="0.25">
      <c r="C88" s="174" t="s">
        <v>58</v>
      </c>
      <c r="D88" s="165"/>
      <c r="E88" s="156">
        <v>0</v>
      </c>
      <c r="F88" s="102">
        <f>IF(E87=0,"",(G87/E87)/12*E87)</f>
        <v>0</v>
      </c>
      <c r="G88" s="99">
        <f>F88</f>
        <v>0</v>
      </c>
      <c r="H88" s="166"/>
      <c r="I88" s="118" t="s">
        <v>528</v>
      </c>
      <c r="J88" s="118" t="str">
        <f>VLOOKUP(I88,Presupuesto!$B$11:$C$565,2,0)</f>
        <v>AGUINALDO Y DECIMO CUARTO MES</v>
      </c>
      <c r="K88" s="100" t="str">
        <f t="shared" si="2"/>
        <v>Posgrado</v>
      </c>
      <c r="L88" s="100" t="s">
        <v>404</v>
      </c>
    </row>
    <row r="89" spans="3:12" ht="15.75" thickBot="1" x14ac:dyDescent="0.3">
      <c r="C89" s="175" t="s">
        <v>59</v>
      </c>
      <c r="D89" s="165"/>
      <c r="E89" s="156">
        <v>0</v>
      </c>
      <c r="F89" s="119">
        <f>IF(E87&lt;6,"",((E87-6)/12)*(G87/E87))</f>
        <v>0</v>
      </c>
      <c r="G89" s="99">
        <f>F89</f>
        <v>0</v>
      </c>
      <c r="H89" s="166"/>
      <c r="I89" s="103" t="s">
        <v>531</v>
      </c>
      <c r="J89" s="103" t="str">
        <f>VLOOKUP(I89,Presupuesto!$B$11:$C$565,2,0)</f>
        <v>DECIMOCUARTO MES</v>
      </c>
      <c r="K89" s="100" t="str">
        <f t="shared" si="2"/>
        <v>Posgrado</v>
      </c>
      <c r="L89" s="100" t="s">
        <v>404</v>
      </c>
    </row>
    <row r="90" spans="3:12" ht="15.75" thickBot="1" x14ac:dyDescent="0.3">
      <c r="C90" s="139" t="s">
        <v>498</v>
      </c>
      <c r="D90" s="202"/>
      <c r="E90" s="154">
        <v>12</v>
      </c>
      <c r="F90" s="323">
        <f>HLOOKUP($C90,$BZ$2:$CM$3,2,0)</f>
        <v>28252.36</v>
      </c>
      <c r="G90" s="115">
        <f>D90*E90*F90</f>
        <v>0</v>
      </c>
      <c r="H90" s="168"/>
      <c r="I90" s="116" t="s">
        <v>508</v>
      </c>
      <c r="J90" s="116" t="str">
        <f>VLOOKUP(I90,Presupuesto!$B$11:$C$565,2,0)</f>
        <v>SUELDOS Y SALARIOS PERMANENTES</v>
      </c>
      <c r="K90" s="100" t="str">
        <f t="shared" si="2"/>
        <v>Posgrado</v>
      </c>
      <c r="L90" s="100" t="s">
        <v>404</v>
      </c>
    </row>
    <row r="91" spans="3:12" x14ac:dyDescent="0.25">
      <c r="C91" s="174" t="s">
        <v>58</v>
      </c>
      <c r="D91" s="165"/>
      <c r="E91" s="156">
        <v>0</v>
      </c>
      <c r="F91" s="102">
        <f>IF(E90=0,"",(G90/E90)/12*E90)</f>
        <v>0</v>
      </c>
      <c r="G91" s="99">
        <f>F91</f>
        <v>0</v>
      </c>
      <c r="H91" s="166"/>
      <c r="I91" s="118" t="s">
        <v>528</v>
      </c>
      <c r="J91" s="118" t="str">
        <f>VLOOKUP(I91,Presupuesto!$B$11:$C$565,2,0)</f>
        <v>AGUINALDO Y DECIMO CUARTO MES</v>
      </c>
      <c r="K91" s="100" t="str">
        <f t="shared" si="2"/>
        <v>Posgrado</v>
      </c>
      <c r="L91" s="100" t="s">
        <v>404</v>
      </c>
    </row>
    <row r="92" spans="3:12" ht="15.75" thickBot="1" x14ac:dyDescent="0.3">
      <c r="C92" s="175" t="s">
        <v>59</v>
      </c>
      <c r="D92" s="165"/>
      <c r="E92" s="156">
        <v>0</v>
      </c>
      <c r="F92" s="119">
        <f>IF(E90&lt;6,"",((E90-6)/12)*(G90/E90))</f>
        <v>0</v>
      </c>
      <c r="G92" s="99">
        <f>F92</f>
        <v>0</v>
      </c>
      <c r="H92" s="166"/>
      <c r="I92" s="103" t="s">
        <v>531</v>
      </c>
      <c r="J92" s="103" t="str">
        <f>VLOOKUP(I92,Presupuesto!$B$11:$C$565,2,0)</f>
        <v>DECIMOCUARTO MES</v>
      </c>
      <c r="K92" s="100" t="str">
        <f t="shared" si="2"/>
        <v>Posgrado</v>
      </c>
      <c r="L92" s="100" t="s">
        <v>404</v>
      </c>
    </row>
    <row r="93" spans="3:12" ht="15.75" thickBot="1" x14ac:dyDescent="0.3">
      <c r="C93" s="139" t="s">
        <v>499</v>
      </c>
      <c r="D93" s="202"/>
      <c r="E93" s="154">
        <v>12</v>
      </c>
      <c r="F93" s="323">
        <f>HLOOKUP($C93,$BZ$2:$CM$3,2,0)</f>
        <v>26368.87</v>
      </c>
      <c r="G93" s="115">
        <f>D93*E93*F93</f>
        <v>0</v>
      </c>
      <c r="H93" s="168"/>
      <c r="I93" s="116" t="s">
        <v>508</v>
      </c>
      <c r="J93" s="116" t="str">
        <f>VLOOKUP(I93,Presupuesto!$B$11:$C$565,2,0)</f>
        <v>SUELDOS Y SALARIOS PERMANENTES</v>
      </c>
      <c r="K93" s="100" t="str">
        <f t="shared" si="2"/>
        <v>Posgrado</v>
      </c>
      <c r="L93" s="100" t="s">
        <v>404</v>
      </c>
    </row>
    <row r="94" spans="3:12" x14ac:dyDescent="0.25">
      <c r="C94" s="174" t="s">
        <v>58</v>
      </c>
      <c r="D94" s="165"/>
      <c r="E94" s="156">
        <v>0</v>
      </c>
      <c r="F94" s="102">
        <f>IF(E93=0,"",(G93/E93)/12*E93)</f>
        <v>0</v>
      </c>
      <c r="G94" s="99">
        <f>F94</f>
        <v>0</v>
      </c>
      <c r="H94" s="166"/>
      <c r="I94" s="118" t="s">
        <v>528</v>
      </c>
      <c r="J94" s="118" t="str">
        <f>VLOOKUP(I94,Presupuesto!$B$11:$C$565,2,0)</f>
        <v>AGUINALDO Y DECIMO CUARTO MES</v>
      </c>
      <c r="K94" s="100" t="str">
        <f t="shared" si="2"/>
        <v>Posgrado</v>
      </c>
      <c r="L94" s="100" t="s">
        <v>404</v>
      </c>
    </row>
    <row r="95" spans="3:12" ht="15.75" thickBot="1" x14ac:dyDescent="0.3">
      <c r="C95" s="175" t="s">
        <v>59</v>
      </c>
      <c r="D95" s="165"/>
      <c r="E95" s="156">
        <v>0</v>
      </c>
      <c r="F95" s="119">
        <f>IF(E93&lt;6,"",((E93-6)/12)*(G93/E93))</f>
        <v>0</v>
      </c>
      <c r="G95" s="99">
        <f>F95</f>
        <v>0</v>
      </c>
      <c r="H95" s="166"/>
      <c r="I95" s="103" t="s">
        <v>531</v>
      </c>
      <c r="J95" s="103" t="str">
        <f>VLOOKUP(I95,Presupuesto!$B$11:$C$565,2,0)</f>
        <v>DECIMOCUARTO MES</v>
      </c>
      <c r="K95" s="100" t="str">
        <f t="shared" si="2"/>
        <v>Posgrado</v>
      </c>
      <c r="L95" s="100" t="s">
        <v>404</v>
      </c>
    </row>
    <row r="96" spans="3:12" ht="15.75" thickBot="1" x14ac:dyDescent="0.3">
      <c r="C96" s="139" t="s">
        <v>500</v>
      </c>
      <c r="D96" s="202"/>
      <c r="E96" s="154">
        <v>12</v>
      </c>
      <c r="F96" s="323">
        <f>HLOOKUP($C96,$BZ$2:$CM$3,2,0)</f>
        <v>17893.16</v>
      </c>
      <c r="G96" s="115">
        <f>D96*E96*F96</f>
        <v>0</v>
      </c>
      <c r="H96" s="168"/>
      <c r="I96" s="116" t="s">
        <v>508</v>
      </c>
      <c r="J96" s="116" t="str">
        <f>VLOOKUP(I96,Presupuesto!$B$11:$C$565,2,0)</f>
        <v>SUELDOS Y SALARIOS PERMANENTES</v>
      </c>
      <c r="K96" s="100" t="str">
        <f t="shared" si="2"/>
        <v>Posgrado</v>
      </c>
      <c r="L96" s="100" t="s">
        <v>404</v>
      </c>
    </row>
    <row r="97" spans="3:12" x14ac:dyDescent="0.25">
      <c r="C97" s="174" t="s">
        <v>58</v>
      </c>
      <c r="D97" s="165"/>
      <c r="E97" s="156">
        <v>0</v>
      </c>
      <c r="F97" s="102">
        <f>IF(E96=0,"",(G96/E96)/12*E96)</f>
        <v>0</v>
      </c>
      <c r="G97" s="99">
        <f>F97</f>
        <v>0</v>
      </c>
      <c r="H97" s="166"/>
      <c r="I97" s="118" t="s">
        <v>528</v>
      </c>
      <c r="J97" s="118" t="str">
        <f>VLOOKUP(I97,Presupuesto!$B$11:$C$565,2,0)</f>
        <v>AGUINALDO Y DECIMO CUARTO MES</v>
      </c>
      <c r="K97" s="100" t="str">
        <f t="shared" si="2"/>
        <v>Posgrado</v>
      </c>
      <c r="L97" s="100" t="s">
        <v>404</v>
      </c>
    </row>
    <row r="98" spans="3:12" ht="15.75" thickBot="1" x14ac:dyDescent="0.3">
      <c r="C98" s="175" t="s">
        <v>59</v>
      </c>
      <c r="D98" s="165"/>
      <c r="E98" s="156">
        <v>0</v>
      </c>
      <c r="F98" s="119">
        <f>IF(E96&lt;6,"",((E96-6)/12)*(G96/E96))</f>
        <v>0</v>
      </c>
      <c r="G98" s="99">
        <f>F98</f>
        <v>0</v>
      </c>
      <c r="H98" s="166"/>
      <c r="I98" s="103" t="s">
        <v>531</v>
      </c>
      <c r="J98" s="103" t="str">
        <f>VLOOKUP(I98,Presupuesto!$B$11:$C$565,2,0)</f>
        <v>DECIMOCUARTO MES</v>
      </c>
      <c r="K98" s="100" t="str">
        <f t="shared" si="2"/>
        <v>Posgrado</v>
      </c>
      <c r="L98" s="100" t="s">
        <v>404</v>
      </c>
    </row>
    <row r="99" spans="3:12" ht="15.75" thickBot="1" x14ac:dyDescent="0.3">
      <c r="C99" s="139" t="s">
        <v>501</v>
      </c>
      <c r="D99" s="202"/>
      <c r="E99" s="154">
        <v>12</v>
      </c>
      <c r="F99" s="323">
        <f>HLOOKUP($C99,$BZ$2:$CM$3,2,0)</f>
        <v>16951.419999999998</v>
      </c>
      <c r="G99" s="115">
        <f>D99*E99*F99</f>
        <v>0</v>
      </c>
      <c r="H99" s="168"/>
      <c r="I99" s="116" t="s">
        <v>508</v>
      </c>
      <c r="J99" s="116" t="str">
        <f>VLOOKUP(I99,Presupuesto!$B$11:$C$565,2,0)</f>
        <v>SUELDOS Y SALARIOS PERMANENTES</v>
      </c>
      <c r="K99" s="100" t="str">
        <f t="shared" si="2"/>
        <v>Posgrado</v>
      </c>
      <c r="L99" s="100" t="s">
        <v>404</v>
      </c>
    </row>
    <row r="100" spans="3:12" x14ac:dyDescent="0.25">
      <c r="C100" s="174" t="s">
        <v>58</v>
      </c>
      <c r="D100" s="165"/>
      <c r="E100" s="156">
        <v>0</v>
      </c>
      <c r="F100" s="102">
        <f>IF(E99=0,"",(G99/E99)/12*E99)</f>
        <v>0</v>
      </c>
      <c r="G100" s="99">
        <f>F100</f>
        <v>0</v>
      </c>
      <c r="H100" s="166"/>
      <c r="I100" s="118" t="s">
        <v>528</v>
      </c>
      <c r="J100" s="118" t="str">
        <f>VLOOKUP(I100,Presupuesto!$B$11:$C$565,2,0)</f>
        <v>AGUINALDO Y DECIMO CUARTO MES</v>
      </c>
      <c r="K100" s="100" t="str">
        <f t="shared" si="2"/>
        <v>Posgrado</v>
      </c>
      <c r="L100" s="100" t="s">
        <v>404</v>
      </c>
    </row>
    <row r="101" spans="3:12" ht="15.75" thickBot="1" x14ac:dyDescent="0.3">
      <c r="C101" s="175" t="s">
        <v>59</v>
      </c>
      <c r="D101" s="165"/>
      <c r="E101" s="156">
        <v>0</v>
      </c>
      <c r="F101" s="119">
        <f>IF(E99&lt;6,"",((E99-6)/12)*(G99/E99))</f>
        <v>0</v>
      </c>
      <c r="G101" s="99">
        <f>F101</f>
        <v>0</v>
      </c>
      <c r="H101" s="166"/>
      <c r="I101" s="103" t="s">
        <v>531</v>
      </c>
      <c r="J101" s="103" t="str">
        <f>VLOOKUP(I101,Presupuesto!$B$11:$C$565,2,0)</f>
        <v>DECIMOCUARTO MES</v>
      </c>
      <c r="K101" s="100" t="str">
        <f t="shared" si="2"/>
        <v>Posgrado</v>
      </c>
      <c r="L101" s="100" t="s">
        <v>404</v>
      </c>
    </row>
    <row r="102" spans="3:12" ht="15.75" thickBot="1" x14ac:dyDescent="0.3">
      <c r="C102" s="139" t="s">
        <v>502</v>
      </c>
      <c r="D102" s="202"/>
      <c r="E102" s="154">
        <v>12</v>
      </c>
      <c r="F102" s="323">
        <f>HLOOKUP($C102,$BZ$2:$CM$3,2,0)</f>
        <v>13184.44</v>
      </c>
      <c r="G102" s="115">
        <f>D102*E102*F102</f>
        <v>0</v>
      </c>
      <c r="H102" s="168"/>
      <c r="I102" s="116" t="s">
        <v>508</v>
      </c>
      <c r="J102" s="116" t="str">
        <f>VLOOKUP(I102,Presupuesto!$B$11:$C$565,2,0)</f>
        <v>SUELDOS Y SALARIOS PERMANENTES</v>
      </c>
      <c r="K102" s="100" t="str">
        <f t="shared" si="2"/>
        <v>Posgrado</v>
      </c>
      <c r="L102" s="100" t="s">
        <v>404</v>
      </c>
    </row>
    <row r="103" spans="3:12" x14ac:dyDescent="0.25">
      <c r="C103" s="174" t="s">
        <v>58</v>
      </c>
      <c r="D103" s="165"/>
      <c r="E103" s="156">
        <v>0</v>
      </c>
      <c r="F103" s="102">
        <f>IF(E102=0,"",(G102/E102)/12*E102)</f>
        <v>0</v>
      </c>
      <c r="G103" s="99">
        <f>F103</f>
        <v>0</v>
      </c>
      <c r="H103" s="166"/>
      <c r="I103" s="118" t="s">
        <v>528</v>
      </c>
      <c r="J103" s="118" t="str">
        <f>VLOOKUP(I103,Presupuesto!$B$11:$C$565,2,0)</f>
        <v>AGUINALDO Y DECIMO CUARTO MES</v>
      </c>
      <c r="K103" s="100" t="str">
        <f t="shared" si="2"/>
        <v>Posgrado</v>
      </c>
      <c r="L103" s="100" t="s">
        <v>404</v>
      </c>
    </row>
    <row r="104" spans="3:12" ht="15.75" thickBot="1" x14ac:dyDescent="0.3">
      <c r="C104" s="175" t="s">
        <v>59</v>
      </c>
      <c r="D104" s="165"/>
      <c r="E104" s="156">
        <v>0</v>
      </c>
      <c r="F104" s="119">
        <f>IF(E102&lt;6,"",((E102-6)/12)*(G102/E102))</f>
        <v>0</v>
      </c>
      <c r="G104" s="99">
        <f>F104</f>
        <v>0</v>
      </c>
      <c r="H104" s="166"/>
      <c r="I104" s="103" t="s">
        <v>531</v>
      </c>
      <c r="J104" s="103" t="str">
        <f>VLOOKUP(I104,Presupuesto!$B$11:$C$565,2,0)</f>
        <v>DECIMOCUARTO MES</v>
      </c>
      <c r="K104" s="100" t="str">
        <f t="shared" si="2"/>
        <v>Posgrado</v>
      </c>
      <c r="L104" s="100" t="s">
        <v>404</v>
      </c>
    </row>
    <row r="105" spans="3:12" ht="15.75" thickBot="1" x14ac:dyDescent="0.3">
      <c r="C105" s="139" t="s">
        <v>503</v>
      </c>
      <c r="D105" s="202"/>
      <c r="E105" s="154">
        <v>12</v>
      </c>
      <c r="F105" s="323">
        <f>HLOOKUP($C105,$BZ$2:$CM$3,2,0)</f>
        <v>15032.56</v>
      </c>
      <c r="G105" s="115">
        <f>D105*E105*F105</f>
        <v>0</v>
      </c>
      <c r="H105" s="168"/>
      <c r="I105" s="116" t="s">
        <v>508</v>
      </c>
      <c r="J105" s="116" t="str">
        <f>VLOOKUP(I105,Presupuesto!$B$11:$C$565,2,0)</f>
        <v>SUELDOS Y SALARIOS PERMANENTES</v>
      </c>
      <c r="K105" s="100" t="str">
        <f t="shared" si="2"/>
        <v>Posgrado</v>
      </c>
      <c r="L105" s="100" t="s">
        <v>404</v>
      </c>
    </row>
    <row r="106" spans="3:12" x14ac:dyDescent="0.25">
      <c r="C106" s="174" t="s">
        <v>58</v>
      </c>
      <c r="D106" s="165"/>
      <c r="E106" s="156">
        <v>0</v>
      </c>
      <c r="F106" s="102">
        <f>IF(E105=0,"",(G105/E105)/12*E105)</f>
        <v>0</v>
      </c>
      <c r="G106" s="99">
        <f>F106</f>
        <v>0</v>
      </c>
      <c r="H106" s="166"/>
      <c r="I106" s="118" t="s">
        <v>528</v>
      </c>
      <c r="J106" s="118" t="str">
        <f>VLOOKUP(I106,Presupuesto!$B$11:$C$565,2,0)</f>
        <v>AGUINALDO Y DECIMO CUARTO MES</v>
      </c>
      <c r="K106" s="100" t="str">
        <f t="shared" si="2"/>
        <v>Posgrado</v>
      </c>
      <c r="L106" s="100" t="s">
        <v>404</v>
      </c>
    </row>
    <row r="107" spans="3:12" ht="15.75" thickBot="1" x14ac:dyDescent="0.3">
      <c r="C107" s="175" t="s">
        <v>59</v>
      </c>
      <c r="D107" s="165"/>
      <c r="E107" s="156">
        <v>0</v>
      </c>
      <c r="F107" s="119">
        <f>IF(E105&lt;6,"",((E105-6)/12)*(G105/E105))</f>
        <v>0</v>
      </c>
      <c r="G107" s="99">
        <f>F107</f>
        <v>0</v>
      </c>
      <c r="H107" s="166"/>
      <c r="I107" s="103" t="s">
        <v>531</v>
      </c>
      <c r="J107" s="103" t="str">
        <f>VLOOKUP(I107,Presupuesto!$B$11:$C$565,2,0)</f>
        <v>DECIMOCUARTO MES</v>
      </c>
      <c r="K107" s="100" t="str">
        <f t="shared" si="2"/>
        <v>Posgrado</v>
      </c>
      <c r="L107" s="100" t="s">
        <v>404</v>
      </c>
    </row>
    <row r="108" spans="3:12" ht="15.75" thickBot="1" x14ac:dyDescent="0.3">
      <c r="C108" s="139" t="s">
        <v>504</v>
      </c>
      <c r="D108" s="202"/>
      <c r="E108" s="154">
        <v>12</v>
      </c>
      <c r="F108" s="323">
        <f>HLOOKUP($C108,$BZ$2:$CM$3,2,0)</f>
        <v>13264.02</v>
      </c>
      <c r="G108" s="115">
        <f>D108*E108*F108</f>
        <v>0</v>
      </c>
      <c r="H108" s="168"/>
      <c r="I108" s="116" t="s">
        <v>508</v>
      </c>
      <c r="J108" s="116" t="str">
        <f>VLOOKUP(I108,Presupuesto!$B$11:$C$565,2,0)</f>
        <v>SUELDOS Y SALARIOS PERMANENTES</v>
      </c>
      <c r="K108" s="100" t="str">
        <f t="shared" si="2"/>
        <v>Posgrado</v>
      </c>
      <c r="L108" s="100" t="s">
        <v>404</v>
      </c>
    </row>
    <row r="109" spans="3:12" x14ac:dyDescent="0.25">
      <c r="C109" s="174" t="s">
        <v>58</v>
      </c>
      <c r="D109" s="165"/>
      <c r="E109" s="156">
        <v>0</v>
      </c>
      <c r="F109" s="102">
        <f>IF(E108=0,"",(G108/E108)/12*E108)</f>
        <v>0</v>
      </c>
      <c r="G109" s="99">
        <f>F109</f>
        <v>0</v>
      </c>
      <c r="H109" s="166"/>
      <c r="I109" s="118" t="s">
        <v>528</v>
      </c>
      <c r="J109" s="118" t="str">
        <f>VLOOKUP(I109,Presupuesto!$B$11:$C$565,2,0)</f>
        <v>AGUINALDO Y DECIMO CUARTO MES</v>
      </c>
      <c r="K109" s="100" t="str">
        <f t="shared" si="2"/>
        <v>Posgrado</v>
      </c>
      <c r="L109" s="100" t="s">
        <v>404</v>
      </c>
    </row>
    <row r="110" spans="3:12" ht="15.75" thickBot="1" x14ac:dyDescent="0.3">
      <c r="C110" s="175" t="s">
        <v>59</v>
      </c>
      <c r="D110" s="165"/>
      <c r="E110" s="156">
        <v>0</v>
      </c>
      <c r="F110" s="119">
        <f>IF(E108&lt;6,"",((E108-6)/12)*(G108/E108))</f>
        <v>0</v>
      </c>
      <c r="G110" s="99">
        <f>F110</f>
        <v>0</v>
      </c>
      <c r="H110" s="166"/>
      <c r="I110" s="103" t="s">
        <v>531</v>
      </c>
      <c r="J110" s="103" t="str">
        <f>VLOOKUP(I110,Presupuesto!$B$11:$C$565,2,0)</f>
        <v>DECIMOCUARTO MES</v>
      </c>
      <c r="K110" s="100" t="str">
        <f t="shared" si="2"/>
        <v>Posgrado</v>
      </c>
      <c r="L110" s="100" t="s">
        <v>404</v>
      </c>
    </row>
    <row r="111" spans="3:12" ht="15.75" thickBot="1" x14ac:dyDescent="0.3">
      <c r="C111" s="139" t="s">
        <v>505</v>
      </c>
      <c r="D111" s="202"/>
      <c r="E111" s="154">
        <v>12</v>
      </c>
      <c r="F111" s="323">
        <f>HLOOKUP($C111,$BZ$2:$CM$3,2,0)</f>
        <v>12379.75</v>
      </c>
      <c r="G111" s="115">
        <f>D111*E111*F111</f>
        <v>0</v>
      </c>
      <c r="H111" s="168"/>
      <c r="I111" s="116" t="s">
        <v>508</v>
      </c>
      <c r="J111" s="116" t="str">
        <f>VLOOKUP(I111,Presupuesto!$B$11:$C$565,2,0)</f>
        <v>SUELDOS Y SALARIOS PERMANENTES</v>
      </c>
      <c r="K111" s="100" t="str">
        <f t="shared" si="2"/>
        <v>Posgrado</v>
      </c>
      <c r="L111" s="100" t="s">
        <v>404</v>
      </c>
    </row>
    <row r="112" spans="3:12" x14ac:dyDescent="0.25">
      <c r="C112" s="174" t="s">
        <v>58</v>
      </c>
      <c r="D112" s="165"/>
      <c r="E112" s="156">
        <v>0</v>
      </c>
      <c r="F112" s="102">
        <f>IF(E111=0,"",(G111/E111)/12*E111)</f>
        <v>0</v>
      </c>
      <c r="G112" s="99">
        <f>F112</f>
        <v>0</v>
      </c>
      <c r="H112" s="166"/>
      <c r="I112" s="118" t="s">
        <v>528</v>
      </c>
      <c r="J112" s="118" t="str">
        <f>VLOOKUP(I112,Presupuesto!$B$11:$C$565,2,0)</f>
        <v>AGUINALDO Y DECIMO CUARTO MES</v>
      </c>
      <c r="K112" s="100" t="str">
        <f t="shared" si="2"/>
        <v>Posgrado</v>
      </c>
      <c r="L112" s="100" t="s">
        <v>404</v>
      </c>
    </row>
    <row r="113" spans="3:12" ht="15.75" thickBot="1" x14ac:dyDescent="0.3">
      <c r="C113" s="175" t="s">
        <v>59</v>
      </c>
      <c r="D113" s="165"/>
      <c r="E113" s="156">
        <v>0</v>
      </c>
      <c r="F113" s="119">
        <f>IF(E111&lt;6,"",((E111-6)/12)*(G111/E111))</f>
        <v>0</v>
      </c>
      <c r="G113" s="99">
        <f>F113</f>
        <v>0</v>
      </c>
      <c r="H113" s="166"/>
      <c r="I113" s="103" t="s">
        <v>531</v>
      </c>
      <c r="J113" s="103" t="str">
        <f>VLOOKUP(I113,Presupuesto!$B$11:$C$565,2,0)</f>
        <v>DECIMOCUARTO MES</v>
      </c>
      <c r="K113" s="100" t="str">
        <f t="shared" si="2"/>
        <v>Posgrado</v>
      </c>
      <c r="L113" s="100" t="s">
        <v>404</v>
      </c>
    </row>
    <row r="114" spans="3:12" ht="15.75" thickBot="1" x14ac:dyDescent="0.3">
      <c r="C114" s="139" t="s">
        <v>506</v>
      </c>
      <c r="D114" s="202"/>
      <c r="E114" s="154">
        <v>12</v>
      </c>
      <c r="F114" s="323">
        <f>HLOOKUP($C114,$BZ$2:$CM$3,2,0)</f>
        <v>439.49</v>
      </c>
      <c r="G114" s="115">
        <f>D114*E114*F114</f>
        <v>0</v>
      </c>
      <c r="H114" s="168"/>
      <c r="I114" s="116" t="s">
        <v>508</v>
      </c>
      <c r="J114" s="116" t="str">
        <f>VLOOKUP(I114,Presupuesto!$B$11:$C$565,2,0)</f>
        <v>SUELDOS Y SALARIOS PERMANENTES</v>
      </c>
      <c r="K114" s="100" t="str">
        <f t="shared" si="2"/>
        <v>Posgrado</v>
      </c>
      <c r="L114" s="100" t="s">
        <v>404</v>
      </c>
    </row>
    <row r="115" spans="3:12" x14ac:dyDescent="0.25">
      <c r="C115" s="174" t="s">
        <v>58</v>
      </c>
      <c r="D115" s="165"/>
      <c r="E115" s="156">
        <v>0</v>
      </c>
      <c r="F115" s="102">
        <f>IF(E114=0,"",(G114/E114)/12*E114)</f>
        <v>0</v>
      </c>
      <c r="G115" s="99">
        <f>F115</f>
        <v>0</v>
      </c>
      <c r="H115" s="166"/>
      <c r="I115" s="118" t="s">
        <v>528</v>
      </c>
      <c r="J115" s="118" t="str">
        <f>VLOOKUP(I115,Presupuesto!$B$11:$C$565,2,0)</f>
        <v>AGUINALDO Y DECIMO CUARTO MES</v>
      </c>
      <c r="K115" s="100" t="str">
        <f t="shared" si="2"/>
        <v>Posgrado</v>
      </c>
      <c r="L115" s="100" t="s">
        <v>404</v>
      </c>
    </row>
    <row r="116" spans="3:12" ht="15.75" thickBot="1" x14ac:dyDescent="0.3">
      <c r="C116" s="175" t="s">
        <v>59</v>
      </c>
      <c r="D116" s="165"/>
      <c r="E116" s="156">
        <v>0</v>
      </c>
      <c r="F116" s="119">
        <f>IF(E114&lt;6,"",((E114-6)/12)*(G114/E114))</f>
        <v>0</v>
      </c>
      <c r="G116" s="99">
        <f>F116</f>
        <v>0</v>
      </c>
      <c r="H116" s="166"/>
      <c r="I116" s="103" t="s">
        <v>531</v>
      </c>
      <c r="J116" s="103" t="str">
        <f>VLOOKUP(I116,Presupuesto!$B$11:$C$565,2,0)</f>
        <v>DECIMOCUARTO MES</v>
      </c>
      <c r="K116" s="100" t="str">
        <f t="shared" si="2"/>
        <v>Posgrado</v>
      </c>
      <c r="L116" s="100" t="s">
        <v>404</v>
      </c>
    </row>
    <row r="117" spans="3:12" ht="15.75" thickBot="1" x14ac:dyDescent="0.3">
      <c r="C117" s="139" t="s">
        <v>507</v>
      </c>
      <c r="D117" s="202"/>
      <c r="E117" s="154">
        <v>12</v>
      </c>
      <c r="F117" s="323">
        <f>HLOOKUP($C117,$BZ$2:$CM$3,2,0)</f>
        <v>1904.46</v>
      </c>
      <c r="G117" s="115">
        <f>D117*E117*F117</f>
        <v>0</v>
      </c>
      <c r="H117" s="168"/>
      <c r="I117" s="116" t="s">
        <v>508</v>
      </c>
      <c r="J117" s="116" t="str">
        <f>VLOOKUP(I117,Presupuesto!$B$11:$C$565,2,0)</f>
        <v>SUELDOS Y SALARIOS PERMANENTES</v>
      </c>
      <c r="K117" s="100" t="str">
        <f t="shared" si="2"/>
        <v>Posgrado</v>
      </c>
      <c r="L117" s="100" t="s">
        <v>404</v>
      </c>
    </row>
    <row r="118" spans="3:12" x14ac:dyDescent="0.25">
      <c r="C118" s="174" t="s">
        <v>58</v>
      </c>
      <c r="D118" s="165"/>
      <c r="E118" s="156">
        <v>0</v>
      </c>
      <c r="F118" s="102">
        <f>IF(E117=0,"",(G117/E117)/12*E117)</f>
        <v>0</v>
      </c>
      <c r="G118" s="99">
        <f>F118</f>
        <v>0</v>
      </c>
      <c r="H118" s="166"/>
      <c r="I118" s="118" t="s">
        <v>528</v>
      </c>
      <c r="J118" s="118" t="str">
        <f>VLOOKUP(I118,Presupuesto!$B$11:$C$565,2,0)</f>
        <v>AGUINALDO Y DECIMO CUARTO MES</v>
      </c>
      <c r="K118" s="100" t="str">
        <f t="shared" si="2"/>
        <v>Posgrado</v>
      </c>
      <c r="L118" s="100" t="s">
        <v>404</v>
      </c>
    </row>
    <row r="119" spans="3:12" ht="15.75" thickBot="1" x14ac:dyDescent="0.3">
      <c r="C119" s="175" t="s">
        <v>59</v>
      </c>
      <c r="D119" s="165"/>
      <c r="E119" s="156">
        <v>0</v>
      </c>
      <c r="F119" s="119">
        <f>IF(E117&lt;6,"",((E117-6)/12)*(G117/E117))</f>
        <v>0</v>
      </c>
      <c r="G119" s="99">
        <f>F119</f>
        <v>0</v>
      </c>
      <c r="H119" s="166"/>
      <c r="I119" s="103" t="s">
        <v>531</v>
      </c>
      <c r="J119" s="103" t="str">
        <f>VLOOKUP(I119,Presupuesto!$B$11:$C$565,2,0)</f>
        <v>DECIMOCUARTO MES</v>
      </c>
      <c r="K119" s="100" t="str">
        <f t="shared" si="2"/>
        <v>Posgrado</v>
      </c>
      <c r="L119" s="100" t="s">
        <v>404</v>
      </c>
    </row>
    <row r="120" spans="3:12" ht="15.75" thickBot="1" x14ac:dyDescent="0.3">
      <c r="C120" s="142" t="s">
        <v>84</v>
      </c>
      <c r="D120" s="202">
        <v>1</v>
      </c>
      <c r="E120" s="154">
        <v>12</v>
      </c>
      <c r="F120" s="141">
        <v>19125</v>
      </c>
      <c r="G120" s="115">
        <f>D120*E120*F120</f>
        <v>229500</v>
      </c>
      <c r="H120" s="168" t="s">
        <v>1459</v>
      </c>
      <c r="I120" s="116" t="s">
        <v>576</v>
      </c>
      <c r="J120" s="116" t="str">
        <f>VLOOKUP(I120,Presupuesto!$B$11:$C$565,2,0)</f>
        <v>CONTRATOS ESPECIALES</v>
      </c>
      <c r="K120" s="100" t="s">
        <v>481</v>
      </c>
      <c r="L120" s="100" t="s">
        <v>403</v>
      </c>
    </row>
    <row r="121" spans="3:12" x14ac:dyDescent="0.25">
      <c r="C121" s="174" t="s">
        <v>58</v>
      </c>
      <c r="D121" s="165"/>
      <c r="E121" s="156">
        <v>0</v>
      </c>
      <c r="F121" s="119">
        <f>IF(E120=0,"",(G120/E120)/12*E120)</f>
        <v>19125</v>
      </c>
      <c r="G121" s="99">
        <f>F121</f>
        <v>19125</v>
      </c>
      <c r="H121" s="166" t="s">
        <v>1459</v>
      </c>
      <c r="I121" s="103" t="s">
        <v>576</v>
      </c>
      <c r="J121" s="103" t="str">
        <f>VLOOKUP(I121,Presupuesto!$B$11:$C$565,2,0)</f>
        <v>CONTRATOS ESPECIALES</v>
      </c>
      <c r="K121" s="100" t="s">
        <v>481</v>
      </c>
      <c r="L121" s="100" t="s">
        <v>403</v>
      </c>
    </row>
    <row r="122" spans="3:12" ht="15.75" thickBot="1" x14ac:dyDescent="0.3">
      <c r="C122" s="175" t="s">
        <v>59</v>
      </c>
      <c r="D122" s="165"/>
      <c r="E122" s="156">
        <v>0</v>
      </c>
      <c r="F122" s="102">
        <f>IF(E120&lt;6,"",((E120-6)/12)*(G120/E120))</f>
        <v>9562.5</v>
      </c>
      <c r="G122" s="99">
        <f>F122</f>
        <v>9562.5</v>
      </c>
      <c r="H122" s="166" t="s">
        <v>1459</v>
      </c>
      <c r="I122" s="103" t="s">
        <v>576</v>
      </c>
      <c r="J122" s="103" t="str">
        <f>VLOOKUP(I122,Presupuesto!$B$11:$C$565,2,0)</f>
        <v>CONTRATOS ESPECIALES</v>
      </c>
      <c r="K122" s="100" t="s">
        <v>481</v>
      </c>
      <c r="L122" s="100" t="s">
        <v>408</v>
      </c>
    </row>
    <row r="123" spans="3:12" ht="15.75" thickBot="1" x14ac:dyDescent="0.3">
      <c r="C123" s="142" t="s">
        <v>60</v>
      </c>
      <c r="D123" s="202"/>
      <c r="E123" s="154">
        <v>2</v>
      </c>
      <c r="F123" s="120">
        <v>30000</v>
      </c>
      <c r="G123" s="115">
        <f>D123*E123*F123</f>
        <v>0</v>
      </c>
      <c r="H123" s="168" t="s">
        <v>1459</v>
      </c>
      <c r="I123" s="116" t="s">
        <v>717</v>
      </c>
      <c r="J123" s="116" t="str">
        <f>VLOOKUP(I123,Presupuesto!$B$11:$C$565,2,0)</f>
        <v>OTROS SERVICIOS TECNICOS Y PROFESIONALES</v>
      </c>
      <c r="K123" s="100" t="s">
        <v>481</v>
      </c>
      <c r="L123" s="100" t="s">
        <v>407</v>
      </c>
    </row>
    <row r="124" spans="3:12" x14ac:dyDescent="0.25">
      <c r="C124" s="174" t="s">
        <v>58</v>
      </c>
      <c r="D124" s="165"/>
      <c r="E124" s="156">
        <v>0</v>
      </c>
      <c r="F124" s="102">
        <v>0</v>
      </c>
      <c r="G124" s="99">
        <f>F124</f>
        <v>0</v>
      </c>
      <c r="H124" s="166"/>
      <c r="I124" s="103" t="s">
        <v>717</v>
      </c>
      <c r="J124" s="103" t="str">
        <f>VLOOKUP(I124,Presupuesto!$B$11:$C$565,2,0)</f>
        <v>OTROS SERVICIOS TECNICOS Y PROFESIONALES</v>
      </c>
      <c r="K124" s="100" t="str">
        <f t="shared" si="2"/>
        <v>Posgrado</v>
      </c>
      <c r="L124" s="100" t="s">
        <v>403</v>
      </c>
    </row>
    <row r="125" spans="3:12" ht="15.75" thickBot="1" x14ac:dyDescent="0.3">
      <c r="C125" s="175" t="s">
        <v>59</v>
      </c>
      <c r="D125" s="165"/>
      <c r="E125" s="156">
        <v>0</v>
      </c>
      <c r="F125" s="102">
        <v>0</v>
      </c>
      <c r="G125" s="99">
        <f>F125</f>
        <v>0</v>
      </c>
      <c r="H125" s="166"/>
      <c r="I125" s="103" t="s">
        <v>717</v>
      </c>
      <c r="J125" s="103" t="str">
        <f>VLOOKUP(I125,Presupuesto!$B$11:$C$565,2,0)</f>
        <v>OTROS SERVICIOS TECNICOS Y PROFESIONALES</v>
      </c>
      <c r="K125" s="100" t="str">
        <f t="shared" si="2"/>
        <v>Posgrado</v>
      </c>
      <c r="L125" s="100" t="s">
        <v>403</v>
      </c>
    </row>
    <row r="126" spans="3:12" ht="15.75" thickBot="1" x14ac:dyDescent="0.3">
      <c r="C126" s="142" t="s">
        <v>61</v>
      </c>
      <c r="D126" s="202"/>
      <c r="E126" s="154">
        <v>12</v>
      </c>
      <c r="F126" s="120">
        <v>30000</v>
      </c>
      <c r="G126" s="115">
        <f>D126*E126*F126</f>
        <v>0</v>
      </c>
      <c r="H126" s="168"/>
      <c r="I126" s="116" t="s">
        <v>508</v>
      </c>
      <c r="J126" s="116" t="str">
        <f>VLOOKUP(I126,Presupuesto!$B$11:$C$565,2,0)</f>
        <v>SUELDOS Y SALARIOS PERMANENTES</v>
      </c>
      <c r="K126" s="100" t="str">
        <f t="shared" si="2"/>
        <v>Posgrado</v>
      </c>
      <c r="L126" s="100" t="s">
        <v>403</v>
      </c>
    </row>
    <row r="127" spans="3:12" x14ac:dyDescent="0.25">
      <c r="C127" s="174" t="s">
        <v>58</v>
      </c>
      <c r="D127" s="172"/>
      <c r="E127" s="133">
        <v>0</v>
      </c>
      <c r="F127" s="121">
        <f>IF(E126=0,"",(G126/E126)/12*E126)</f>
        <v>0</v>
      </c>
      <c r="G127" s="122">
        <f>F127</f>
        <v>0</v>
      </c>
      <c r="H127" s="166"/>
      <c r="I127" s="103" t="s">
        <v>528</v>
      </c>
      <c r="J127" s="103" t="str">
        <f>VLOOKUP(I127,Presupuesto!$B$11:$C$565,2,0)</f>
        <v>AGUINALDO Y DECIMO CUARTO MES</v>
      </c>
      <c r="K127" s="100" t="str">
        <f t="shared" si="2"/>
        <v>Posgrado</v>
      </c>
      <c r="L127" s="100" t="s">
        <v>403</v>
      </c>
    </row>
    <row r="128" spans="3:12" ht="15.75" thickBot="1" x14ac:dyDescent="0.3">
      <c r="C128" s="176" t="s">
        <v>59</v>
      </c>
      <c r="D128" s="164"/>
      <c r="E128" s="134">
        <v>0</v>
      </c>
      <c r="F128" s="107">
        <f>IF(E126&lt;6,"",((E126-6)/12)*(G126/E126))</f>
        <v>0</v>
      </c>
      <c r="G128" s="107">
        <f>F128</f>
        <v>0</v>
      </c>
      <c r="H128" s="164"/>
      <c r="I128" s="108" t="s">
        <v>531</v>
      </c>
      <c r="J128" s="126" t="str">
        <f>VLOOKUP(I128,Presupuesto!$B$11:$C$565,2,0)</f>
        <v>DECIMOCUARTO MES</v>
      </c>
      <c r="K128" s="108" t="str">
        <f t="shared" si="2"/>
        <v>Posgrado</v>
      </c>
      <c r="L128" s="126" t="s">
        <v>403</v>
      </c>
    </row>
    <row r="134" spans="3:12" ht="15.75" thickBot="1" x14ac:dyDescent="0.3"/>
    <row r="135" spans="3:12" ht="15.75" thickBot="1" x14ac:dyDescent="0.3">
      <c r="C135" s="69" t="s">
        <v>43</v>
      </c>
      <c r="D135" s="30">
        <f>SUM(G142:G186)</f>
        <v>405000</v>
      </c>
      <c r="E135" s="95"/>
      <c r="F135" s="95"/>
      <c r="G135" s="95"/>
      <c r="H135" s="76"/>
      <c r="I135" s="76"/>
      <c r="J135" s="76"/>
    </row>
    <row r="136" spans="3:12" x14ac:dyDescent="0.25">
      <c r="D136" s="31"/>
      <c r="E136" s="95"/>
      <c r="F136" s="95"/>
      <c r="G136" s="95"/>
      <c r="H136" s="76"/>
      <c r="I136" s="76"/>
      <c r="J136" s="76"/>
    </row>
    <row r="137" spans="3:12" x14ac:dyDescent="0.25">
      <c r="D137" s="31"/>
      <c r="E137" s="95"/>
      <c r="F137" s="95"/>
      <c r="G137" s="95"/>
      <c r="H137" s="76"/>
      <c r="I137" s="76"/>
      <c r="J137" s="76"/>
    </row>
    <row r="138" spans="3:12" ht="15.75" x14ac:dyDescent="0.25">
      <c r="C138" s="207" t="s">
        <v>400</v>
      </c>
      <c r="D138" s="208" t="s">
        <v>1652</v>
      </c>
      <c r="E138" s="95"/>
      <c r="F138" s="95"/>
      <c r="G138" s="95"/>
      <c r="H138" s="76"/>
      <c r="I138" s="76"/>
      <c r="J138" s="76"/>
    </row>
    <row r="139" spans="3:12" ht="18.75" x14ac:dyDescent="0.25">
      <c r="C139" s="217" t="str">
        <f>IFERROR(VLOOKUP(D138,'Desarrollo e Innov. Curricular'!$E:$F,2,FALSE),IFERROR(VLOOKUP(D138,'Investigación Científica'!$E:$F,2,FALSE),IFERROR(VLOOKUP(D138,'Vinculación Univ. Sociedad'!$E:$F,2,FALSE),IFERROR(VLOOKUP(D138,'Docencia y Profesorado Universi'!$E:$F,2,FALSE),IFERROR(VLOOKUP(D138,'Estudiantes y Graduados'!$E:$F,2,FALSE),IFERROR(VLOOKUP(D138,'Gestion Administrativa'!$E:$F,2,FALSE),IFERROR(VLOOKUP(D138,'Gestión Académica'!$E:$F,2,FALSE),IFERROR(VLOOKUP(D138,'Aseguramiento de la Calidad'!$E:$F,2,FALSE),IFERROR(VLOOKUP(D138,'Gestión del Conocimiento'!$E:$F,2,FALSE),IFERROR(VLOOKUP(D138,'Gobernabilidad y Procesos...'!$E:$F,2,FALSE),IFERROR(VLOOKUP(D138,'Gestión del Talento Humano'!$E:$F,2,FALSE),IFERROR(VLOOKUP(D138,'Internacionalización de la E.S.'!$E:$F,2,FALSE),IFERROR(VLOOKUP(D138,Posgrado!$E:$F,2,FALSE),IFERROR(VLOOKUP(D138,'Cultura de Innovación Insti...'!$E:$F,2,FALSE),VLOOKUP(D138,'Lo Esencial de la Reforma Univ.'!$E:$F,2,0)))))))))))))))</f>
        <v>Contratación de un especialista en Sistematización de experiencias para la elaboración del informe.</v>
      </c>
      <c r="D139" s="31"/>
      <c r="E139" s="95"/>
      <c r="F139" s="95"/>
      <c r="G139" s="95"/>
      <c r="H139" s="76"/>
      <c r="I139" s="76"/>
      <c r="J139" s="76"/>
    </row>
    <row r="140" spans="3:12" ht="15.75" thickBot="1" x14ac:dyDescent="0.3">
      <c r="C140" s="180"/>
      <c r="D140" s="31"/>
      <c r="E140" s="95"/>
      <c r="F140" s="95"/>
      <c r="G140" s="95"/>
      <c r="H140" s="76"/>
      <c r="I140" s="76"/>
      <c r="J140" s="76"/>
    </row>
    <row r="141" spans="3:12" ht="30.75" thickBot="1" x14ac:dyDescent="0.3">
      <c r="C141" s="136" t="s">
        <v>44</v>
      </c>
      <c r="D141" s="140" t="s">
        <v>55</v>
      </c>
      <c r="E141" s="173" t="s">
        <v>56</v>
      </c>
      <c r="F141" s="140" t="s">
        <v>57</v>
      </c>
      <c r="G141" s="137" t="s">
        <v>27</v>
      </c>
      <c r="H141" s="135" t="s">
        <v>140</v>
      </c>
      <c r="I141" s="138" t="s">
        <v>46</v>
      </c>
      <c r="J141" s="138" t="s">
        <v>141</v>
      </c>
      <c r="K141" s="138" t="s">
        <v>419</v>
      </c>
      <c r="L141" s="138" t="s">
        <v>420</v>
      </c>
    </row>
    <row r="142" spans="3:12" ht="15.75" thickBot="1" x14ac:dyDescent="0.3">
      <c r="C142" s="139" t="s">
        <v>494</v>
      </c>
      <c r="D142" s="202"/>
      <c r="E142" s="154">
        <v>12</v>
      </c>
      <c r="F142" s="323">
        <f>HLOOKUP($C142,$BZ$2:$CM$3,2,0)</f>
        <v>41436.800000000003</v>
      </c>
      <c r="G142" s="115">
        <f>D142*E142*F142</f>
        <v>0</v>
      </c>
      <c r="H142" s="168" t="s">
        <v>138</v>
      </c>
      <c r="I142" s="116" t="s">
        <v>261</v>
      </c>
      <c r="J142" s="116" t="str">
        <f>VLOOKUP(I142,[2]Presupuesto!$B$11:$C$586,2,0)</f>
        <v>SUELDOS Y SALARIOS BASICOS (11100-00)</v>
      </c>
      <c r="K142" s="227" t="s">
        <v>1608</v>
      </c>
      <c r="L142" s="100" t="s">
        <v>403</v>
      </c>
    </row>
    <row r="143" spans="3:12" x14ac:dyDescent="0.25">
      <c r="C143" s="174" t="s">
        <v>58</v>
      </c>
      <c r="D143" s="165"/>
      <c r="E143" s="156">
        <v>0</v>
      </c>
      <c r="F143" s="102">
        <f>IF(E142=0,"",(G142/E142)/12*E142)</f>
        <v>0</v>
      </c>
      <c r="G143" s="99">
        <f>F143</f>
        <v>0</v>
      </c>
      <c r="H143" s="166" t="s">
        <v>139</v>
      </c>
      <c r="I143" s="118" t="s">
        <v>264</v>
      </c>
      <c r="J143" s="118" t="str">
        <f>VLOOKUP(I143,[2]Presupuesto!$B$11:$C$586,2,0)</f>
        <v>AGUINALDO Y DECIMOCUARTO MES (11500-00)</v>
      </c>
      <c r="K143" s="100">
        <f ca="1">$K$144</f>
        <v>0</v>
      </c>
      <c r="L143" s="100" t="s">
        <v>421</v>
      </c>
    </row>
    <row r="144" spans="3:12" ht="15.75" thickBot="1" x14ac:dyDescent="0.3">
      <c r="C144" s="175" t="s">
        <v>59</v>
      </c>
      <c r="D144" s="165"/>
      <c r="E144" s="156">
        <v>0</v>
      </c>
      <c r="F144" s="119">
        <f>IF(E142&lt;6,"",((E142-6)/12)*(G142/E142))</f>
        <v>0</v>
      </c>
      <c r="G144" s="99">
        <f>F144</f>
        <v>0</v>
      </c>
      <c r="H144" s="166" t="s">
        <v>139</v>
      </c>
      <c r="I144" s="103" t="s">
        <v>531</v>
      </c>
      <c r="J144" s="103" t="str">
        <f>VLOOKUP(I144,[2]Presupuesto!$B$11:$C$586,2,0)</f>
        <v>DECIMOCUARTO MES</v>
      </c>
      <c r="K144" s="100">
        <f t="shared" ref="K144:K183" ca="1" si="3">$K$144</f>
        <v>0</v>
      </c>
      <c r="L144" s="100" t="s">
        <v>404</v>
      </c>
    </row>
    <row r="145" spans="3:12" ht="15.75" thickBot="1" x14ac:dyDescent="0.3">
      <c r="C145" s="139" t="s">
        <v>495</v>
      </c>
      <c r="D145" s="202"/>
      <c r="E145" s="154">
        <v>12</v>
      </c>
      <c r="F145" s="323">
        <f>HLOOKUP($C145,$BZ$2:$CM$3,2,0)</f>
        <v>37669.82</v>
      </c>
      <c r="G145" s="115">
        <f>D145*E145*F145</f>
        <v>0</v>
      </c>
      <c r="H145" s="168"/>
      <c r="I145" s="116" t="s">
        <v>261</v>
      </c>
      <c r="J145" s="116" t="str">
        <f>VLOOKUP(I145,[2]Presupuesto!$B$11:$C$586,2,0)</f>
        <v>SUELDOS Y SALARIOS BASICOS (11100-00)</v>
      </c>
      <c r="K145" s="100">
        <f t="shared" ca="1" si="3"/>
        <v>0</v>
      </c>
      <c r="L145" s="100" t="s">
        <v>404</v>
      </c>
    </row>
    <row r="146" spans="3:12" x14ac:dyDescent="0.25">
      <c r="C146" s="174" t="s">
        <v>58</v>
      </c>
      <c r="D146" s="165"/>
      <c r="E146" s="156">
        <v>0</v>
      </c>
      <c r="F146" s="102">
        <f>IF(E145=0,"",(G145/E145)/12*E145)</f>
        <v>0</v>
      </c>
      <c r="G146" s="99">
        <f>F146</f>
        <v>0</v>
      </c>
      <c r="H146" s="166"/>
      <c r="I146" s="118" t="s">
        <v>264</v>
      </c>
      <c r="J146" s="118" t="str">
        <f>VLOOKUP(I146,[2]Presupuesto!$B$11:$C$586,2,0)</f>
        <v>AGUINALDO Y DECIMOCUARTO MES (11500-00)</v>
      </c>
      <c r="K146" s="100">
        <f t="shared" ca="1" si="3"/>
        <v>0</v>
      </c>
      <c r="L146" s="100" t="s">
        <v>404</v>
      </c>
    </row>
    <row r="147" spans="3:12" ht="15.75" thickBot="1" x14ac:dyDescent="0.3">
      <c r="C147" s="175" t="s">
        <v>59</v>
      </c>
      <c r="D147" s="165"/>
      <c r="E147" s="156">
        <v>0</v>
      </c>
      <c r="F147" s="119">
        <f>IF(E145&lt;6,"",((E145-6)/12)*(G145/E145))</f>
        <v>0</v>
      </c>
      <c r="G147" s="99">
        <f>F147</f>
        <v>0</v>
      </c>
      <c r="H147" s="166"/>
      <c r="I147" s="103" t="s">
        <v>531</v>
      </c>
      <c r="J147" s="103" t="str">
        <f>VLOOKUP(I147,[2]Presupuesto!$B$11:$C$586,2,0)</f>
        <v>DECIMOCUARTO MES</v>
      </c>
      <c r="K147" s="100">
        <f t="shared" ca="1" si="3"/>
        <v>0</v>
      </c>
      <c r="L147" s="100" t="s">
        <v>404</v>
      </c>
    </row>
    <row r="148" spans="3:12" ht="15.75" thickBot="1" x14ac:dyDescent="0.3">
      <c r="C148" s="139" t="s">
        <v>496</v>
      </c>
      <c r="D148" s="202"/>
      <c r="E148" s="154">
        <v>12</v>
      </c>
      <c r="F148" s="323">
        <f>HLOOKUP($C148,$BZ$2:$CM$3,2,0)</f>
        <v>33902.839999999997</v>
      </c>
      <c r="G148" s="115">
        <f>D148*E148*F148</f>
        <v>0</v>
      </c>
      <c r="H148" s="168"/>
      <c r="I148" s="116" t="s">
        <v>261</v>
      </c>
      <c r="J148" s="116" t="str">
        <f>VLOOKUP(I148,[2]Presupuesto!$B$11:$C$586,2,0)</f>
        <v>SUELDOS Y SALARIOS BASICOS (11100-00)</v>
      </c>
      <c r="K148" s="100">
        <f t="shared" ca="1" si="3"/>
        <v>0</v>
      </c>
      <c r="L148" s="100" t="s">
        <v>404</v>
      </c>
    </row>
    <row r="149" spans="3:12" x14ac:dyDescent="0.25">
      <c r="C149" s="174" t="s">
        <v>58</v>
      </c>
      <c r="D149" s="165"/>
      <c r="E149" s="156">
        <v>0</v>
      </c>
      <c r="F149" s="102">
        <f>IF(E148=0,"",(G148/E148)/12*E148)</f>
        <v>0</v>
      </c>
      <c r="G149" s="99">
        <f>F149</f>
        <v>0</v>
      </c>
      <c r="H149" s="166"/>
      <c r="I149" s="118" t="s">
        <v>264</v>
      </c>
      <c r="J149" s="118" t="str">
        <f>VLOOKUP(I149,[2]Presupuesto!$B$11:$C$586,2,0)</f>
        <v>AGUINALDO Y DECIMOCUARTO MES (11500-00)</v>
      </c>
      <c r="K149" s="100">
        <f t="shared" ca="1" si="3"/>
        <v>0</v>
      </c>
      <c r="L149" s="100" t="s">
        <v>404</v>
      </c>
    </row>
    <row r="150" spans="3:12" ht="15.75" thickBot="1" x14ac:dyDescent="0.3">
      <c r="C150" s="175" t="s">
        <v>59</v>
      </c>
      <c r="D150" s="165"/>
      <c r="E150" s="156">
        <v>0</v>
      </c>
      <c r="F150" s="119">
        <f>IF(E148&lt;6,"",((E148-6)/12)*(G148/E148))</f>
        <v>0</v>
      </c>
      <c r="G150" s="99">
        <f>F150</f>
        <v>0</v>
      </c>
      <c r="H150" s="166"/>
      <c r="I150" s="103" t="s">
        <v>531</v>
      </c>
      <c r="J150" s="103" t="str">
        <f>VLOOKUP(I150,[2]Presupuesto!$B$11:$C$586,2,0)</f>
        <v>DECIMOCUARTO MES</v>
      </c>
      <c r="K150" s="100">
        <f t="shared" ca="1" si="3"/>
        <v>0</v>
      </c>
      <c r="L150" s="100" t="s">
        <v>404</v>
      </c>
    </row>
    <row r="151" spans="3:12" ht="15.75" thickBot="1" x14ac:dyDescent="0.3">
      <c r="C151" s="139" t="s">
        <v>497</v>
      </c>
      <c r="D151" s="202"/>
      <c r="E151" s="154">
        <v>12</v>
      </c>
      <c r="F151" s="323">
        <f>HLOOKUP($C151,$BZ$2:$CM$3,2,0)</f>
        <v>30135.85</v>
      </c>
      <c r="G151" s="115">
        <f>D151*E151*F151</f>
        <v>0</v>
      </c>
      <c r="H151" s="168"/>
      <c r="I151" s="116" t="s">
        <v>261</v>
      </c>
      <c r="J151" s="116" t="str">
        <f>VLOOKUP(I151,[2]Presupuesto!$B$11:$C$586,2,0)</f>
        <v>SUELDOS Y SALARIOS BASICOS (11100-00)</v>
      </c>
      <c r="K151" s="100">
        <f t="shared" ca="1" si="3"/>
        <v>0</v>
      </c>
      <c r="L151" s="100" t="s">
        <v>404</v>
      </c>
    </row>
    <row r="152" spans="3:12" x14ac:dyDescent="0.25">
      <c r="C152" s="174" t="s">
        <v>58</v>
      </c>
      <c r="D152" s="165"/>
      <c r="E152" s="156">
        <v>0</v>
      </c>
      <c r="F152" s="102">
        <f>IF(E151=0,"",(G151/E151)/12*E151)</f>
        <v>0</v>
      </c>
      <c r="G152" s="99">
        <f>F152</f>
        <v>0</v>
      </c>
      <c r="H152" s="166"/>
      <c r="I152" s="118" t="s">
        <v>264</v>
      </c>
      <c r="J152" s="118" t="str">
        <f>VLOOKUP(I152,[2]Presupuesto!$B$11:$C$586,2,0)</f>
        <v>AGUINALDO Y DECIMOCUARTO MES (11500-00)</v>
      </c>
      <c r="K152" s="100">
        <f t="shared" ca="1" si="3"/>
        <v>0</v>
      </c>
      <c r="L152" s="100" t="s">
        <v>404</v>
      </c>
    </row>
    <row r="153" spans="3:12" ht="15.75" thickBot="1" x14ac:dyDescent="0.3">
      <c r="C153" s="175" t="s">
        <v>59</v>
      </c>
      <c r="D153" s="165"/>
      <c r="E153" s="156">
        <v>0</v>
      </c>
      <c r="F153" s="119">
        <f>IF(E151&lt;6,"",((E151-6)/12)*(G151/E151))</f>
        <v>0</v>
      </c>
      <c r="G153" s="99">
        <f>F153</f>
        <v>0</v>
      </c>
      <c r="H153" s="166"/>
      <c r="I153" s="103" t="s">
        <v>531</v>
      </c>
      <c r="J153" s="103" t="str">
        <f>VLOOKUP(I153,[2]Presupuesto!$B$11:$C$586,2,0)</f>
        <v>DECIMOCUARTO MES</v>
      </c>
      <c r="K153" s="100">
        <f t="shared" ca="1" si="3"/>
        <v>0</v>
      </c>
      <c r="L153" s="100" t="s">
        <v>404</v>
      </c>
    </row>
    <row r="154" spans="3:12" ht="15.75" thickBot="1" x14ac:dyDescent="0.3">
      <c r="C154" s="139" t="s">
        <v>498</v>
      </c>
      <c r="D154" s="202"/>
      <c r="E154" s="154">
        <v>12</v>
      </c>
      <c r="F154" s="323">
        <f>HLOOKUP($C154,$BZ$2:$CM$3,2,0)</f>
        <v>28252.36</v>
      </c>
      <c r="G154" s="115">
        <f>D154*E154*F154</f>
        <v>0</v>
      </c>
      <c r="H154" s="168"/>
      <c r="I154" s="116" t="s">
        <v>261</v>
      </c>
      <c r="J154" s="116" t="str">
        <f>VLOOKUP(I154,[2]Presupuesto!$B$11:$C$586,2,0)</f>
        <v>SUELDOS Y SALARIOS BASICOS (11100-00)</v>
      </c>
      <c r="K154" s="100">
        <f t="shared" ca="1" si="3"/>
        <v>0</v>
      </c>
      <c r="L154" s="100" t="s">
        <v>404</v>
      </c>
    </row>
    <row r="155" spans="3:12" x14ac:dyDescent="0.25">
      <c r="C155" s="174" t="s">
        <v>58</v>
      </c>
      <c r="D155" s="165"/>
      <c r="E155" s="156">
        <v>0</v>
      </c>
      <c r="F155" s="102">
        <f>IF(E154=0,"",(G154/E154)/12*E154)</f>
        <v>0</v>
      </c>
      <c r="G155" s="99">
        <f>F155</f>
        <v>0</v>
      </c>
      <c r="H155" s="166"/>
      <c r="I155" s="118" t="s">
        <v>264</v>
      </c>
      <c r="J155" s="118" t="str">
        <f>VLOOKUP(I155,[2]Presupuesto!$B$11:$C$586,2,0)</f>
        <v>AGUINALDO Y DECIMOCUARTO MES (11500-00)</v>
      </c>
      <c r="K155" s="100">
        <f t="shared" ca="1" si="3"/>
        <v>0</v>
      </c>
      <c r="L155" s="100" t="s">
        <v>404</v>
      </c>
    </row>
    <row r="156" spans="3:12" ht="15.75" thickBot="1" x14ac:dyDescent="0.3">
      <c r="C156" s="175" t="s">
        <v>59</v>
      </c>
      <c r="D156" s="165"/>
      <c r="E156" s="156">
        <v>0</v>
      </c>
      <c r="F156" s="119">
        <f>IF(E154&lt;6,"",((E154-6)/12)*(G154/E154))</f>
        <v>0</v>
      </c>
      <c r="G156" s="99">
        <f>F156</f>
        <v>0</v>
      </c>
      <c r="H156" s="166"/>
      <c r="I156" s="103" t="s">
        <v>531</v>
      </c>
      <c r="J156" s="103" t="str">
        <f>VLOOKUP(I156,[2]Presupuesto!$B$11:$C$586,2,0)</f>
        <v>DECIMOCUARTO MES</v>
      </c>
      <c r="K156" s="100">
        <f t="shared" ca="1" si="3"/>
        <v>0</v>
      </c>
      <c r="L156" s="100" t="s">
        <v>404</v>
      </c>
    </row>
    <row r="157" spans="3:12" ht="15.75" thickBot="1" x14ac:dyDescent="0.3">
      <c r="C157" s="139" t="s">
        <v>499</v>
      </c>
      <c r="D157" s="202"/>
      <c r="E157" s="154">
        <v>12</v>
      </c>
      <c r="F157" s="323">
        <f>HLOOKUP($C157,$BZ$2:$CM$3,2,0)</f>
        <v>26368.87</v>
      </c>
      <c r="G157" s="115">
        <f>D157*E157*F157</f>
        <v>0</v>
      </c>
      <c r="H157" s="168"/>
      <c r="I157" s="116" t="s">
        <v>261</v>
      </c>
      <c r="J157" s="116" t="str">
        <f>VLOOKUP(I157,[2]Presupuesto!$B$11:$C$586,2,0)</f>
        <v>SUELDOS Y SALARIOS BASICOS (11100-00)</v>
      </c>
      <c r="K157" s="100">
        <f t="shared" ca="1" si="3"/>
        <v>0</v>
      </c>
      <c r="L157" s="100" t="s">
        <v>404</v>
      </c>
    </row>
    <row r="158" spans="3:12" x14ac:dyDescent="0.25">
      <c r="C158" s="174" t="s">
        <v>58</v>
      </c>
      <c r="D158" s="165"/>
      <c r="E158" s="156">
        <v>0</v>
      </c>
      <c r="F158" s="102">
        <f>IF(E157=0,"",(G157/E157)/12*E157)</f>
        <v>0</v>
      </c>
      <c r="G158" s="99">
        <f>F158</f>
        <v>0</v>
      </c>
      <c r="H158" s="166"/>
      <c r="I158" s="118" t="s">
        <v>264</v>
      </c>
      <c r="J158" s="118" t="str">
        <f>VLOOKUP(I158,[2]Presupuesto!$B$11:$C$586,2,0)</f>
        <v>AGUINALDO Y DECIMOCUARTO MES (11500-00)</v>
      </c>
      <c r="K158" s="100">
        <f t="shared" ca="1" si="3"/>
        <v>0</v>
      </c>
      <c r="L158" s="100" t="s">
        <v>404</v>
      </c>
    </row>
    <row r="159" spans="3:12" ht="15.75" thickBot="1" x14ac:dyDescent="0.3">
      <c r="C159" s="175" t="s">
        <v>59</v>
      </c>
      <c r="D159" s="165"/>
      <c r="E159" s="156">
        <v>0</v>
      </c>
      <c r="F159" s="119">
        <f>IF(E157&lt;6,"",((E157-6)/12)*(G157/E157))</f>
        <v>0</v>
      </c>
      <c r="G159" s="99">
        <f>F159</f>
        <v>0</v>
      </c>
      <c r="H159" s="166"/>
      <c r="I159" s="103" t="s">
        <v>531</v>
      </c>
      <c r="J159" s="103" t="str">
        <f>VLOOKUP(I159,[2]Presupuesto!$B$11:$C$586,2,0)</f>
        <v>DECIMOCUARTO MES</v>
      </c>
      <c r="K159" s="100">
        <f t="shared" ca="1" si="3"/>
        <v>0</v>
      </c>
      <c r="L159" s="100" t="s">
        <v>404</v>
      </c>
    </row>
    <row r="160" spans="3:12" ht="15.75" thickBot="1" x14ac:dyDescent="0.3">
      <c r="C160" s="139" t="s">
        <v>500</v>
      </c>
      <c r="D160" s="202"/>
      <c r="E160" s="154">
        <v>12</v>
      </c>
      <c r="F160" s="323">
        <f>HLOOKUP($C160,$BZ$2:$CM$3,2,0)</f>
        <v>17893.16</v>
      </c>
      <c r="G160" s="115">
        <f>D160*E160*F160</f>
        <v>0</v>
      </c>
      <c r="H160" s="168"/>
      <c r="I160" s="116" t="s">
        <v>261</v>
      </c>
      <c r="J160" s="116" t="str">
        <f>VLOOKUP(I160,[2]Presupuesto!$B$11:$C$586,2,0)</f>
        <v>SUELDOS Y SALARIOS BASICOS (11100-00)</v>
      </c>
      <c r="K160" s="100">
        <f t="shared" ca="1" si="3"/>
        <v>0</v>
      </c>
      <c r="L160" s="100" t="s">
        <v>404</v>
      </c>
    </row>
    <row r="161" spans="3:12" x14ac:dyDescent="0.25">
      <c r="C161" s="174" t="s">
        <v>58</v>
      </c>
      <c r="D161" s="165"/>
      <c r="E161" s="156">
        <v>0</v>
      </c>
      <c r="F161" s="102">
        <f>IF(E160=0,"",(G160/E160)/12*E160)</f>
        <v>0</v>
      </c>
      <c r="G161" s="99">
        <f>F161</f>
        <v>0</v>
      </c>
      <c r="H161" s="166"/>
      <c r="I161" s="118" t="s">
        <v>264</v>
      </c>
      <c r="J161" s="118" t="str">
        <f>VLOOKUP(I161,[2]Presupuesto!$B$11:$C$586,2,0)</f>
        <v>AGUINALDO Y DECIMOCUARTO MES (11500-00)</v>
      </c>
      <c r="K161" s="100">
        <f t="shared" ca="1" si="3"/>
        <v>0</v>
      </c>
      <c r="L161" s="100" t="s">
        <v>404</v>
      </c>
    </row>
    <row r="162" spans="3:12" ht="15.75" thickBot="1" x14ac:dyDescent="0.3">
      <c r="C162" s="175" t="s">
        <v>59</v>
      </c>
      <c r="D162" s="165"/>
      <c r="E162" s="156">
        <v>0</v>
      </c>
      <c r="F162" s="119">
        <f>IF(E160&lt;6,"",((E160-6)/12)*(G160/E160))</f>
        <v>0</v>
      </c>
      <c r="G162" s="99">
        <f>F162</f>
        <v>0</v>
      </c>
      <c r="H162" s="166"/>
      <c r="I162" s="103" t="s">
        <v>531</v>
      </c>
      <c r="J162" s="103" t="str">
        <f>VLOOKUP(I162,[2]Presupuesto!$B$11:$C$586,2,0)</f>
        <v>DECIMOCUARTO MES</v>
      </c>
      <c r="K162" s="100">
        <f t="shared" ca="1" si="3"/>
        <v>0</v>
      </c>
      <c r="L162" s="100" t="s">
        <v>404</v>
      </c>
    </row>
    <row r="163" spans="3:12" ht="15.75" thickBot="1" x14ac:dyDescent="0.3">
      <c r="C163" s="139" t="s">
        <v>501</v>
      </c>
      <c r="D163" s="202"/>
      <c r="E163" s="154">
        <v>12</v>
      </c>
      <c r="F163" s="323">
        <f>HLOOKUP($C163,$BZ$2:$CM$3,2,0)</f>
        <v>16951.419999999998</v>
      </c>
      <c r="G163" s="115">
        <f>D163*E163*F163</f>
        <v>0</v>
      </c>
      <c r="H163" s="168"/>
      <c r="I163" s="116" t="s">
        <v>261</v>
      </c>
      <c r="J163" s="116" t="str">
        <f>VLOOKUP(I163,[2]Presupuesto!$B$11:$C$586,2,0)</f>
        <v>SUELDOS Y SALARIOS BASICOS (11100-00)</v>
      </c>
      <c r="K163" s="100">
        <f t="shared" ca="1" si="3"/>
        <v>0</v>
      </c>
      <c r="L163" s="100" t="s">
        <v>404</v>
      </c>
    </row>
    <row r="164" spans="3:12" x14ac:dyDescent="0.25">
      <c r="C164" s="174" t="s">
        <v>58</v>
      </c>
      <c r="D164" s="165"/>
      <c r="E164" s="156">
        <v>0</v>
      </c>
      <c r="F164" s="102">
        <f>IF(E163=0,"",(G163/E163)/12*E163)</f>
        <v>0</v>
      </c>
      <c r="G164" s="99">
        <f>F164</f>
        <v>0</v>
      </c>
      <c r="H164" s="166"/>
      <c r="I164" s="118" t="s">
        <v>264</v>
      </c>
      <c r="J164" s="118" t="str">
        <f>VLOOKUP(I164,[2]Presupuesto!$B$11:$C$586,2,0)</f>
        <v>AGUINALDO Y DECIMOCUARTO MES (11500-00)</v>
      </c>
      <c r="K164" s="100">
        <f t="shared" ca="1" si="3"/>
        <v>0</v>
      </c>
      <c r="L164" s="100" t="s">
        <v>404</v>
      </c>
    </row>
    <row r="165" spans="3:12" ht="15.75" thickBot="1" x14ac:dyDescent="0.3">
      <c r="C165" s="175" t="s">
        <v>59</v>
      </c>
      <c r="D165" s="165"/>
      <c r="E165" s="156">
        <v>0</v>
      </c>
      <c r="F165" s="119">
        <f>IF(E163&lt;6,"",((E163-6)/12)*(G163/E163))</f>
        <v>0</v>
      </c>
      <c r="G165" s="99">
        <f>F165</f>
        <v>0</v>
      </c>
      <c r="H165" s="166"/>
      <c r="I165" s="103" t="s">
        <v>531</v>
      </c>
      <c r="J165" s="103" t="str">
        <f>VLOOKUP(I165,[2]Presupuesto!$B$11:$C$586,2,0)</f>
        <v>DECIMOCUARTO MES</v>
      </c>
      <c r="K165" s="100">
        <f t="shared" ca="1" si="3"/>
        <v>0</v>
      </c>
      <c r="L165" s="100" t="s">
        <v>404</v>
      </c>
    </row>
    <row r="166" spans="3:12" ht="15.75" thickBot="1" x14ac:dyDescent="0.3">
      <c r="C166" s="139" t="s">
        <v>502</v>
      </c>
      <c r="D166" s="202"/>
      <c r="E166" s="154">
        <v>12</v>
      </c>
      <c r="F166" s="323">
        <f>HLOOKUP($C166,$BZ$2:$CM$3,2,0)</f>
        <v>13184.44</v>
      </c>
      <c r="G166" s="115">
        <f>D166*E166*F166</f>
        <v>0</v>
      </c>
      <c r="H166" s="168"/>
      <c r="I166" s="116" t="s">
        <v>261</v>
      </c>
      <c r="J166" s="116" t="str">
        <f>VLOOKUP(I166,[2]Presupuesto!$B$11:$C$586,2,0)</f>
        <v>SUELDOS Y SALARIOS BASICOS (11100-00)</v>
      </c>
      <c r="K166" s="100">
        <f t="shared" ca="1" si="3"/>
        <v>0</v>
      </c>
      <c r="L166" s="100" t="s">
        <v>404</v>
      </c>
    </row>
    <row r="167" spans="3:12" x14ac:dyDescent="0.25">
      <c r="C167" s="174" t="s">
        <v>58</v>
      </c>
      <c r="D167" s="165"/>
      <c r="E167" s="156">
        <v>0</v>
      </c>
      <c r="F167" s="102">
        <f>IF(E166=0,"",(G166/E166)/12*E166)</f>
        <v>0</v>
      </c>
      <c r="G167" s="99">
        <f>F167</f>
        <v>0</v>
      </c>
      <c r="H167" s="166"/>
      <c r="I167" s="118" t="s">
        <v>264</v>
      </c>
      <c r="J167" s="118" t="str">
        <f>VLOOKUP(I167,[2]Presupuesto!$B$11:$C$586,2,0)</f>
        <v>AGUINALDO Y DECIMOCUARTO MES (11500-00)</v>
      </c>
      <c r="K167" s="100">
        <f t="shared" ca="1" si="3"/>
        <v>0</v>
      </c>
      <c r="L167" s="100" t="s">
        <v>404</v>
      </c>
    </row>
    <row r="168" spans="3:12" ht="15.75" thickBot="1" x14ac:dyDescent="0.3">
      <c r="C168" s="175" t="s">
        <v>59</v>
      </c>
      <c r="D168" s="165"/>
      <c r="E168" s="156">
        <v>0</v>
      </c>
      <c r="F168" s="119">
        <f>IF(E166&lt;6,"",((E166-6)/12)*(G166/E166))</f>
        <v>0</v>
      </c>
      <c r="G168" s="99">
        <f>F168</f>
        <v>0</v>
      </c>
      <c r="H168" s="166"/>
      <c r="I168" s="103" t="s">
        <v>531</v>
      </c>
      <c r="J168" s="103" t="str">
        <f>VLOOKUP(I168,[2]Presupuesto!$B$11:$C$586,2,0)</f>
        <v>DECIMOCUARTO MES</v>
      </c>
      <c r="K168" s="100">
        <f t="shared" ca="1" si="3"/>
        <v>0</v>
      </c>
      <c r="L168" s="100" t="s">
        <v>404</v>
      </c>
    </row>
    <row r="169" spans="3:12" ht="15.75" thickBot="1" x14ac:dyDescent="0.3">
      <c r="C169" s="139" t="s">
        <v>503</v>
      </c>
      <c r="D169" s="202"/>
      <c r="E169" s="154">
        <v>12</v>
      </c>
      <c r="F169" s="323">
        <f>HLOOKUP($C169,$BZ$2:$CM$3,2,0)</f>
        <v>15032.56</v>
      </c>
      <c r="G169" s="115">
        <f>D169*E169*F169</f>
        <v>0</v>
      </c>
      <c r="H169" s="168"/>
      <c r="I169" s="116" t="s">
        <v>261</v>
      </c>
      <c r="J169" s="116" t="str">
        <f>VLOOKUP(I169,[2]Presupuesto!$B$11:$C$586,2,0)</f>
        <v>SUELDOS Y SALARIOS BASICOS (11100-00)</v>
      </c>
      <c r="K169" s="100">
        <f t="shared" ca="1" si="3"/>
        <v>0</v>
      </c>
      <c r="L169" s="100" t="s">
        <v>404</v>
      </c>
    </row>
    <row r="170" spans="3:12" x14ac:dyDescent="0.25">
      <c r="C170" s="174" t="s">
        <v>58</v>
      </c>
      <c r="D170" s="165"/>
      <c r="E170" s="156">
        <v>0</v>
      </c>
      <c r="F170" s="102">
        <f>IF(E169=0,"",(G169/E169)/12*E169)</f>
        <v>0</v>
      </c>
      <c r="G170" s="99">
        <f>F170</f>
        <v>0</v>
      </c>
      <c r="H170" s="166"/>
      <c r="I170" s="118" t="s">
        <v>264</v>
      </c>
      <c r="J170" s="118" t="str">
        <f>VLOOKUP(I170,[2]Presupuesto!$B$11:$C$586,2,0)</f>
        <v>AGUINALDO Y DECIMOCUARTO MES (11500-00)</v>
      </c>
      <c r="K170" s="100">
        <f t="shared" ca="1" si="3"/>
        <v>0</v>
      </c>
      <c r="L170" s="100" t="s">
        <v>404</v>
      </c>
    </row>
    <row r="171" spans="3:12" ht="15.75" thickBot="1" x14ac:dyDescent="0.3">
      <c r="C171" s="175" t="s">
        <v>59</v>
      </c>
      <c r="D171" s="165"/>
      <c r="E171" s="156">
        <v>0</v>
      </c>
      <c r="F171" s="119">
        <f>IF(E169&lt;6,"",((E169-6)/12)*(G169/E169))</f>
        <v>0</v>
      </c>
      <c r="G171" s="99">
        <f>F171</f>
        <v>0</v>
      </c>
      <c r="H171" s="166"/>
      <c r="I171" s="103" t="s">
        <v>531</v>
      </c>
      <c r="J171" s="103" t="str">
        <f>VLOOKUP(I171,[2]Presupuesto!$B$11:$C$586,2,0)</f>
        <v>DECIMOCUARTO MES</v>
      </c>
      <c r="K171" s="100">
        <f t="shared" ca="1" si="3"/>
        <v>0</v>
      </c>
      <c r="L171" s="100" t="s">
        <v>404</v>
      </c>
    </row>
    <row r="172" spans="3:12" ht="15.75" thickBot="1" x14ac:dyDescent="0.3">
      <c r="C172" s="139" t="s">
        <v>504</v>
      </c>
      <c r="D172" s="202"/>
      <c r="E172" s="154">
        <v>12</v>
      </c>
      <c r="F172" s="323">
        <f>HLOOKUP($C172,$BZ$2:$CM$3,2,0)</f>
        <v>13264.02</v>
      </c>
      <c r="G172" s="115">
        <f>D172*E172*F172</f>
        <v>0</v>
      </c>
      <c r="H172" s="168"/>
      <c r="I172" s="116" t="s">
        <v>261</v>
      </c>
      <c r="J172" s="116" t="str">
        <f>VLOOKUP(I172,[2]Presupuesto!$B$11:$C$586,2,0)</f>
        <v>SUELDOS Y SALARIOS BASICOS (11100-00)</v>
      </c>
      <c r="K172" s="100">
        <f t="shared" ca="1" si="3"/>
        <v>0</v>
      </c>
      <c r="L172" s="100" t="s">
        <v>404</v>
      </c>
    </row>
    <row r="173" spans="3:12" x14ac:dyDescent="0.25">
      <c r="C173" s="174" t="s">
        <v>58</v>
      </c>
      <c r="D173" s="165"/>
      <c r="E173" s="156">
        <v>0</v>
      </c>
      <c r="F173" s="102">
        <f>IF(E172=0,"",(G172/E172)/12*E172)</f>
        <v>0</v>
      </c>
      <c r="G173" s="99">
        <f>F173</f>
        <v>0</v>
      </c>
      <c r="H173" s="166"/>
      <c r="I173" s="118" t="s">
        <v>264</v>
      </c>
      <c r="J173" s="118" t="str">
        <f>VLOOKUP(I173,[2]Presupuesto!$B$11:$C$586,2,0)</f>
        <v>AGUINALDO Y DECIMOCUARTO MES (11500-00)</v>
      </c>
      <c r="K173" s="100">
        <f t="shared" ca="1" si="3"/>
        <v>0</v>
      </c>
      <c r="L173" s="100" t="s">
        <v>404</v>
      </c>
    </row>
    <row r="174" spans="3:12" ht="15.75" thickBot="1" x14ac:dyDescent="0.3">
      <c r="C174" s="175" t="s">
        <v>59</v>
      </c>
      <c r="D174" s="165"/>
      <c r="E174" s="156">
        <v>0</v>
      </c>
      <c r="F174" s="119">
        <f>IF(E172&lt;6,"",((E172-6)/12)*(G172/E172))</f>
        <v>0</v>
      </c>
      <c r="G174" s="99">
        <f>F174</f>
        <v>0</v>
      </c>
      <c r="H174" s="166"/>
      <c r="I174" s="103" t="s">
        <v>531</v>
      </c>
      <c r="J174" s="103" t="str">
        <f>VLOOKUP(I174,[2]Presupuesto!$B$11:$C$586,2,0)</f>
        <v>DECIMOCUARTO MES</v>
      </c>
      <c r="K174" s="100">
        <f t="shared" ca="1" si="3"/>
        <v>0</v>
      </c>
      <c r="L174" s="100" t="s">
        <v>404</v>
      </c>
    </row>
    <row r="175" spans="3:12" ht="15.75" thickBot="1" x14ac:dyDescent="0.3">
      <c r="C175" s="139" t="s">
        <v>505</v>
      </c>
      <c r="D175" s="202"/>
      <c r="E175" s="154">
        <v>12</v>
      </c>
      <c r="F175" s="323">
        <f>HLOOKUP($C175,$BZ$2:$CM$3,2,0)</f>
        <v>12379.75</v>
      </c>
      <c r="G175" s="115">
        <f>D175*E175*F175</f>
        <v>0</v>
      </c>
      <c r="H175" s="168"/>
      <c r="I175" s="116" t="s">
        <v>261</v>
      </c>
      <c r="J175" s="116" t="str">
        <f>VLOOKUP(I175,[2]Presupuesto!$B$11:$C$586,2,0)</f>
        <v>SUELDOS Y SALARIOS BASICOS (11100-00)</v>
      </c>
      <c r="K175" s="100">
        <f t="shared" ca="1" si="3"/>
        <v>0</v>
      </c>
      <c r="L175" s="100" t="s">
        <v>404</v>
      </c>
    </row>
    <row r="176" spans="3:12" x14ac:dyDescent="0.25">
      <c r="C176" s="174" t="s">
        <v>58</v>
      </c>
      <c r="D176" s="165"/>
      <c r="E176" s="156">
        <v>0</v>
      </c>
      <c r="F176" s="102">
        <f>IF(E175=0,"",(G175/E175)/12*E175)</f>
        <v>0</v>
      </c>
      <c r="G176" s="99">
        <f>F176</f>
        <v>0</v>
      </c>
      <c r="H176" s="166"/>
      <c r="I176" s="118" t="s">
        <v>264</v>
      </c>
      <c r="J176" s="118" t="str">
        <f>VLOOKUP(I176,[2]Presupuesto!$B$11:$C$586,2,0)</f>
        <v>AGUINALDO Y DECIMOCUARTO MES (11500-00)</v>
      </c>
      <c r="K176" s="100">
        <f t="shared" ca="1" si="3"/>
        <v>0</v>
      </c>
      <c r="L176" s="100" t="s">
        <v>404</v>
      </c>
    </row>
    <row r="177" spans="3:12" ht="15.75" thickBot="1" x14ac:dyDescent="0.3">
      <c r="C177" s="175" t="s">
        <v>59</v>
      </c>
      <c r="D177" s="165"/>
      <c r="E177" s="156">
        <v>0</v>
      </c>
      <c r="F177" s="119">
        <f>IF(E175&lt;6,"",((E175-6)/12)*(G175/E175))</f>
        <v>0</v>
      </c>
      <c r="G177" s="99">
        <f>F177</f>
        <v>0</v>
      </c>
      <c r="H177" s="166"/>
      <c r="I177" s="103" t="s">
        <v>531</v>
      </c>
      <c r="J177" s="103" t="str">
        <f>VLOOKUP(I177,[2]Presupuesto!$B$11:$C$586,2,0)</f>
        <v>DECIMOCUARTO MES</v>
      </c>
      <c r="K177" s="100">
        <f t="shared" ca="1" si="3"/>
        <v>0</v>
      </c>
      <c r="L177" s="100" t="s">
        <v>404</v>
      </c>
    </row>
    <row r="178" spans="3:12" ht="15.75" thickBot="1" x14ac:dyDescent="0.3">
      <c r="C178" s="139" t="s">
        <v>506</v>
      </c>
      <c r="D178" s="202"/>
      <c r="E178" s="154">
        <v>12</v>
      </c>
      <c r="F178" s="323">
        <f>HLOOKUP($C178,$BZ$2:$CM$3,2,0)</f>
        <v>439.49</v>
      </c>
      <c r="G178" s="115">
        <f>D178*E178*F178</f>
        <v>0</v>
      </c>
      <c r="H178" s="168"/>
      <c r="I178" s="116" t="s">
        <v>261</v>
      </c>
      <c r="J178" s="116" t="str">
        <f>VLOOKUP(I178,[2]Presupuesto!$B$11:$C$586,2,0)</f>
        <v>SUELDOS Y SALARIOS BASICOS (11100-00)</v>
      </c>
      <c r="K178" s="100">
        <f t="shared" ca="1" si="3"/>
        <v>0</v>
      </c>
      <c r="L178" s="100" t="s">
        <v>404</v>
      </c>
    </row>
    <row r="179" spans="3:12" x14ac:dyDescent="0.25">
      <c r="C179" s="174" t="s">
        <v>58</v>
      </c>
      <c r="D179" s="165"/>
      <c r="E179" s="156">
        <v>0</v>
      </c>
      <c r="F179" s="102">
        <f>IF(E178=0,"",(G178/E178)/12*E178)</f>
        <v>0</v>
      </c>
      <c r="G179" s="99">
        <f>F179</f>
        <v>0</v>
      </c>
      <c r="H179" s="166"/>
      <c r="I179" s="118" t="s">
        <v>264</v>
      </c>
      <c r="J179" s="118" t="str">
        <f>VLOOKUP(I179,[2]Presupuesto!$B$11:$C$586,2,0)</f>
        <v>AGUINALDO Y DECIMOCUARTO MES (11500-00)</v>
      </c>
      <c r="K179" s="100">
        <f t="shared" ca="1" si="3"/>
        <v>0</v>
      </c>
      <c r="L179" s="100" t="s">
        <v>404</v>
      </c>
    </row>
    <row r="180" spans="3:12" ht="15.75" thickBot="1" x14ac:dyDescent="0.3">
      <c r="C180" s="175" t="s">
        <v>59</v>
      </c>
      <c r="D180" s="165"/>
      <c r="E180" s="156">
        <v>0</v>
      </c>
      <c r="F180" s="119">
        <f>IF(E178&lt;6,"",((E178-6)/12)*(G178/E178))</f>
        <v>0</v>
      </c>
      <c r="G180" s="99">
        <f>F180</f>
        <v>0</v>
      </c>
      <c r="H180" s="166"/>
      <c r="I180" s="103" t="s">
        <v>531</v>
      </c>
      <c r="J180" s="103" t="str">
        <f>VLOOKUP(I180,[2]Presupuesto!$B$11:$C$586,2,0)</f>
        <v>DECIMOCUARTO MES</v>
      </c>
      <c r="K180" s="100">
        <f t="shared" ca="1" si="3"/>
        <v>0</v>
      </c>
      <c r="L180" s="100" t="s">
        <v>404</v>
      </c>
    </row>
    <row r="181" spans="3:12" ht="15.75" thickBot="1" x14ac:dyDescent="0.3">
      <c r="C181" s="139" t="s">
        <v>507</v>
      </c>
      <c r="D181" s="202"/>
      <c r="E181" s="154">
        <v>12</v>
      </c>
      <c r="F181" s="323">
        <f>HLOOKUP($C181,$BZ$2:$CM$3,2,0)</f>
        <v>1904.46</v>
      </c>
      <c r="G181" s="115">
        <f>D181*E181*F181</f>
        <v>0</v>
      </c>
      <c r="H181" s="168"/>
      <c r="I181" s="116" t="s">
        <v>261</v>
      </c>
      <c r="J181" s="116" t="str">
        <f>VLOOKUP(I181,[2]Presupuesto!$B$11:$C$586,2,0)</f>
        <v>SUELDOS Y SALARIOS BASICOS (11100-00)</v>
      </c>
      <c r="K181" s="100">
        <f t="shared" ca="1" si="3"/>
        <v>0</v>
      </c>
      <c r="L181" s="100" t="s">
        <v>404</v>
      </c>
    </row>
    <row r="182" spans="3:12" x14ac:dyDescent="0.25">
      <c r="C182" s="174" t="s">
        <v>58</v>
      </c>
      <c r="D182" s="165"/>
      <c r="E182" s="156">
        <v>0</v>
      </c>
      <c r="F182" s="102">
        <f>IF(E181=0,"",(G181/E181)/12*E181)</f>
        <v>0</v>
      </c>
      <c r="G182" s="99">
        <f>F182</f>
        <v>0</v>
      </c>
      <c r="H182" s="166"/>
      <c r="I182" s="118" t="s">
        <v>264</v>
      </c>
      <c r="J182" s="118" t="str">
        <f>VLOOKUP(I182,[2]Presupuesto!$B$11:$C$586,2,0)</f>
        <v>AGUINALDO Y DECIMOCUARTO MES (11500-00)</v>
      </c>
      <c r="K182" s="100">
        <f t="shared" ca="1" si="3"/>
        <v>0</v>
      </c>
      <c r="L182" s="100" t="s">
        <v>404</v>
      </c>
    </row>
    <row r="183" spans="3:12" ht="15.75" thickBot="1" x14ac:dyDescent="0.3">
      <c r="C183" s="175" t="s">
        <v>59</v>
      </c>
      <c r="D183" s="165"/>
      <c r="E183" s="156">
        <v>0</v>
      </c>
      <c r="F183" s="119">
        <f>IF(E181&lt;6,"",((E181-6)/12)*(G181/E181))</f>
        <v>0</v>
      </c>
      <c r="G183" s="99">
        <f>F183</f>
        <v>0</v>
      </c>
      <c r="H183" s="166"/>
      <c r="I183" s="103" t="s">
        <v>531</v>
      </c>
      <c r="J183" s="103" t="str">
        <f>VLOOKUP(I183,[2]Presupuesto!$B$11:$C$586,2,0)</f>
        <v>DECIMOCUARTO MES</v>
      </c>
      <c r="K183" s="100">
        <f t="shared" ca="1" si="3"/>
        <v>0</v>
      </c>
      <c r="L183" s="100" t="s">
        <v>404</v>
      </c>
    </row>
    <row r="184" spans="3:12" ht="15.75" thickBot="1" x14ac:dyDescent="0.3">
      <c r="C184" s="142" t="s">
        <v>84</v>
      </c>
      <c r="D184" s="202">
        <v>1</v>
      </c>
      <c r="E184" s="154">
        <v>12</v>
      </c>
      <c r="F184" s="141">
        <v>30000</v>
      </c>
      <c r="G184" s="115">
        <f>D184*E184*F184</f>
        <v>360000</v>
      </c>
      <c r="H184" s="168" t="s">
        <v>1459</v>
      </c>
      <c r="I184" s="116" t="s">
        <v>576</v>
      </c>
      <c r="J184" s="116" t="str">
        <f>VLOOKUP(I184,[2]Presupuesto!$B$11:$C$586,2,0)</f>
        <v>CONTRATOS ESPECIALES</v>
      </c>
      <c r="K184" s="100" t="s">
        <v>481</v>
      </c>
      <c r="L184" s="100" t="s">
        <v>403</v>
      </c>
    </row>
    <row r="185" spans="3:12" x14ac:dyDescent="0.25">
      <c r="C185" s="174" t="s">
        <v>58</v>
      </c>
      <c r="D185" s="165"/>
      <c r="E185" s="156">
        <v>0</v>
      </c>
      <c r="F185" s="119">
        <f>IF(E184=0,"",(G184/E184)/12*E184)</f>
        <v>30000</v>
      </c>
      <c r="G185" s="99">
        <f>F185</f>
        <v>30000</v>
      </c>
      <c r="H185" s="166" t="s">
        <v>1459</v>
      </c>
      <c r="I185" s="103" t="s">
        <v>576</v>
      </c>
      <c r="J185" s="103" t="str">
        <f>VLOOKUP(I185,[2]Presupuesto!$B$11:$C$586,2,0)</f>
        <v>CONTRATOS ESPECIALES</v>
      </c>
      <c r="K185" s="100" t="s">
        <v>481</v>
      </c>
      <c r="L185" s="100" t="s">
        <v>413</v>
      </c>
    </row>
    <row r="186" spans="3:12" x14ac:dyDescent="0.25">
      <c r="C186" s="175" t="s">
        <v>59</v>
      </c>
      <c r="D186" s="165"/>
      <c r="E186" s="156">
        <v>0</v>
      </c>
      <c r="F186" s="102">
        <f>IF(E184&lt;6,"",((E184-6)/12)*(G184/E184))</f>
        <v>15000</v>
      </c>
      <c r="G186" s="99">
        <f>F186</f>
        <v>15000</v>
      </c>
      <c r="H186" s="166" t="s">
        <v>1459</v>
      </c>
      <c r="I186" s="103" t="s">
        <v>576</v>
      </c>
      <c r="J186" s="103" t="str">
        <f>VLOOKUP(I186,[2]Presupuesto!$B$11:$C$586,2,0)</f>
        <v>CONTRATOS ESPECIALES</v>
      </c>
      <c r="K186" s="100" t="s">
        <v>481</v>
      </c>
      <c r="L186" s="100" t="s">
        <v>407</v>
      </c>
    </row>
    <row r="189" spans="3:12" ht="15.75" thickBot="1" x14ac:dyDescent="0.3"/>
    <row r="190" spans="3:12" ht="15.75" thickBot="1" x14ac:dyDescent="0.3">
      <c r="C190" s="69" t="s">
        <v>43</v>
      </c>
      <c r="D190" s="30">
        <f>SUM(G197:G247)</f>
        <v>40000</v>
      </c>
      <c r="E190" s="95"/>
      <c r="F190" s="95"/>
      <c r="G190" s="95"/>
      <c r="H190" s="76"/>
      <c r="I190" s="76"/>
      <c r="J190" s="76"/>
    </row>
    <row r="191" spans="3:12" x14ac:dyDescent="0.25">
      <c r="D191" s="31"/>
      <c r="E191" s="95"/>
      <c r="F191" s="95"/>
      <c r="G191" s="95"/>
      <c r="H191" s="76"/>
      <c r="I191" s="76"/>
      <c r="J191" s="76"/>
    </row>
    <row r="192" spans="3:12" x14ac:dyDescent="0.25">
      <c r="D192" s="31"/>
      <c r="E192" s="95"/>
      <c r="F192" s="95"/>
      <c r="G192" s="95"/>
      <c r="H192" s="76"/>
      <c r="I192" s="76"/>
      <c r="J192" s="76"/>
    </row>
    <row r="193" spans="3:12" ht="15.75" x14ac:dyDescent="0.25">
      <c r="C193" s="207" t="s">
        <v>400</v>
      </c>
      <c r="D193" s="208" t="s">
        <v>1688</v>
      </c>
      <c r="E193" s="95"/>
      <c r="F193" s="95"/>
      <c r="G193" s="95"/>
      <c r="H193" s="76"/>
      <c r="I193" s="76"/>
      <c r="J193" s="76"/>
    </row>
    <row r="194" spans="3:12" ht="18.75" x14ac:dyDescent="0.25">
      <c r="C194" s="217"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3.1.6.1.a Contratación de servicios profesionales de relatoría</v>
      </c>
      <c r="D194" s="31"/>
      <c r="E194" s="95"/>
      <c r="F194" s="95"/>
      <c r="G194" s="95"/>
      <c r="H194" s="76"/>
      <c r="I194" s="76"/>
      <c r="J194" s="76"/>
    </row>
    <row r="195" spans="3:12" ht="15.75" thickBot="1" x14ac:dyDescent="0.3">
      <c r="C195" s="180"/>
      <c r="D195" s="31"/>
      <c r="E195" s="95"/>
      <c r="F195" s="95"/>
      <c r="G195" s="95"/>
      <c r="H195" s="76"/>
      <c r="I195" s="76"/>
      <c r="J195" s="76"/>
    </row>
    <row r="196" spans="3:12" ht="30.75" thickBot="1" x14ac:dyDescent="0.3">
      <c r="C196" s="136" t="s">
        <v>44</v>
      </c>
      <c r="D196" s="140" t="s">
        <v>55</v>
      </c>
      <c r="E196" s="173" t="s">
        <v>56</v>
      </c>
      <c r="F196" s="140" t="s">
        <v>57</v>
      </c>
      <c r="G196" s="137" t="s">
        <v>27</v>
      </c>
      <c r="H196" s="135" t="s">
        <v>140</v>
      </c>
      <c r="I196" s="138" t="s">
        <v>46</v>
      </c>
      <c r="J196" s="138" t="s">
        <v>141</v>
      </c>
      <c r="K196" s="138" t="s">
        <v>419</v>
      </c>
      <c r="L196" s="138" t="s">
        <v>420</v>
      </c>
    </row>
    <row r="197" spans="3:12" ht="15.75" thickBot="1" x14ac:dyDescent="0.3">
      <c r="C197" s="139" t="s">
        <v>494</v>
      </c>
      <c r="D197" s="202"/>
      <c r="E197" s="154">
        <v>12</v>
      </c>
      <c r="F197" s="323">
        <f>HLOOKUP($C197,$BZ$2:$CM$3,2,0)</f>
        <v>41436.800000000003</v>
      </c>
      <c r="G197" s="115">
        <f>D197*E197*F197</f>
        <v>0</v>
      </c>
      <c r="H197" s="168"/>
      <c r="I197" s="116" t="s">
        <v>508</v>
      </c>
      <c r="J197" s="116" t="str">
        <f>VLOOKUP(I197,Presupuesto!$B$11:$C$565,2,0)</f>
        <v>SUELDOS Y SALARIOS PERMANENTES</v>
      </c>
      <c r="K197" s="227" t="s">
        <v>1471</v>
      </c>
      <c r="L197" s="100" t="s">
        <v>403</v>
      </c>
    </row>
    <row r="198" spans="3:12" x14ac:dyDescent="0.25">
      <c r="C198" s="174" t="s">
        <v>58</v>
      </c>
      <c r="D198" s="165"/>
      <c r="E198" s="156">
        <v>0</v>
      </c>
      <c r="F198" s="102">
        <f>IF(E197=0,"",(G197/E197)/12*E197)</f>
        <v>0</v>
      </c>
      <c r="G198" s="99">
        <f>F198</f>
        <v>0</v>
      </c>
      <c r="H198" s="166" t="s">
        <v>1459</v>
      </c>
      <c r="I198" s="118" t="s">
        <v>528</v>
      </c>
      <c r="J198" s="118" t="str">
        <f>VLOOKUP(I198,Presupuesto!$B$11:$C$565,2,0)</f>
        <v>AGUINALDO Y DECIMO CUARTO MES</v>
      </c>
      <c r="K198" s="100" t="str">
        <f>$K$17</f>
        <v>Posgrado</v>
      </c>
      <c r="L198" s="100" t="s">
        <v>421</v>
      </c>
    </row>
    <row r="199" spans="3:12" ht="15.75" thickBot="1" x14ac:dyDescent="0.3">
      <c r="C199" s="175" t="s">
        <v>59</v>
      </c>
      <c r="D199" s="165"/>
      <c r="E199" s="156">
        <v>0</v>
      </c>
      <c r="F199" s="119">
        <f>IF(E197&lt;6,"",((E197-6)/12)*(G197/E197))</f>
        <v>0</v>
      </c>
      <c r="G199" s="99">
        <f>F199</f>
        <v>0</v>
      </c>
      <c r="H199" s="166"/>
      <c r="I199" s="103" t="s">
        <v>531</v>
      </c>
      <c r="J199" s="103" t="str">
        <f>VLOOKUP(I199,Presupuesto!$B$11:$C$565,2,0)</f>
        <v>DECIMOCUARTO MES</v>
      </c>
      <c r="K199" s="100" t="str">
        <f t="shared" ref="K199:K247" si="4">$K$17</f>
        <v>Posgrado</v>
      </c>
      <c r="L199" s="100" t="s">
        <v>404</v>
      </c>
    </row>
    <row r="200" spans="3:12" ht="15.75" thickBot="1" x14ac:dyDescent="0.3">
      <c r="C200" s="139" t="s">
        <v>495</v>
      </c>
      <c r="D200" s="202"/>
      <c r="E200" s="154">
        <v>12</v>
      </c>
      <c r="F200" s="323">
        <f>HLOOKUP($C200,$BZ$2:$CM$3,2,0)</f>
        <v>37669.82</v>
      </c>
      <c r="G200" s="115">
        <f>D200*E200*F200</f>
        <v>0</v>
      </c>
      <c r="H200" s="168"/>
      <c r="I200" s="116" t="s">
        <v>508</v>
      </c>
      <c r="J200" s="116" t="str">
        <f>VLOOKUP(I200,Presupuesto!$B$11:$C$565,2,0)</f>
        <v>SUELDOS Y SALARIOS PERMANENTES</v>
      </c>
      <c r="K200" s="100" t="str">
        <f t="shared" si="4"/>
        <v>Posgrado</v>
      </c>
      <c r="L200" s="100" t="s">
        <v>404</v>
      </c>
    </row>
    <row r="201" spans="3:12" x14ac:dyDescent="0.25">
      <c r="C201" s="174" t="s">
        <v>58</v>
      </c>
      <c r="D201" s="165"/>
      <c r="E201" s="156">
        <v>0</v>
      </c>
      <c r="F201" s="102">
        <f>IF(E200=0,"",(G200/E200)/12*E200)</f>
        <v>0</v>
      </c>
      <c r="G201" s="99">
        <f>F201</f>
        <v>0</v>
      </c>
      <c r="H201" s="166"/>
      <c r="I201" s="118" t="s">
        <v>528</v>
      </c>
      <c r="J201" s="118" t="str">
        <f>VLOOKUP(I201,Presupuesto!$B$11:$C$565,2,0)</f>
        <v>AGUINALDO Y DECIMO CUARTO MES</v>
      </c>
      <c r="K201" s="100" t="str">
        <f t="shared" si="4"/>
        <v>Posgrado</v>
      </c>
      <c r="L201" s="100" t="s">
        <v>404</v>
      </c>
    </row>
    <row r="202" spans="3:12" ht="15.75" thickBot="1" x14ac:dyDescent="0.3">
      <c r="C202" s="175" t="s">
        <v>59</v>
      </c>
      <c r="D202" s="165"/>
      <c r="E202" s="156">
        <v>0</v>
      </c>
      <c r="F202" s="119">
        <f>IF(E200&lt;6,"",((E200-6)/12)*(G200/E200))</f>
        <v>0</v>
      </c>
      <c r="G202" s="99">
        <f>F202</f>
        <v>0</v>
      </c>
      <c r="H202" s="166"/>
      <c r="I202" s="103" t="s">
        <v>531</v>
      </c>
      <c r="J202" s="103" t="str">
        <f>VLOOKUP(I202,Presupuesto!$B$11:$C$565,2,0)</f>
        <v>DECIMOCUARTO MES</v>
      </c>
      <c r="K202" s="100" t="str">
        <f t="shared" si="4"/>
        <v>Posgrado</v>
      </c>
      <c r="L202" s="100" t="s">
        <v>404</v>
      </c>
    </row>
    <row r="203" spans="3:12" ht="15.75" thickBot="1" x14ac:dyDescent="0.3">
      <c r="C203" s="139" t="s">
        <v>496</v>
      </c>
      <c r="D203" s="202"/>
      <c r="E203" s="154">
        <v>12</v>
      </c>
      <c r="F203" s="323">
        <f>HLOOKUP($C203,$BZ$2:$CM$3,2,0)</f>
        <v>33902.839999999997</v>
      </c>
      <c r="G203" s="115">
        <f>D203*E203*F203</f>
        <v>0</v>
      </c>
      <c r="H203" s="168"/>
      <c r="I203" s="116" t="s">
        <v>508</v>
      </c>
      <c r="J203" s="116" t="str">
        <f>VLOOKUP(I203,Presupuesto!$B$11:$C$565,2,0)</f>
        <v>SUELDOS Y SALARIOS PERMANENTES</v>
      </c>
      <c r="K203" s="100" t="str">
        <f t="shared" si="4"/>
        <v>Posgrado</v>
      </c>
      <c r="L203" s="100" t="s">
        <v>404</v>
      </c>
    </row>
    <row r="204" spans="3:12" x14ac:dyDescent="0.25">
      <c r="C204" s="174" t="s">
        <v>58</v>
      </c>
      <c r="D204" s="165"/>
      <c r="E204" s="156">
        <v>0</v>
      </c>
      <c r="F204" s="102">
        <f>IF(E203=0,"",(G203/E203)/12*E203)</f>
        <v>0</v>
      </c>
      <c r="G204" s="99">
        <f>F204</f>
        <v>0</v>
      </c>
      <c r="H204" s="166"/>
      <c r="I204" s="118" t="s">
        <v>528</v>
      </c>
      <c r="J204" s="118" t="str">
        <f>VLOOKUP(I204,Presupuesto!$B$11:$C$565,2,0)</f>
        <v>AGUINALDO Y DECIMO CUARTO MES</v>
      </c>
      <c r="K204" s="100" t="str">
        <f t="shared" si="4"/>
        <v>Posgrado</v>
      </c>
      <c r="L204" s="100" t="s">
        <v>404</v>
      </c>
    </row>
    <row r="205" spans="3:12" ht="15.75" thickBot="1" x14ac:dyDescent="0.3">
      <c r="C205" s="175" t="s">
        <v>59</v>
      </c>
      <c r="D205" s="165"/>
      <c r="E205" s="156">
        <v>0</v>
      </c>
      <c r="F205" s="119">
        <f>IF(E203&lt;6,"",((E203-6)/12)*(G203/E203))</f>
        <v>0</v>
      </c>
      <c r="G205" s="99">
        <f>F205</f>
        <v>0</v>
      </c>
      <c r="H205" s="166"/>
      <c r="I205" s="103" t="s">
        <v>531</v>
      </c>
      <c r="J205" s="103" t="str">
        <f>VLOOKUP(I205,Presupuesto!$B$11:$C$565,2,0)</f>
        <v>DECIMOCUARTO MES</v>
      </c>
      <c r="K205" s="100" t="str">
        <f t="shared" si="4"/>
        <v>Posgrado</v>
      </c>
      <c r="L205" s="100" t="s">
        <v>404</v>
      </c>
    </row>
    <row r="206" spans="3:12" ht="15.75" thickBot="1" x14ac:dyDescent="0.3">
      <c r="C206" s="139" t="s">
        <v>497</v>
      </c>
      <c r="D206" s="202"/>
      <c r="E206" s="154">
        <v>12</v>
      </c>
      <c r="F206" s="323">
        <f>HLOOKUP($C206,$BZ$2:$CM$3,2,0)</f>
        <v>30135.85</v>
      </c>
      <c r="G206" s="115">
        <f>D206*E206*F206</f>
        <v>0</v>
      </c>
      <c r="H206" s="168"/>
      <c r="I206" s="116" t="s">
        <v>508</v>
      </c>
      <c r="J206" s="116" t="str">
        <f>VLOOKUP(I206,Presupuesto!$B$11:$C$565,2,0)</f>
        <v>SUELDOS Y SALARIOS PERMANENTES</v>
      </c>
      <c r="K206" s="100" t="str">
        <f t="shared" si="4"/>
        <v>Posgrado</v>
      </c>
      <c r="L206" s="100" t="s">
        <v>404</v>
      </c>
    </row>
    <row r="207" spans="3:12" x14ac:dyDescent="0.25">
      <c r="C207" s="174" t="s">
        <v>58</v>
      </c>
      <c r="D207" s="165"/>
      <c r="E207" s="156">
        <v>0</v>
      </c>
      <c r="F207" s="102">
        <f>IF(E206=0,"",(G206/E206)/12*E206)</f>
        <v>0</v>
      </c>
      <c r="G207" s="99">
        <f>F207</f>
        <v>0</v>
      </c>
      <c r="H207" s="166"/>
      <c r="I207" s="118" t="s">
        <v>528</v>
      </c>
      <c r="J207" s="118" t="str">
        <f>VLOOKUP(I207,Presupuesto!$B$11:$C$565,2,0)</f>
        <v>AGUINALDO Y DECIMO CUARTO MES</v>
      </c>
      <c r="K207" s="100" t="str">
        <f t="shared" si="4"/>
        <v>Posgrado</v>
      </c>
      <c r="L207" s="100" t="s">
        <v>404</v>
      </c>
    </row>
    <row r="208" spans="3:12" ht="15.75" thickBot="1" x14ac:dyDescent="0.3">
      <c r="C208" s="175" t="s">
        <v>59</v>
      </c>
      <c r="D208" s="165"/>
      <c r="E208" s="156">
        <v>0</v>
      </c>
      <c r="F208" s="119">
        <f>IF(E206&lt;6,"",((E206-6)/12)*(G206/E206))</f>
        <v>0</v>
      </c>
      <c r="G208" s="99">
        <f>F208</f>
        <v>0</v>
      </c>
      <c r="H208" s="166"/>
      <c r="I208" s="103" t="s">
        <v>531</v>
      </c>
      <c r="J208" s="103" t="str">
        <f>VLOOKUP(I208,Presupuesto!$B$11:$C$565,2,0)</f>
        <v>DECIMOCUARTO MES</v>
      </c>
      <c r="K208" s="100" t="str">
        <f t="shared" si="4"/>
        <v>Posgrado</v>
      </c>
      <c r="L208" s="100" t="s">
        <v>404</v>
      </c>
    </row>
    <row r="209" spans="3:12" ht="15.75" thickBot="1" x14ac:dyDescent="0.3">
      <c r="C209" s="139" t="s">
        <v>498</v>
      </c>
      <c r="D209" s="202"/>
      <c r="E209" s="154">
        <v>12</v>
      </c>
      <c r="F209" s="323">
        <f>HLOOKUP($C209,$BZ$2:$CM$3,2,0)</f>
        <v>28252.36</v>
      </c>
      <c r="G209" s="115">
        <f>D209*E209*F209</f>
        <v>0</v>
      </c>
      <c r="H209" s="168"/>
      <c r="I209" s="116" t="s">
        <v>508</v>
      </c>
      <c r="J209" s="116" t="str">
        <f>VLOOKUP(I209,Presupuesto!$B$11:$C$565,2,0)</f>
        <v>SUELDOS Y SALARIOS PERMANENTES</v>
      </c>
      <c r="K209" s="100" t="str">
        <f t="shared" si="4"/>
        <v>Posgrado</v>
      </c>
      <c r="L209" s="100" t="s">
        <v>404</v>
      </c>
    </row>
    <row r="210" spans="3:12" x14ac:dyDescent="0.25">
      <c r="C210" s="174" t="s">
        <v>58</v>
      </c>
      <c r="D210" s="165"/>
      <c r="E210" s="156">
        <v>0</v>
      </c>
      <c r="F210" s="102">
        <f>IF(E209=0,"",(G209/E209)/12*E209)</f>
        <v>0</v>
      </c>
      <c r="G210" s="99">
        <f>F210</f>
        <v>0</v>
      </c>
      <c r="H210" s="166"/>
      <c r="I210" s="118" t="s">
        <v>528</v>
      </c>
      <c r="J210" s="118" t="str">
        <f>VLOOKUP(I210,Presupuesto!$B$11:$C$565,2,0)</f>
        <v>AGUINALDO Y DECIMO CUARTO MES</v>
      </c>
      <c r="K210" s="100" t="str">
        <f t="shared" si="4"/>
        <v>Posgrado</v>
      </c>
      <c r="L210" s="100" t="s">
        <v>404</v>
      </c>
    </row>
    <row r="211" spans="3:12" ht="15.75" thickBot="1" x14ac:dyDescent="0.3">
      <c r="C211" s="175" t="s">
        <v>59</v>
      </c>
      <c r="D211" s="165"/>
      <c r="E211" s="156">
        <v>0</v>
      </c>
      <c r="F211" s="119">
        <f>IF(E209&lt;6,"",((E209-6)/12)*(G209/E209))</f>
        <v>0</v>
      </c>
      <c r="G211" s="99">
        <f>F211</f>
        <v>0</v>
      </c>
      <c r="H211" s="166"/>
      <c r="I211" s="103" t="s">
        <v>531</v>
      </c>
      <c r="J211" s="103" t="str">
        <f>VLOOKUP(I211,Presupuesto!$B$11:$C$565,2,0)</f>
        <v>DECIMOCUARTO MES</v>
      </c>
      <c r="K211" s="100" t="str">
        <f t="shared" si="4"/>
        <v>Posgrado</v>
      </c>
      <c r="L211" s="100" t="s">
        <v>404</v>
      </c>
    </row>
    <row r="212" spans="3:12" ht="15.75" thickBot="1" x14ac:dyDescent="0.3">
      <c r="C212" s="139" t="s">
        <v>499</v>
      </c>
      <c r="D212" s="202"/>
      <c r="E212" s="154">
        <v>12</v>
      </c>
      <c r="F212" s="323">
        <f>HLOOKUP($C212,$BZ$2:$CM$3,2,0)</f>
        <v>26368.87</v>
      </c>
      <c r="G212" s="115">
        <f>D212*E212*F212</f>
        <v>0</v>
      </c>
      <c r="H212" s="168"/>
      <c r="I212" s="116" t="s">
        <v>508</v>
      </c>
      <c r="J212" s="116" t="str">
        <f>VLOOKUP(I212,Presupuesto!$B$11:$C$565,2,0)</f>
        <v>SUELDOS Y SALARIOS PERMANENTES</v>
      </c>
      <c r="K212" s="100" t="str">
        <f t="shared" si="4"/>
        <v>Posgrado</v>
      </c>
      <c r="L212" s="100" t="s">
        <v>404</v>
      </c>
    </row>
    <row r="213" spans="3:12" x14ac:dyDescent="0.25">
      <c r="C213" s="174" t="s">
        <v>58</v>
      </c>
      <c r="D213" s="165"/>
      <c r="E213" s="156">
        <v>0</v>
      </c>
      <c r="F213" s="102">
        <f>IF(E212=0,"",(G212/E212)/12*E212)</f>
        <v>0</v>
      </c>
      <c r="G213" s="99">
        <f>F213</f>
        <v>0</v>
      </c>
      <c r="H213" s="166"/>
      <c r="I213" s="118" t="s">
        <v>528</v>
      </c>
      <c r="J213" s="118" t="str">
        <f>VLOOKUP(I213,Presupuesto!$B$11:$C$565,2,0)</f>
        <v>AGUINALDO Y DECIMO CUARTO MES</v>
      </c>
      <c r="K213" s="100" t="str">
        <f t="shared" si="4"/>
        <v>Posgrado</v>
      </c>
      <c r="L213" s="100" t="s">
        <v>404</v>
      </c>
    </row>
    <row r="214" spans="3:12" ht="15.75" thickBot="1" x14ac:dyDescent="0.3">
      <c r="C214" s="175" t="s">
        <v>59</v>
      </c>
      <c r="D214" s="165"/>
      <c r="E214" s="156">
        <v>0</v>
      </c>
      <c r="F214" s="119">
        <f>IF(E212&lt;6,"",((E212-6)/12)*(G212/E212))</f>
        <v>0</v>
      </c>
      <c r="G214" s="99">
        <f>F214</f>
        <v>0</v>
      </c>
      <c r="H214" s="166"/>
      <c r="I214" s="103" t="s">
        <v>531</v>
      </c>
      <c r="J214" s="103" t="str">
        <f>VLOOKUP(I214,Presupuesto!$B$11:$C$565,2,0)</f>
        <v>DECIMOCUARTO MES</v>
      </c>
      <c r="K214" s="100" t="str">
        <f t="shared" si="4"/>
        <v>Posgrado</v>
      </c>
      <c r="L214" s="100" t="s">
        <v>404</v>
      </c>
    </row>
    <row r="215" spans="3:12" ht="15.75" thickBot="1" x14ac:dyDescent="0.3">
      <c r="C215" s="139" t="s">
        <v>500</v>
      </c>
      <c r="D215" s="202"/>
      <c r="E215" s="154">
        <v>12</v>
      </c>
      <c r="F215" s="323">
        <f>HLOOKUP($C215,$BZ$2:$CM$3,2,0)</f>
        <v>17893.16</v>
      </c>
      <c r="G215" s="115">
        <f>D215*E215*F215</f>
        <v>0</v>
      </c>
      <c r="H215" s="168"/>
      <c r="I215" s="116" t="s">
        <v>508</v>
      </c>
      <c r="J215" s="116" t="str">
        <f>VLOOKUP(I215,Presupuesto!$B$11:$C$565,2,0)</f>
        <v>SUELDOS Y SALARIOS PERMANENTES</v>
      </c>
      <c r="K215" s="100" t="str">
        <f t="shared" si="4"/>
        <v>Posgrado</v>
      </c>
      <c r="L215" s="100" t="s">
        <v>404</v>
      </c>
    </row>
    <row r="216" spans="3:12" x14ac:dyDescent="0.25">
      <c r="C216" s="174" t="s">
        <v>58</v>
      </c>
      <c r="D216" s="165"/>
      <c r="E216" s="156">
        <v>0</v>
      </c>
      <c r="F216" s="102">
        <f>IF(E215=0,"",(G215/E215)/12*E215)</f>
        <v>0</v>
      </c>
      <c r="G216" s="99">
        <f>F216</f>
        <v>0</v>
      </c>
      <c r="H216" s="166"/>
      <c r="I216" s="118" t="s">
        <v>528</v>
      </c>
      <c r="J216" s="118" t="str">
        <f>VLOOKUP(I216,Presupuesto!$B$11:$C$565,2,0)</f>
        <v>AGUINALDO Y DECIMO CUARTO MES</v>
      </c>
      <c r="K216" s="100" t="str">
        <f t="shared" si="4"/>
        <v>Posgrado</v>
      </c>
      <c r="L216" s="100" t="s">
        <v>404</v>
      </c>
    </row>
    <row r="217" spans="3:12" ht="15.75" thickBot="1" x14ac:dyDescent="0.3">
      <c r="C217" s="175" t="s">
        <v>59</v>
      </c>
      <c r="D217" s="165"/>
      <c r="E217" s="156">
        <v>0</v>
      </c>
      <c r="F217" s="119">
        <f>IF(E215&lt;6,"",((E215-6)/12)*(G215/E215))</f>
        <v>0</v>
      </c>
      <c r="G217" s="99">
        <f>F217</f>
        <v>0</v>
      </c>
      <c r="H217" s="166"/>
      <c r="I217" s="103" t="s">
        <v>531</v>
      </c>
      <c r="J217" s="103" t="str">
        <f>VLOOKUP(I217,Presupuesto!$B$11:$C$565,2,0)</f>
        <v>DECIMOCUARTO MES</v>
      </c>
      <c r="K217" s="100" t="str">
        <f t="shared" si="4"/>
        <v>Posgrado</v>
      </c>
      <c r="L217" s="100" t="s">
        <v>404</v>
      </c>
    </row>
    <row r="218" spans="3:12" ht="15.75" thickBot="1" x14ac:dyDescent="0.3">
      <c r="C218" s="139" t="s">
        <v>501</v>
      </c>
      <c r="D218" s="202"/>
      <c r="E218" s="154">
        <v>12</v>
      </c>
      <c r="F218" s="323">
        <f>HLOOKUP($C218,$BZ$2:$CM$3,2,0)</f>
        <v>16951.419999999998</v>
      </c>
      <c r="G218" s="115">
        <f>D218*E218*F218</f>
        <v>0</v>
      </c>
      <c r="H218" s="168"/>
      <c r="I218" s="116" t="s">
        <v>508</v>
      </c>
      <c r="J218" s="116" t="str">
        <f>VLOOKUP(I218,Presupuesto!$B$11:$C$565,2,0)</f>
        <v>SUELDOS Y SALARIOS PERMANENTES</v>
      </c>
      <c r="K218" s="100" t="str">
        <f t="shared" si="4"/>
        <v>Posgrado</v>
      </c>
      <c r="L218" s="100" t="s">
        <v>404</v>
      </c>
    </row>
    <row r="219" spans="3:12" x14ac:dyDescent="0.25">
      <c r="C219" s="174" t="s">
        <v>58</v>
      </c>
      <c r="D219" s="165"/>
      <c r="E219" s="156">
        <v>0</v>
      </c>
      <c r="F219" s="102">
        <f>IF(E218=0,"",(G218/E218)/12*E218)</f>
        <v>0</v>
      </c>
      <c r="G219" s="99">
        <f>F219</f>
        <v>0</v>
      </c>
      <c r="H219" s="166"/>
      <c r="I219" s="118" t="s">
        <v>528</v>
      </c>
      <c r="J219" s="118" t="str">
        <f>VLOOKUP(I219,Presupuesto!$B$11:$C$565,2,0)</f>
        <v>AGUINALDO Y DECIMO CUARTO MES</v>
      </c>
      <c r="K219" s="100" t="str">
        <f t="shared" si="4"/>
        <v>Posgrado</v>
      </c>
      <c r="L219" s="100" t="s">
        <v>404</v>
      </c>
    </row>
    <row r="220" spans="3:12" ht="15.75" thickBot="1" x14ac:dyDescent="0.3">
      <c r="C220" s="175" t="s">
        <v>59</v>
      </c>
      <c r="D220" s="165"/>
      <c r="E220" s="156">
        <v>0</v>
      </c>
      <c r="F220" s="119">
        <f>IF(E218&lt;6,"",((E218-6)/12)*(G218/E218))</f>
        <v>0</v>
      </c>
      <c r="G220" s="99">
        <f>F220</f>
        <v>0</v>
      </c>
      <c r="H220" s="166"/>
      <c r="I220" s="103" t="s">
        <v>531</v>
      </c>
      <c r="J220" s="103" t="str">
        <f>VLOOKUP(I220,Presupuesto!$B$11:$C$565,2,0)</f>
        <v>DECIMOCUARTO MES</v>
      </c>
      <c r="K220" s="100" t="str">
        <f t="shared" si="4"/>
        <v>Posgrado</v>
      </c>
      <c r="L220" s="100" t="s">
        <v>404</v>
      </c>
    </row>
    <row r="221" spans="3:12" ht="15.75" thickBot="1" x14ac:dyDescent="0.3">
      <c r="C221" s="139" t="s">
        <v>502</v>
      </c>
      <c r="D221" s="202"/>
      <c r="E221" s="154">
        <v>12</v>
      </c>
      <c r="F221" s="323">
        <f>HLOOKUP($C221,$BZ$2:$CM$3,2,0)</f>
        <v>13184.44</v>
      </c>
      <c r="G221" s="115">
        <f>D221*E221*F221</f>
        <v>0</v>
      </c>
      <c r="H221" s="168"/>
      <c r="I221" s="116" t="s">
        <v>508</v>
      </c>
      <c r="J221" s="116" t="str">
        <f>VLOOKUP(I221,Presupuesto!$B$11:$C$565,2,0)</f>
        <v>SUELDOS Y SALARIOS PERMANENTES</v>
      </c>
      <c r="K221" s="100" t="str">
        <f t="shared" si="4"/>
        <v>Posgrado</v>
      </c>
      <c r="L221" s="100" t="s">
        <v>404</v>
      </c>
    </row>
    <row r="222" spans="3:12" x14ac:dyDescent="0.25">
      <c r="C222" s="174" t="s">
        <v>58</v>
      </c>
      <c r="D222" s="165"/>
      <c r="E222" s="156">
        <v>0</v>
      </c>
      <c r="F222" s="102">
        <f>IF(E221=0,"",(G221/E221)/12*E221)</f>
        <v>0</v>
      </c>
      <c r="G222" s="99">
        <f>F222</f>
        <v>0</v>
      </c>
      <c r="H222" s="166"/>
      <c r="I222" s="118" t="s">
        <v>528</v>
      </c>
      <c r="J222" s="118" t="str">
        <f>VLOOKUP(I222,Presupuesto!$B$11:$C$565,2,0)</f>
        <v>AGUINALDO Y DECIMO CUARTO MES</v>
      </c>
      <c r="K222" s="100" t="str">
        <f t="shared" si="4"/>
        <v>Posgrado</v>
      </c>
      <c r="L222" s="100" t="s">
        <v>404</v>
      </c>
    </row>
    <row r="223" spans="3:12" ht="15.75" thickBot="1" x14ac:dyDescent="0.3">
      <c r="C223" s="175" t="s">
        <v>59</v>
      </c>
      <c r="D223" s="165"/>
      <c r="E223" s="156">
        <v>0</v>
      </c>
      <c r="F223" s="119">
        <f>IF(E221&lt;6,"",((E221-6)/12)*(G221/E221))</f>
        <v>0</v>
      </c>
      <c r="G223" s="99">
        <f>F223</f>
        <v>0</v>
      </c>
      <c r="H223" s="166"/>
      <c r="I223" s="103" t="s">
        <v>531</v>
      </c>
      <c r="J223" s="103" t="str">
        <f>VLOOKUP(I223,Presupuesto!$B$11:$C$565,2,0)</f>
        <v>DECIMOCUARTO MES</v>
      </c>
      <c r="K223" s="100" t="str">
        <f t="shared" si="4"/>
        <v>Posgrado</v>
      </c>
      <c r="L223" s="100" t="s">
        <v>404</v>
      </c>
    </row>
    <row r="224" spans="3:12" ht="15.75" thickBot="1" x14ac:dyDescent="0.3">
      <c r="C224" s="139" t="s">
        <v>503</v>
      </c>
      <c r="D224" s="202"/>
      <c r="E224" s="154">
        <v>12</v>
      </c>
      <c r="F224" s="323">
        <f>HLOOKUP($C224,$BZ$2:$CM$3,2,0)</f>
        <v>15032.56</v>
      </c>
      <c r="G224" s="115">
        <f>D224*E224*F224</f>
        <v>0</v>
      </c>
      <c r="H224" s="168"/>
      <c r="I224" s="116" t="s">
        <v>508</v>
      </c>
      <c r="J224" s="116" t="str">
        <f>VLOOKUP(I224,Presupuesto!$B$11:$C$565,2,0)</f>
        <v>SUELDOS Y SALARIOS PERMANENTES</v>
      </c>
      <c r="K224" s="100" t="str">
        <f t="shared" si="4"/>
        <v>Posgrado</v>
      </c>
      <c r="L224" s="100" t="s">
        <v>404</v>
      </c>
    </row>
    <row r="225" spans="3:12" x14ac:dyDescent="0.25">
      <c r="C225" s="174" t="s">
        <v>58</v>
      </c>
      <c r="D225" s="165"/>
      <c r="E225" s="156">
        <v>0</v>
      </c>
      <c r="F225" s="102">
        <f>IF(E224=0,"",(G224/E224)/12*E224)</f>
        <v>0</v>
      </c>
      <c r="G225" s="99">
        <f>F225</f>
        <v>0</v>
      </c>
      <c r="H225" s="166"/>
      <c r="I225" s="118" t="s">
        <v>528</v>
      </c>
      <c r="J225" s="118" t="str">
        <f>VLOOKUP(I225,Presupuesto!$B$11:$C$565,2,0)</f>
        <v>AGUINALDO Y DECIMO CUARTO MES</v>
      </c>
      <c r="K225" s="100" t="str">
        <f t="shared" si="4"/>
        <v>Posgrado</v>
      </c>
      <c r="L225" s="100" t="s">
        <v>404</v>
      </c>
    </row>
    <row r="226" spans="3:12" ht="15.75" thickBot="1" x14ac:dyDescent="0.3">
      <c r="C226" s="175" t="s">
        <v>59</v>
      </c>
      <c r="D226" s="165"/>
      <c r="E226" s="156">
        <v>0</v>
      </c>
      <c r="F226" s="119">
        <f>IF(E224&lt;6,"",((E224-6)/12)*(G224/E224))</f>
        <v>0</v>
      </c>
      <c r="G226" s="99">
        <f>F226</f>
        <v>0</v>
      </c>
      <c r="H226" s="166"/>
      <c r="I226" s="103" t="s">
        <v>531</v>
      </c>
      <c r="J226" s="103" t="str">
        <f>VLOOKUP(I226,Presupuesto!$B$11:$C$565,2,0)</f>
        <v>DECIMOCUARTO MES</v>
      </c>
      <c r="K226" s="100" t="str">
        <f t="shared" si="4"/>
        <v>Posgrado</v>
      </c>
      <c r="L226" s="100" t="s">
        <v>404</v>
      </c>
    </row>
    <row r="227" spans="3:12" ht="15.75" thickBot="1" x14ac:dyDescent="0.3">
      <c r="C227" s="139" t="s">
        <v>504</v>
      </c>
      <c r="D227" s="202"/>
      <c r="E227" s="154">
        <v>12</v>
      </c>
      <c r="F227" s="323">
        <f>HLOOKUP($C227,$BZ$2:$CM$3,2,0)</f>
        <v>13264.02</v>
      </c>
      <c r="G227" s="115">
        <f>D227*E227*F227</f>
        <v>0</v>
      </c>
      <c r="H227" s="168"/>
      <c r="I227" s="116" t="s">
        <v>508</v>
      </c>
      <c r="J227" s="116" t="str">
        <f>VLOOKUP(I227,Presupuesto!$B$11:$C$565,2,0)</f>
        <v>SUELDOS Y SALARIOS PERMANENTES</v>
      </c>
      <c r="K227" s="100" t="str">
        <f t="shared" si="4"/>
        <v>Posgrado</v>
      </c>
      <c r="L227" s="100" t="s">
        <v>404</v>
      </c>
    </row>
    <row r="228" spans="3:12" x14ac:dyDescent="0.25">
      <c r="C228" s="174" t="s">
        <v>58</v>
      </c>
      <c r="D228" s="165"/>
      <c r="E228" s="156">
        <v>0</v>
      </c>
      <c r="F228" s="102">
        <f>IF(E227=0,"",(G227/E227)/12*E227)</f>
        <v>0</v>
      </c>
      <c r="G228" s="99">
        <f>F228</f>
        <v>0</v>
      </c>
      <c r="H228" s="166"/>
      <c r="I228" s="118" t="s">
        <v>528</v>
      </c>
      <c r="J228" s="118" t="str">
        <f>VLOOKUP(I228,Presupuesto!$B$11:$C$565,2,0)</f>
        <v>AGUINALDO Y DECIMO CUARTO MES</v>
      </c>
      <c r="K228" s="100" t="str">
        <f t="shared" si="4"/>
        <v>Posgrado</v>
      </c>
      <c r="L228" s="100" t="s">
        <v>404</v>
      </c>
    </row>
    <row r="229" spans="3:12" ht="15.75" thickBot="1" x14ac:dyDescent="0.3">
      <c r="C229" s="175" t="s">
        <v>59</v>
      </c>
      <c r="D229" s="165"/>
      <c r="E229" s="156">
        <v>0</v>
      </c>
      <c r="F229" s="119">
        <f>IF(E227&lt;6,"",((E227-6)/12)*(G227/E227))</f>
        <v>0</v>
      </c>
      <c r="G229" s="99">
        <f>F229</f>
        <v>0</v>
      </c>
      <c r="H229" s="166"/>
      <c r="I229" s="103" t="s">
        <v>531</v>
      </c>
      <c r="J229" s="103" t="str">
        <f>VLOOKUP(I229,Presupuesto!$B$11:$C$565,2,0)</f>
        <v>DECIMOCUARTO MES</v>
      </c>
      <c r="K229" s="100" t="str">
        <f t="shared" si="4"/>
        <v>Posgrado</v>
      </c>
      <c r="L229" s="100" t="s">
        <v>404</v>
      </c>
    </row>
    <row r="230" spans="3:12" ht="15.75" thickBot="1" x14ac:dyDescent="0.3">
      <c r="C230" s="139" t="s">
        <v>505</v>
      </c>
      <c r="D230" s="202"/>
      <c r="E230" s="154">
        <v>12</v>
      </c>
      <c r="F230" s="323">
        <f>HLOOKUP($C230,$BZ$2:$CM$3,2,0)</f>
        <v>12379.75</v>
      </c>
      <c r="G230" s="115">
        <f>D230*E230*F230</f>
        <v>0</v>
      </c>
      <c r="H230" s="168"/>
      <c r="I230" s="116" t="s">
        <v>508</v>
      </c>
      <c r="J230" s="116" t="str">
        <f>VLOOKUP(I230,Presupuesto!$B$11:$C$565,2,0)</f>
        <v>SUELDOS Y SALARIOS PERMANENTES</v>
      </c>
      <c r="K230" s="100" t="str">
        <f t="shared" si="4"/>
        <v>Posgrado</v>
      </c>
      <c r="L230" s="100" t="s">
        <v>404</v>
      </c>
    </row>
    <row r="231" spans="3:12" x14ac:dyDescent="0.25">
      <c r="C231" s="174" t="s">
        <v>58</v>
      </c>
      <c r="D231" s="165"/>
      <c r="E231" s="156">
        <v>0</v>
      </c>
      <c r="F231" s="102">
        <f>IF(E230=0,"",(G230/E230)/12*E230)</f>
        <v>0</v>
      </c>
      <c r="G231" s="99">
        <f>F231</f>
        <v>0</v>
      </c>
      <c r="H231" s="166"/>
      <c r="I231" s="118" t="s">
        <v>528</v>
      </c>
      <c r="J231" s="118" t="str">
        <f>VLOOKUP(I231,Presupuesto!$B$11:$C$565,2,0)</f>
        <v>AGUINALDO Y DECIMO CUARTO MES</v>
      </c>
      <c r="K231" s="100" t="str">
        <f t="shared" si="4"/>
        <v>Posgrado</v>
      </c>
      <c r="L231" s="100" t="s">
        <v>404</v>
      </c>
    </row>
    <row r="232" spans="3:12" ht="15.75" thickBot="1" x14ac:dyDescent="0.3">
      <c r="C232" s="175" t="s">
        <v>59</v>
      </c>
      <c r="D232" s="165"/>
      <c r="E232" s="156">
        <v>0</v>
      </c>
      <c r="F232" s="119">
        <f>IF(E230&lt;6,"",((E230-6)/12)*(G230/E230))</f>
        <v>0</v>
      </c>
      <c r="G232" s="99">
        <f>F232</f>
        <v>0</v>
      </c>
      <c r="H232" s="166"/>
      <c r="I232" s="103" t="s">
        <v>531</v>
      </c>
      <c r="J232" s="103" t="str">
        <f>VLOOKUP(I232,Presupuesto!$B$11:$C$565,2,0)</f>
        <v>DECIMOCUARTO MES</v>
      </c>
      <c r="K232" s="100" t="str">
        <f t="shared" si="4"/>
        <v>Posgrado</v>
      </c>
      <c r="L232" s="100" t="s">
        <v>404</v>
      </c>
    </row>
    <row r="233" spans="3:12" ht="15.75" thickBot="1" x14ac:dyDescent="0.3">
      <c r="C233" s="139" t="s">
        <v>506</v>
      </c>
      <c r="D233" s="202"/>
      <c r="E233" s="154">
        <v>12</v>
      </c>
      <c r="F233" s="323">
        <f>HLOOKUP($C233,$BZ$2:$CM$3,2,0)</f>
        <v>439.49</v>
      </c>
      <c r="G233" s="115">
        <f>D233*E233*F233</f>
        <v>0</v>
      </c>
      <c r="H233" s="168"/>
      <c r="I233" s="116" t="s">
        <v>508</v>
      </c>
      <c r="J233" s="116" t="str">
        <f>VLOOKUP(I233,Presupuesto!$B$11:$C$565,2,0)</f>
        <v>SUELDOS Y SALARIOS PERMANENTES</v>
      </c>
      <c r="K233" s="100" t="str">
        <f t="shared" si="4"/>
        <v>Posgrado</v>
      </c>
      <c r="L233" s="100" t="s">
        <v>404</v>
      </c>
    </row>
    <row r="234" spans="3:12" x14ac:dyDescent="0.25">
      <c r="C234" s="174" t="s">
        <v>58</v>
      </c>
      <c r="D234" s="165"/>
      <c r="E234" s="156">
        <v>0</v>
      </c>
      <c r="F234" s="102">
        <f>IF(E233=0,"",(G233/E233)/12*E233)</f>
        <v>0</v>
      </c>
      <c r="G234" s="99">
        <f>F234</f>
        <v>0</v>
      </c>
      <c r="H234" s="166"/>
      <c r="I234" s="118" t="s">
        <v>528</v>
      </c>
      <c r="J234" s="118" t="str">
        <f>VLOOKUP(I234,Presupuesto!$B$11:$C$565,2,0)</f>
        <v>AGUINALDO Y DECIMO CUARTO MES</v>
      </c>
      <c r="K234" s="100" t="str">
        <f t="shared" si="4"/>
        <v>Posgrado</v>
      </c>
      <c r="L234" s="100" t="s">
        <v>404</v>
      </c>
    </row>
    <row r="235" spans="3:12" ht="15.75" thickBot="1" x14ac:dyDescent="0.3">
      <c r="C235" s="175" t="s">
        <v>59</v>
      </c>
      <c r="D235" s="165"/>
      <c r="E235" s="156">
        <v>0</v>
      </c>
      <c r="F235" s="119">
        <f>IF(E233&lt;6,"",((E233-6)/12)*(G233/E233))</f>
        <v>0</v>
      </c>
      <c r="G235" s="99">
        <f>F235</f>
        <v>0</v>
      </c>
      <c r="H235" s="166"/>
      <c r="I235" s="103" t="s">
        <v>531</v>
      </c>
      <c r="J235" s="103" t="str">
        <f>VLOOKUP(I235,Presupuesto!$B$11:$C$565,2,0)</f>
        <v>DECIMOCUARTO MES</v>
      </c>
      <c r="K235" s="100" t="str">
        <f t="shared" si="4"/>
        <v>Posgrado</v>
      </c>
      <c r="L235" s="100" t="s">
        <v>404</v>
      </c>
    </row>
    <row r="236" spans="3:12" ht="15.75" thickBot="1" x14ac:dyDescent="0.3">
      <c r="C236" s="139" t="s">
        <v>507</v>
      </c>
      <c r="D236" s="202"/>
      <c r="E236" s="154">
        <v>12</v>
      </c>
      <c r="F236" s="323">
        <f>HLOOKUP($C236,$BZ$2:$CM$3,2,0)</f>
        <v>1904.46</v>
      </c>
      <c r="G236" s="115">
        <f>D236*E236*F236</f>
        <v>0</v>
      </c>
      <c r="H236" s="168"/>
      <c r="I236" s="116" t="s">
        <v>508</v>
      </c>
      <c r="J236" s="116" t="str">
        <f>VLOOKUP(I236,Presupuesto!$B$11:$C$565,2,0)</f>
        <v>SUELDOS Y SALARIOS PERMANENTES</v>
      </c>
      <c r="K236" s="100" t="str">
        <f t="shared" si="4"/>
        <v>Posgrado</v>
      </c>
      <c r="L236" s="100" t="s">
        <v>404</v>
      </c>
    </row>
    <row r="237" spans="3:12" x14ac:dyDescent="0.25">
      <c r="C237" s="174" t="s">
        <v>58</v>
      </c>
      <c r="D237" s="165"/>
      <c r="E237" s="156">
        <v>0</v>
      </c>
      <c r="F237" s="102">
        <f>IF(E236=0,"",(G236/E236)/12*E236)</f>
        <v>0</v>
      </c>
      <c r="G237" s="99">
        <f>F237</f>
        <v>0</v>
      </c>
      <c r="H237" s="166"/>
      <c r="I237" s="118" t="s">
        <v>528</v>
      </c>
      <c r="J237" s="118" t="str">
        <f>VLOOKUP(I237,Presupuesto!$B$11:$C$565,2,0)</f>
        <v>AGUINALDO Y DECIMO CUARTO MES</v>
      </c>
      <c r="K237" s="100" t="str">
        <f t="shared" si="4"/>
        <v>Posgrado</v>
      </c>
      <c r="L237" s="100" t="s">
        <v>404</v>
      </c>
    </row>
    <row r="238" spans="3:12" ht="15.75" thickBot="1" x14ac:dyDescent="0.3">
      <c r="C238" s="175" t="s">
        <v>59</v>
      </c>
      <c r="D238" s="165"/>
      <c r="E238" s="156">
        <v>0</v>
      </c>
      <c r="F238" s="119">
        <f>IF(E236&lt;6,"",((E236-6)/12)*(G236/E236))</f>
        <v>0</v>
      </c>
      <c r="G238" s="99">
        <f>F238</f>
        <v>0</v>
      </c>
      <c r="H238" s="166"/>
      <c r="I238" s="103" t="s">
        <v>531</v>
      </c>
      <c r="J238" s="103" t="str">
        <f>VLOOKUP(I238,Presupuesto!$B$11:$C$565,2,0)</f>
        <v>DECIMOCUARTO MES</v>
      </c>
      <c r="K238" s="100" t="str">
        <f t="shared" si="4"/>
        <v>Posgrado</v>
      </c>
      <c r="L238" s="100" t="s">
        <v>404</v>
      </c>
    </row>
    <row r="239" spans="3:12" ht="15.75" thickBot="1" x14ac:dyDescent="0.3">
      <c r="C239" s="142" t="s">
        <v>84</v>
      </c>
      <c r="D239" s="202"/>
      <c r="E239" s="154">
        <v>5</v>
      </c>
      <c r="F239" s="141">
        <v>30000</v>
      </c>
      <c r="G239" s="115">
        <f>D239*E239*F239</f>
        <v>0</v>
      </c>
      <c r="H239" s="168" t="s">
        <v>1459</v>
      </c>
      <c r="I239" s="116" t="s">
        <v>576</v>
      </c>
      <c r="J239" s="116" t="str">
        <f>VLOOKUP(I239,Presupuesto!$B$11:$C$565,2,0)</f>
        <v>CONTRATOS ESPECIALES</v>
      </c>
      <c r="K239" s="100" t="s">
        <v>481</v>
      </c>
      <c r="L239" s="100" t="s">
        <v>406</v>
      </c>
    </row>
    <row r="240" spans="3:12" x14ac:dyDescent="0.25">
      <c r="C240" s="174" t="s">
        <v>58</v>
      </c>
      <c r="D240" s="165"/>
      <c r="E240" s="156">
        <v>0</v>
      </c>
      <c r="F240" s="119"/>
      <c r="G240" s="99">
        <f>F240</f>
        <v>0</v>
      </c>
      <c r="H240" s="166" t="s">
        <v>1459</v>
      </c>
      <c r="I240" s="103" t="s">
        <v>576</v>
      </c>
      <c r="J240" s="103" t="str">
        <f>VLOOKUP(I240,Presupuesto!$B$11:$C$565,2,0)</f>
        <v>CONTRATOS ESPECIALES</v>
      </c>
      <c r="K240" s="100" t="s">
        <v>481</v>
      </c>
      <c r="L240" s="100" t="s">
        <v>403</v>
      </c>
    </row>
    <row r="241" spans="3:12" ht="15.75" thickBot="1" x14ac:dyDescent="0.3">
      <c r="C241" s="175" t="s">
        <v>59</v>
      </c>
      <c r="D241" s="165"/>
      <c r="E241" s="156">
        <v>0</v>
      </c>
      <c r="F241" s="102" t="str">
        <f>IF(E239&lt;6,"",((E239-6)/12)*(G239/E239))</f>
        <v/>
      </c>
      <c r="G241" s="99" t="str">
        <f>F241</f>
        <v/>
      </c>
      <c r="H241" s="166" t="s">
        <v>1459</v>
      </c>
      <c r="I241" s="103" t="s">
        <v>576</v>
      </c>
      <c r="J241" s="103" t="str">
        <f>VLOOKUP(I241,Presupuesto!$B$11:$C$565,2,0)</f>
        <v>CONTRATOS ESPECIALES</v>
      </c>
      <c r="K241" s="100" t="s">
        <v>481</v>
      </c>
      <c r="L241" s="100" t="s">
        <v>408</v>
      </c>
    </row>
    <row r="242" spans="3:12" ht="15.75" thickBot="1" x14ac:dyDescent="0.3">
      <c r="C242" s="142" t="s">
        <v>60</v>
      </c>
      <c r="D242" s="202">
        <v>1</v>
      </c>
      <c r="E242" s="154">
        <v>1</v>
      </c>
      <c r="F242" s="120">
        <v>40000</v>
      </c>
      <c r="G242" s="115">
        <f>D242*E242*F242</f>
        <v>40000</v>
      </c>
      <c r="H242" s="168" t="s">
        <v>1459</v>
      </c>
      <c r="I242" s="116" t="s">
        <v>717</v>
      </c>
      <c r="J242" s="116" t="str">
        <f>VLOOKUP(I242,Presupuesto!$B$11:$C$565,2,0)</f>
        <v>OTROS SERVICIOS TECNICOS Y PROFESIONALES</v>
      </c>
      <c r="K242" s="100" t="s">
        <v>481</v>
      </c>
      <c r="L242" s="100" t="s">
        <v>421</v>
      </c>
    </row>
    <row r="243" spans="3:12" x14ac:dyDescent="0.25">
      <c r="C243" s="174" t="s">
        <v>58</v>
      </c>
      <c r="D243" s="165"/>
      <c r="E243" s="156">
        <v>0</v>
      </c>
      <c r="F243" s="102">
        <v>0</v>
      </c>
      <c r="G243" s="99">
        <f>F243</f>
        <v>0</v>
      </c>
      <c r="H243" s="166"/>
      <c r="I243" s="103" t="s">
        <v>717</v>
      </c>
      <c r="J243" s="103" t="str">
        <f>VLOOKUP(I243,Presupuesto!$B$11:$C$565,2,0)</f>
        <v>OTROS SERVICIOS TECNICOS Y PROFESIONALES</v>
      </c>
      <c r="K243" s="100" t="str">
        <f t="shared" si="4"/>
        <v>Posgrado</v>
      </c>
      <c r="L243" s="100" t="s">
        <v>403</v>
      </c>
    </row>
    <row r="244" spans="3:12" ht="15.75" thickBot="1" x14ac:dyDescent="0.3">
      <c r="C244" s="175" t="s">
        <v>59</v>
      </c>
      <c r="D244" s="165"/>
      <c r="E244" s="156">
        <v>0</v>
      </c>
      <c r="F244" s="102">
        <v>0</v>
      </c>
      <c r="G244" s="99">
        <f>F244</f>
        <v>0</v>
      </c>
      <c r="H244" s="166"/>
      <c r="I244" s="103" t="s">
        <v>717</v>
      </c>
      <c r="J244" s="103" t="str">
        <f>VLOOKUP(I244,Presupuesto!$B$11:$C$565,2,0)</f>
        <v>OTROS SERVICIOS TECNICOS Y PROFESIONALES</v>
      </c>
      <c r="K244" s="100" t="str">
        <f t="shared" si="4"/>
        <v>Posgrado</v>
      </c>
      <c r="L244" s="100" t="s">
        <v>403</v>
      </c>
    </row>
    <row r="245" spans="3:12" ht="15.75" thickBot="1" x14ac:dyDescent="0.3">
      <c r="C245" s="142" t="s">
        <v>61</v>
      </c>
      <c r="D245" s="202"/>
      <c r="E245" s="154">
        <v>12</v>
      </c>
      <c r="F245" s="120">
        <v>30000</v>
      </c>
      <c r="G245" s="115">
        <f>D245*E245*F245</f>
        <v>0</v>
      </c>
      <c r="H245" s="168"/>
      <c r="I245" s="116" t="s">
        <v>508</v>
      </c>
      <c r="J245" s="116" t="str">
        <f>VLOOKUP(I245,Presupuesto!$B$11:$C$565,2,0)</f>
        <v>SUELDOS Y SALARIOS PERMANENTES</v>
      </c>
      <c r="K245" s="100" t="str">
        <f t="shared" si="4"/>
        <v>Posgrado</v>
      </c>
      <c r="L245" s="100" t="s">
        <v>403</v>
      </c>
    </row>
    <row r="246" spans="3:12" x14ac:dyDescent="0.25">
      <c r="C246" s="174" t="s">
        <v>58</v>
      </c>
      <c r="D246" s="172"/>
      <c r="E246" s="133">
        <v>0</v>
      </c>
      <c r="F246" s="121">
        <f>IF(E245=0,"",(G245/E245)/12*E245)</f>
        <v>0</v>
      </c>
      <c r="G246" s="122">
        <f>F246</f>
        <v>0</v>
      </c>
      <c r="H246" s="166"/>
      <c r="I246" s="103" t="s">
        <v>528</v>
      </c>
      <c r="J246" s="103" t="str">
        <f>VLOOKUP(I246,Presupuesto!$B$11:$C$565,2,0)</f>
        <v>AGUINALDO Y DECIMO CUARTO MES</v>
      </c>
      <c r="K246" s="100" t="str">
        <f t="shared" si="4"/>
        <v>Posgrado</v>
      </c>
      <c r="L246" s="100" t="s">
        <v>403</v>
      </c>
    </row>
    <row r="247" spans="3:12" ht="15.75" thickBot="1" x14ac:dyDescent="0.3">
      <c r="C247" s="176" t="s">
        <v>59</v>
      </c>
      <c r="D247" s="164"/>
      <c r="E247" s="134">
        <v>0</v>
      </c>
      <c r="F247" s="107">
        <f>IF(E245&lt;6,"",((E245-6)/12)*(G245/E245))</f>
        <v>0</v>
      </c>
      <c r="G247" s="107">
        <f>F247</f>
        <v>0</v>
      </c>
      <c r="H247" s="164"/>
      <c r="I247" s="108" t="s">
        <v>531</v>
      </c>
      <c r="J247" s="126" t="str">
        <f>VLOOKUP(I247,Presupuesto!$B$11:$C$565,2,0)</f>
        <v>DECIMOCUARTO MES</v>
      </c>
      <c r="K247" s="108" t="str">
        <f t="shared" si="4"/>
        <v>Posgrado</v>
      </c>
      <c r="L247" s="126" t="s">
        <v>403</v>
      </c>
    </row>
    <row r="252" spans="3:12" ht="15.75" thickBot="1" x14ac:dyDescent="0.3"/>
    <row r="253" spans="3:12" ht="15.75" thickBot="1" x14ac:dyDescent="0.3">
      <c r="C253" s="69" t="s">
        <v>43</v>
      </c>
      <c r="D253" s="30">
        <f>SUM(G260:G310)</f>
        <v>258187.5</v>
      </c>
      <c r="E253" s="95"/>
      <c r="F253" s="95"/>
      <c r="G253" s="95"/>
      <c r="H253" s="76"/>
      <c r="I253" s="76"/>
      <c r="J253" s="76"/>
    </row>
    <row r="254" spans="3:12" x14ac:dyDescent="0.25">
      <c r="D254" s="31"/>
      <c r="E254" s="95"/>
      <c r="F254" s="95"/>
      <c r="G254" s="95"/>
      <c r="H254" s="76"/>
      <c r="I254" s="76"/>
      <c r="J254" s="76"/>
    </row>
    <row r="255" spans="3:12" x14ac:dyDescent="0.25">
      <c r="D255" s="31"/>
      <c r="E255" s="95"/>
      <c r="F255" s="95"/>
      <c r="G255" s="95"/>
      <c r="H255" s="76"/>
      <c r="I255" s="76"/>
      <c r="J255" s="76"/>
    </row>
    <row r="256" spans="3:12" ht="15.75" x14ac:dyDescent="0.25">
      <c r="C256" s="207" t="s">
        <v>400</v>
      </c>
      <c r="D256" s="208" t="s">
        <v>1701</v>
      </c>
      <c r="E256" s="95"/>
      <c r="F256" s="95"/>
      <c r="G256" s="95"/>
      <c r="H256" s="76"/>
      <c r="I256" s="76"/>
      <c r="J256" s="76"/>
    </row>
    <row r="257" spans="3:12" ht="18.75" x14ac:dyDescent="0.25">
      <c r="C257" s="217" t="str">
        <f>IFERROR(VLOOKUP(D256,'Desarrollo e Innov. Curricular'!$E:$F,2,FALSE),IFERROR(VLOOKUP(D256,'Investigación Científica'!$E:$F,2,FALSE),IFERROR(VLOOKUP(D256,'Vinculación Univ. Sociedad'!$E:$F,2,FALSE),IFERROR(VLOOKUP(D256,'Docencia y Profesorado Universi'!$E:$F,2,FALSE),IFERROR(VLOOKUP(D256,'Estudiantes y Graduados'!$E:$F,2,FALSE),IFERROR(VLOOKUP(D256,'Gestion Administrativa'!$E:$F,2,FALSE),IFERROR(VLOOKUP(D256,'Gestión Académica'!$E:$F,2,FALSE),IFERROR(VLOOKUP(D256,'Aseguramiento de la Calidad'!$E:$F,2,FALSE),IFERROR(VLOOKUP(D256,'Gestión del Conocimiento'!$E:$F,2,FALSE),IFERROR(VLOOKUP(D256,'Gobernabilidad y Procesos...'!$E:$F,2,FALSE),IFERROR(VLOOKUP(D256,'Gestión del Talento Humano'!$E:$F,2,FALSE),IFERROR(VLOOKUP(D256,'Internacionalización de la E.S.'!$E:$F,2,FALSE),IFERROR(VLOOKUP(D256,Posgrado!$E:$F,2,FALSE),IFERROR(VLOOKUP(D256,'Cultura de Innovación Insti...'!$E:$F,2,FALSE),VLOOKUP(D256,'Lo Esencial de la Reforma Univ.'!$E:$F,2,0)))))))))))))))</f>
        <v xml:space="preserve">Se contrata un analista programador para el Análisis y diseño de los módulos de Servicio Social, Proyectos, Alianzas, Convenios y Comités de Vinculación, del Sistema de Información de indicadores de vinculación.  </v>
      </c>
      <c r="D257" s="31"/>
      <c r="E257" s="95"/>
      <c r="F257" s="95"/>
      <c r="G257" s="95"/>
      <c r="H257" s="76"/>
      <c r="I257" s="76"/>
      <c r="J257" s="76"/>
    </row>
    <row r="258" spans="3:12" ht="15.75" thickBot="1" x14ac:dyDescent="0.3">
      <c r="C258" s="180"/>
      <c r="D258" s="31"/>
      <c r="E258" s="95"/>
      <c r="F258" s="95"/>
      <c r="G258" s="95"/>
      <c r="H258" s="76"/>
      <c r="I258" s="76"/>
      <c r="J258" s="76"/>
    </row>
    <row r="259" spans="3:12" ht="30.75" thickBot="1" x14ac:dyDescent="0.3">
      <c r="C259" s="136" t="s">
        <v>44</v>
      </c>
      <c r="D259" s="140" t="s">
        <v>55</v>
      </c>
      <c r="E259" s="173" t="s">
        <v>56</v>
      </c>
      <c r="F259" s="140" t="s">
        <v>57</v>
      </c>
      <c r="G259" s="137" t="s">
        <v>27</v>
      </c>
      <c r="H259" s="135" t="s">
        <v>140</v>
      </c>
      <c r="I259" s="138" t="s">
        <v>46</v>
      </c>
      <c r="J259" s="138" t="s">
        <v>141</v>
      </c>
      <c r="K259" s="138" t="s">
        <v>419</v>
      </c>
      <c r="L259" s="138" t="s">
        <v>420</v>
      </c>
    </row>
    <row r="260" spans="3:12" ht="15.75" thickBot="1" x14ac:dyDescent="0.3">
      <c r="C260" s="139" t="s">
        <v>494</v>
      </c>
      <c r="D260" s="202"/>
      <c r="E260" s="154">
        <v>12</v>
      </c>
      <c r="F260" s="323">
        <f>HLOOKUP($C260,$BZ$2:$CM$3,2,0)</f>
        <v>41436.800000000003</v>
      </c>
      <c r="G260" s="115">
        <f>D260*E260*F260</f>
        <v>0</v>
      </c>
      <c r="H260" s="168"/>
      <c r="I260" s="116" t="s">
        <v>508</v>
      </c>
      <c r="J260" s="116" t="str">
        <f>VLOOKUP(I260,Presupuesto!$B$11:$C$565,2,0)</f>
        <v>SUELDOS Y SALARIOS PERMANENTES</v>
      </c>
      <c r="K260" s="227" t="s">
        <v>1471</v>
      </c>
      <c r="L260" s="100" t="s">
        <v>403</v>
      </c>
    </row>
    <row r="261" spans="3:12" x14ac:dyDescent="0.25">
      <c r="C261" s="174" t="s">
        <v>58</v>
      </c>
      <c r="D261" s="165"/>
      <c r="E261" s="156">
        <v>0</v>
      </c>
      <c r="F261" s="102">
        <f>IF(E260=0,"",(G260/E260)/12*E260)</f>
        <v>0</v>
      </c>
      <c r="G261" s="99">
        <f>F261</f>
        <v>0</v>
      </c>
      <c r="H261" s="166" t="s">
        <v>1459</v>
      </c>
      <c r="I261" s="118" t="s">
        <v>528</v>
      </c>
      <c r="J261" s="118" t="str">
        <f>VLOOKUP(I261,Presupuesto!$B$11:$C$565,2,0)</f>
        <v>AGUINALDO Y DECIMO CUARTO MES</v>
      </c>
      <c r="K261" s="100" t="str">
        <f>$K$17</f>
        <v>Posgrado</v>
      </c>
      <c r="L261" s="100" t="s">
        <v>421</v>
      </c>
    </row>
    <row r="262" spans="3:12" ht="15.75" thickBot="1" x14ac:dyDescent="0.3">
      <c r="C262" s="175" t="s">
        <v>59</v>
      </c>
      <c r="D262" s="165"/>
      <c r="E262" s="156">
        <v>0</v>
      </c>
      <c r="F262" s="119">
        <f>IF(E260&lt;6,"",((E260-6)/12)*(G260/E260))</f>
        <v>0</v>
      </c>
      <c r="G262" s="99">
        <f>F262</f>
        <v>0</v>
      </c>
      <c r="H262" s="166"/>
      <c r="I262" s="103" t="s">
        <v>531</v>
      </c>
      <c r="J262" s="103" t="str">
        <f>VLOOKUP(I262,Presupuesto!$B$11:$C$565,2,0)</f>
        <v>DECIMOCUARTO MES</v>
      </c>
      <c r="K262" s="100" t="str">
        <f t="shared" ref="K262:K310" si="5">$K$17</f>
        <v>Posgrado</v>
      </c>
      <c r="L262" s="100" t="s">
        <v>404</v>
      </c>
    </row>
    <row r="263" spans="3:12" ht="15.75" thickBot="1" x14ac:dyDescent="0.3">
      <c r="C263" s="139" t="s">
        <v>495</v>
      </c>
      <c r="D263" s="202"/>
      <c r="E263" s="154">
        <v>12</v>
      </c>
      <c r="F263" s="323">
        <f>HLOOKUP($C263,$BZ$2:$CM$3,2,0)</f>
        <v>37669.82</v>
      </c>
      <c r="G263" s="115">
        <f>D263*E263*F263</f>
        <v>0</v>
      </c>
      <c r="H263" s="168"/>
      <c r="I263" s="116" t="s">
        <v>508</v>
      </c>
      <c r="J263" s="116" t="str">
        <f>VLOOKUP(I263,Presupuesto!$B$11:$C$565,2,0)</f>
        <v>SUELDOS Y SALARIOS PERMANENTES</v>
      </c>
      <c r="K263" s="100" t="str">
        <f t="shared" si="5"/>
        <v>Posgrado</v>
      </c>
      <c r="L263" s="100" t="s">
        <v>404</v>
      </c>
    </row>
    <row r="264" spans="3:12" x14ac:dyDescent="0.25">
      <c r="C264" s="174" t="s">
        <v>58</v>
      </c>
      <c r="D264" s="165"/>
      <c r="E264" s="156">
        <v>0</v>
      </c>
      <c r="F264" s="102">
        <f>IF(E263=0,"",(G263/E263)/12*E263)</f>
        <v>0</v>
      </c>
      <c r="G264" s="99">
        <f>F264</f>
        <v>0</v>
      </c>
      <c r="H264" s="166"/>
      <c r="I264" s="118" t="s">
        <v>528</v>
      </c>
      <c r="J264" s="118" t="str">
        <f>VLOOKUP(I264,Presupuesto!$B$11:$C$565,2,0)</f>
        <v>AGUINALDO Y DECIMO CUARTO MES</v>
      </c>
      <c r="K264" s="100" t="str">
        <f t="shared" si="5"/>
        <v>Posgrado</v>
      </c>
      <c r="L264" s="100" t="s">
        <v>404</v>
      </c>
    </row>
    <row r="265" spans="3:12" ht="15.75" thickBot="1" x14ac:dyDescent="0.3">
      <c r="C265" s="175" t="s">
        <v>59</v>
      </c>
      <c r="D265" s="165"/>
      <c r="E265" s="156">
        <v>0</v>
      </c>
      <c r="F265" s="119">
        <f>IF(E263&lt;6,"",((E263-6)/12)*(G263/E263))</f>
        <v>0</v>
      </c>
      <c r="G265" s="99">
        <f>F265</f>
        <v>0</v>
      </c>
      <c r="H265" s="166"/>
      <c r="I265" s="103" t="s">
        <v>531</v>
      </c>
      <c r="J265" s="103" t="str">
        <f>VLOOKUP(I265,Presupuesto!$B$11:$C$565,2,0)</f>
        <v>DECIMOCUARTO MES</v>
      </c>
      <c r="K265" s="100" t="str">
        <f t="shared" si="5"/>
        <v>Posgrado</v>
      </c>
      <c r="L265" s="100" t="s">
        <v>404</v>
      </c>
    </row>
    <row r="266" spans="3:12" ht="15.75" thickBot="1" x14ac:dyDescent="0.3">
      <c r="C266" s="139" t="s">
        <v>496</v>
      </c>
      <c r="D266" s="202"/>
      <c r="E266" s="154">
        <v>12</v>
      </c>
      <c r="F266" s="323">
        <f>HLOOKUP($C266,$BZ$2:$CM$3,2,0)</f>
        <v>33902.839999999997</v>
      </c>
      <c r="G266" s="115">
        <f>D266*E266*F266</f>
        <v>0</v>
      </c>
      <c r="H266" s="168"/>
      <c r="I266" s="116" t="s">
        <v>508</v>
      </c>
      <c r="J266" s="116" t="str">
        <f>VLOOKUP(I266,Presupuesto!$B$11:$C$565,2,0)</f>
        <v>SUELDOS Y SALARIOS PERMANENTES</v>
      </c>
      <c r="K266" s="100" t="str">
        <f t="shared" si="5"/>
        <v>Posgrado</v>
      </c>
      <c r="L266" s="100" t="s">
        <v>404</v>
      </c>
    </row>
    <row r="267" spans="3:12" x14ac:dyDescent="0.25">
      <c r="C267" s="174" t="s">
        <v>58</v>
      </c>
      <c r="D267" s="165"/>
      <c r="E267" s="156">
        <v>0</v>
      </c>
      <c r="F267" s="102">
        <f>IF(E266=0,"",(G266/E266)/12*E266)</f>
        <v>0</v>
      </c>
      <c r="G267" s="99">
        <f>F267</f>
        <v>0</v>
      </c>
      <c r="H267" s="166"/>
      <c r="I267" s="118" t="s">
        <v>528</v>
      </c>
      <c r="J267" s="118" t="str">
        <f>VLOOKUP(I267,Presupuesto!$B$11:$C$565,2,0)</f>
        <v>AGUINALDO Y DECIMO CUARTO MES</v>
      </c>
      <c r="K267" s="100" t="str">
        <f t="shared" si="5"/>
        <v>Posgrado</v>
      </c>
      <c r="L267" s="100" t="s">
        <v>404</v>
      </c>
    </row>
    <row r="268" spans="3:12" ht="15.75" thickBot="1" x14ac:dyDescent="0.3">
      <c r="C268" s="175" t="s">
        <v>59</v>
      </c>
      <c r="D268" s="165"/>
      <c r="E268" s="156">
        <v>0</v>
      </c>
      <c r="F268" s="119">
        <f>IF(E266&lt;6,"",((E266-6)/12)*(G266/E266))</f>
        <v>0</v>
      </c>
      <c r="G268" s="99">
        <f>F268</f>
        <v>0</v>
      </c>
      <c r="H268" s="166"/>
      <c r="I268" s="103" t="s">
        <v>531</v>
      </c>
      <c r="J268" s="103" t="str">
        <f>VLOOKUP(I268,Presupuesto!$B$11:$C$565,2,0)</f>
        <v>DECIMOCUARTO MES</v>
      </c>
      <c r="K268" s="100" t="str">
        <f t="shared" si="5"/>
        <v>Posgrado</v>
      </c>
      <c r="L268" s="100" t="s">
        <v>404</v>
      </c>
    </row>
    <row r="269" spans="3:12" ht="15.75" thickBot="1" x14ac:dyDescent="0.3">
      <c r="C269" s="139" t="s">
        <v>497</v>
      </c>
      <c r="D269" s="202"/>
      <c r="E269" s="154">
        <v>12</v>
      </c>
      <c r="F269" s="323">
        <f>HLOOKUP($C269,$BZ$2:$CM$3,2,0)</f>
        <v>30135.85</v>
      </c>
      <c r="G269" s="115">
        <f>D269*E269*F269</f>
        <v>0</v>
      </c>
      <c r="H269" s="168"/>
      <c r="I269" s="116" t="s">
        <v>508</v>
      </c>
      <c r="J269" s="116" t="str">
        <f>VLOOKUP(I269,Presupuesto!$B$11:$C$565,2,0)</f>
        <v>SUELDOS Y SALARIOS PERMANENTES</v>
      </c>
      <c r="K269" s="100" t="str">
        <f t="shared" si="5"/>
        <v>Posgrado</v>
      </c>
      <c r="L269" s="100" t="s">
        <v>404</v>
      </c>
    </row>
    <row r="270" spans="3:12" x14ac:dyDescent="0.25">
      <c r="C270" s="174" t="s">
        <v>58</v>
      </c>
      <c r="D270" s="165"/>
      <c r="E270" s="156">
        <v>0</v>
      </c>
      <c r="F270" s="102">
        <f>IF(E269=0,"",(G269/E269)/12*E269)</f>
        <v>0</v>
      </c>
      <c r="G270" s="99">
        <f>F270</f>
        <v>0</v>
      </c>
      <c r="H270" s="166"/>
      <c r="I270" s="118" t="s">
        <v>528</v>
      </c>
      <c r="J270" s="118" t="str">
        <f>VLOOKUP(I270,Presupuesto!$B$11:$C$565,2,0)</f>
        <v>AGUINALDO Y DECIMO CUARTO MES</v>
      </c>
      <c r="K270" s="100" t="str">
        <f t="shared" si="5"/>
        <v>Posgrado</v>
      </c>
      <c r="L270" s="100" t="s">
        <v>404</v>
      </c>
    </row>
    <row r="271" spans="3:12" ht="15.75" thickBot="1" x14ac:dyDescent="0.3">
      <c r="C271" s="175" t="s">
        <v>59</v>
      </c>
      <c r="D271" s="165"/>
      <c r="E271" s="156">
        <v>0</v>
      </c>
      <c r="F271" s="119">
        <f>IF(E269&lt;6,"",((E269-6)/12)*(G269/E269))</f>
        <v>0</v>
      </c>
      <c r="G271" s="99">
        <f>F271</f>
        <v>0</v>
      </c>
      <c r="H271" s="166"/>
      <c r="I271" s="103" t="s">
        <v>531</v>
      </c>
      <c r="J271" s="103" t="str">
        <f>VLOOKUP(I271,Presupuesto!$B$11:$C$565,2,0)</f>
        <v>DECIMOCUARTO MES</v>
      </c>
      <c r="K271" s="100" t="str">
        <f t="shared" si="5"/>
        <v>Posgrado</v>
      </c>
      <c r="L271" s="100" t="s">
        <v>404</v>
      </c>
    </row>
    <row r="272" spans="3:12" ht="15.75" thickBot="1" x14ac:dyDescent="0.3">
      <c r="C272" s="139" t="s">
        <v>498</v>
      </c>
      <c r="D272" s="202"/>
      <c r="E272" s="154">
        <v>12</v>
      </c>
      <c r="F272" s="323">
        <f>HLOOKUP($C272,$BZ$2:$CM$3,2,0)</f>
        <v>28252.36</v>
      </c>
      <c r="G272" s="115">
        <f>D272*E272*F272</f>
        <v>0</v>
      </c>
      <c r="H272" s="168"/>
      <c r="I272" s="116" t="s">
        <v>508</v>
      </c>
      <c r="J272" s="116" t="str">
        <f>VLOOKUP(I272,Presupuesto!$B$11:$C$565,2,0)</f>
        <v>SUELDOS Y SALARIOS PERMANENTES</v>
      </c>
      <c r="K272" s="100" t="str">
        <f t="shared" si="5"/>
        <v>Posgrado</v>
      </c>
      <c r="L272" s="100" t="s">
        <v>404</v>
      </c>
    </row>
    <row r="273" spans="3:12" x14ac:dyDescent="0.25">
      <c r="C273" s="174" t="s">
        <v>58</v>
      </c>
      <c r="D273" s="165"/>
      <c r="E273" s="156">
        <v>0</v>
      </c>
      <c r="F273" s="102">
        <f>IF(E272=0,"",(G272/E272)/12*E272)</f>
        <v>0</v>
      </c>
      <c r="G273" s="99">
        <f>F273</f>
        <v>0</v>
      </c>
      <c r="H273" s="166"/>
      <c r="I273" s="118" t="s">
        <v>528</v>
      </c>
      <c r="J273" s="118" t="str">
        <f>VLOOKUP(I273,Presupuesto!$B$11:$C$565,2,0)</f>
        <v>AGUINALDO Y DECIMO CUARTO MES</v>
      </c>
      <c r="K273" s="100" t="str">
        <f t="shared" si="5"/>
        <v>Posgrado</v>
      </c>
      <c r="L273" s="100" t="s">
        <v>404</v>
      </c>
    </row>
    <row r="274" spans="3:12" ht="15.75" thickBot="1" x14ac:dyDescent="0.3">
      <c r="C274" s="175" t="s">
        <v>59</v>
      </c>
      <c r="D274" s="165"/>
      <c r="E274" s="156">
        <v>0</v>
      </c>
      <c r="F274" s="119">
        <f>IF(E272&lt;6,"",((E272-6)/12)*(G272/E272))</f>
        <v>0</v>
      </c>
      <c r="G274" s="99">
        <f>F274</f>
        <v>0</v>
      </c>
      <c r="H274" s="166"/>
      <c r="I274" s="103" t="s">
        <v>531</v>
      </c>
      <c r="J274" s="103" t="str">
        <f>VLOOKUP(I274,Presupuesto!$B$11:$C$565,2,0)</f>
        <v>DECIMOCUARTO MES</v>
      </c>
      <c r="K274" s="100" t="str">
        <f t="shared" si="5"/>
        <v>Posgrado</v>
      </c>
      <c r="L274" s="100" t="s">
        <v>404</v>
      </c>
    </row>
    <row r="275" spans="3:12" ht="15.75" thickBot="1" x14ac:dyDescent="0.3">
      <c r="C275" s="139" t="s">
        <v>499</v>
      </c>
      <c r="D275" s="202"/>
      <c r="E275" s="154">
        <v>12</v>
      </c>
      <c r="F275" s="323">
        <f>HLOOKUP($C275,$BZ$2:$CM$3,2,0)</f>
        <v>26368.87</v>
      </c>
      <c r="G275" s="115">
        <f>D275*E275*F275</f>
        <v>0</v>
      </c>
      <c r="H275" s="168"/>
      <c r="I275" s="116" t="s">
        <v>508</v>
      </c>
      <c r="J275" s="116" t="str">
        <f>VLOOKUP(I275,Presupuesto!$B$11:$C$565,2,0)</f>
        <v>SUELDOS Y SALARIOS PERMANENTES</v>
      </c>
      <c r="K275" s="100" t="str">
        <f t="shared" si="5"/>
        <v>Posgrado</v>
      </c>
      <c r="L275" s="100" t="s">
        <v>404</v>
      </c>
    </row>
    <row r="276" spans="3:12" x14ac:dyDescent="0.25">
      <c r="C276" s="174" t="s">
        <v>58</v>
      </c>
      <c r="D276" s="165"/>
      <c r="E276" s="156">
        <v>0</v>
      </c>
      <c r="F276" s="102">
        <f>IF(E275=0,"",(G275/E275)/12*E275)</f>
        <v>0</v>
      </c>
      <c r="G276" s="99">
        <f>F276</f>
        <v>0</v>
      </c>
      <c r="H276" s="166"/>
      <c r="I276" s="118" t="s">
        <v>528</v>
      </c>
      <c r="J276" s="118" t="str">
        <f>VLOOKUP(I276,Presupuesto!$B$11:$C$565,2,0)</f>
        <v>AGUINALDO Y DECIMO CUARTO MES</v>
      </c>
      <c r="K276" s="100" t="str">
        <f t="shared" si="5"/>
        <v>Posgrado</v>
      </c>
      <c r="L276" s="100" t="s">
        <v>404</v>
      </c>
    </row>
    <row r="277" spans="3:12" ht="15.75" thickBot="1" x14ac:dyDescent="0.3">
      <c r="C277" s="175" t="s">
        <v>59</v>
      </c>
      <c r="D277" s="165"/>
      <c r="E277" s="156">
        <v>0</v>
      </c>
      <c r="F277" s="119">
        <f>IF(E275&lt;6,"",((E275-6)/12)*(G275/E275))</f>
        <v>0</v>
      </c>
      <c r="G277" s="99">
        <f>F277</f>
        <v>0</v>
      </c>
      <c r="H277" s="166"/>
      <c r="I277" s="103" t="s">
        <v>531</v>
      </c>
      <c r="J277" s="103" t="str">
        <f>VLOOKUP(I277,Presupuesto!$B$11:$C$565,2,0)</f>
        <v>DECIMOCUARTO MES</v>
      </c>
      <c r="K277" s="100" t="str">
        <f t="shared" si="5"/>
        <v>Posgrado</v>
      </c>
      <c r="L277" s="100" t="s">
        <v>404</v>
      </c>
    </row>
    <row r="278" spans="3:12" ht="15.75" thickBot="1" x14ac:dyDescent="0.3">
      <c r="C278" s="139" t="s">
        <v>500</v>
      </c>
      <c r="D278" s="202"/>
      <c r="E278" s="154">
        <v>12</v>
      </c>
      <c r="F278" s="323">
        <f>HLOOKUP($C278,$BZ$2:$CM$3,2,0)</f>
        <v>17893.16</v>
      </c>
      <c r="G278" s="115">
        <f>D278*E278*F278</f>
        <v>0</v>
      </c>
      <c r="H278" s="168"/>
      <c r="I278" s="116" t="s">
        <v>508</v>
      </c>
      <c r="J278" s="116" t="str">
        <f>VLOOKUP(I278,Presupuesto!$B$11:$C$565,2,0)</f>
        <v>SUELDOS Y SALARIOS PERMANENTES</v>
      </c>
      <c r="K278" s="100" t="str">
        <f t="shared" si="5"/>
        <v>Posgrado</v>
      </c>
      <c r="L278" s="100" t="s">
        <v>404</v>
      </c>
    </row>
    <row r="279" spans="3:12" x14ac:dyDescent="0.25">
      <c r="C279" s="174" t="s">
        <v>58</v>
      </c>
      <c r="D279" s="165"/>
      <c r="E279" s="156">
        <v>0</v>
      </c>
      <c r="F279" s="102">
        <f>IF(E278=0,"",(G278/E278)/12*E278)</f>
        <v>0</v>
      </c>
      <c r="G279" s="99">
        <f>F279</f>
        <v>0</v>
      </c>
      <c r="H279" s="166"/>
      <c r="I279" s="118" t="s">
        <v>528</v>
      </c>
      <c r="J279" s="118" t="str">
        <f>VLOOKUP(I279,Presupuesto!$B$11:$C$565,2,0)</f>
        <v>AGUINALDO Y DECIMO CUARTO MES</v>
      </c>
      <c r="K279" s="100" t="str">
        <f t="shared" si="5"/>
        <v>Posgrado</v>
      </c>
      <c r="L279" s="100" t="s">
        <v>404</v>
      </c>
    </row>
    <row r="280" spans="3:12" ht="15.75" thickBot="1" x14ac:dyDescent="0.3">
      <c r="C280" s="175" t="s">
        <v>59</v>
      </c>
      <c r="D280" s="165"/>
      <c r="E280" s="156">
        <v>0</v>
      </c>
      <c r="F280" s="119">
        <f>IF(E278&lt;6,"",((E278-6)/12)*(G278/E278))</f>
        <v>0</v>
      </c>
      <c r="G280" s="99">
        <f>F280</f>
        <v>0</v>
      </c>
      <c r="H280" s="166"/>
      <c r="I280" s="103" t="s">
        <v>531</v>
      </c>
      <c r="J280" s="103" t="str">
        <f>VLOOKUP(I280,Presupuesto!$B$11:$C$565,2,0)</f>
        <v>DECIMOCUARTO MES</v>
      </c>
      <c r="K280" s="100" t="str">
        <f t="shared" si="5"/>
        <v>Posgrado</v>
      </c>
      <c r="L280" s="100" t="s">
        <v>404</v>
      </c>
    </row>
    <row r="281" spans="3:12" ht="15.75" thickBot="1" x14ac:dyDescent="0.3">
      <c r="C281" s="139" t="s">
        <v>501</v>
      </c>
      <c r="D281" s="202"/>
      <c r="E281" s="154">
        <v>12</v>
      </c>
      <c r="F281" s="323">
        <f>HLOOKUP($C281,$BZ$2:$CM$3,2,0)</f>
        <v>16951.419999999998</v>
      </c>
      <c r="G281" s="115">
        <f>D281*E281*F281</f>
        <v>0</v>
      </c>
      <c r="H281" s="168"/>
      <c r="I281" s="116" t="s">
        <v>508</v>
      </c>
      <c r="J281" s="116" t="str">
        <f>VLOOKUP(I281,Presupuesto!$B$11:$C$565,2,0)</f>
        <v>SUELDOS Y SALARIOS PERMANENTES</v>
      </c>
      <c r="K281" s="100" t="str">
        <f t="shared" si="5"/>
        <v>Posgrado</v>
      </c>
      <c r="L281" s="100" t="s">
        <v>404</v>
      </c>
    </row>
    <row r="282" spans="3:12" x14ac:dyDescent="0.25">
      <c r="C282" s="174" t="s">
        <v>58</v>
      </c>
      <c r="D282" s="165"/>
      <c r="E282" s="156">
        <v>0</v>
      </c>
      <c r="F282" s="102">
        <f>IF(E281=0,"",(G281/E281)/12*E281)</f>
        <v>0</v>
      </c>
      <c r="G282" s="99">
        <f>F282</f>
        <v>0</v>
      </c>
      <c r="H282" s="166"/>
      <c r="I282" s="118" t="s">
        <v>528</v>
      </c>
      <c r="J282" s="118" t="str">
        <f>VLOOKUP(I282,Presupuesto!$B$11:$C$565,2,0)</f>
        <v>AGUINALDO Y DECIMO CUARTO MES</v>
      </c>
      <c r="K282" s="100" t="str">
        <f t="shared" si="5"/>
        <v>Posgrado</v>
      </c>
      <c r="L282" s="100" t="s">
        <v>404</v>
      </c>
    </row>
    <row r="283" spans="3:12" ht="15.75" thickBot="1" x14ac:dyDescent="0.3">
      <c r="C283" s="175" t="s">
        <v>59</v>
      </c>
      <c r="D283" s="165"/>
      <c r="E283" s="156">
        <v>0</v>
      </c>
      <c r="F283" s="119">
        <f>IF(E281&lt;6,"",((E281-6)/12)*(G281/E281))</f>
        <v>0</v>
      </c>
      <c r="G283" s="99">
        <f>F283</f>
        <v>0</v>
      </c>
      <c r="H283" s="166"/>
      <c r="I283" s="103" t="s">
        <v>531</v>
      </c>
      <c r="J283" s="103" t="str">
        <f>VLOOKUP(I283,Presupuesto!$B$11:$C$565,2,0)</f>
        <v>DECIMOCUARTO MES</v>
      </c>
      <c r="K283" s="100" t="str">
        <f t="shared" si="5"/>
        <v>Posgrado</v>
      </c>
      <c r="L283" s="100" t="s">
        <v>404</v>
      </c>
    </row>
    <row r="284" spans="3:12" ht="15.75" thickBot="1" x14ac:dyDescent="0.3">
      <c r="C284" s="139" t="s">
        <v>502</v>
      </c>
      <c r="D284" s="202"/>
      <c r="E284" s="154">
        <v>12</v>
      </c>
      <c r="F284" s="323">
        <f>HLOOKUP($C284,$BZ$2:$CM$3,2,0)</f>
        <v>13184.44</v>
      </c>
      <c r="G284" s="115">
        <f>D284*E284*F284</f>
        <v>0</v>
      </c>
      <c r="H284" s="168"/>
      <c r="I284" s="116" t="s">
        <v>508</v>
      </c>
      <c r="J284" s="116" t="str">
        <f>VLOOKUP(I284,Presupuesto!$B$11:$C$565,2,0)</f>
        <v>SUELDOS Y SALARIOS PERMANENTES</v>
      </c>
      <c r="K284" s="100" t="str">
        <f t="shared" si="5"/>
        <v>Posgrado</v>
      </c>
      <c r="L284" s="100" t="s">
        <v>404</v>
      </c>
    </row>
    <row r="285" spans="3:12" x14ac:dyDescent="0.25">
      <c r="C285" s="174" t="s">
        <v>58</v>
      </c>
      <c r="D285" s="165"/>
      <c r="E285" s="156">
        <v>0</v>
      </c>
      <c r="F285" s="102">
        <f>IF(E284=0,"",(G284/E284)/12*E284)</f>
        <v>0</v>
      </c>
      <c r="G285" s="99">
        <f>F285</f>
        <v>0</v>
      </c>
      <c r="H285" s="166"/>
      <c r="I285" s="118" t="s">
        <v>528</v>
      </c>
      <c r="J285" s="118" t="str">
        <f>VLOOKUP(I285,Presupuesto!$B$11:$C$565,2,0)</f>
        <v>AGUINALDO Y DECIMO CUARTO MES</v>
      </c>
      <c r="K285" s="100" t="str">
        <f t="shared" si="5"/>
        <v>Posgrado</v>
      </c>
      <c r="L285" s="100" t="s">
        <v>404</v>
      </c>
    </row>
    <row r="286" spans="3:12" ht="15.75" thickBot="1" x14ac:dyDescent="0.3">
      <c r="C286" s="175" t="s">
        <v>59</v>
      </c>
      <c r="D286" s="165"/>
      <c r="E286" s="156">
        <v>0</v>
      </c>
      <c r="F286" s="119">
        <f>IF(E284&lt;6,"",((E284-6)/12)*(G284/E284))</f>
        <v>0</v>
      </c>
      <c r="G286" s="99">
        <f>F286</f>
        <v>0</v>
      </c>
      <c r="H286" s="166"/>
      <c r="I286" s="103" t="s">
        <v>531</v>
      </c>
      <c r="J286" s="103" t="str">
        <f>VLOOKUP(I286,Presupuesto!$B$11:$C$565,2,0)</f>
        <v>DECIMOCUARTO MES</v>
      </c>
      <c r="K286" s="100" t="str">
        <f t="shared" si="5"/>
        <v>Posgrado</v>
      </c>
      <c r="L286" s="100" t="s">
        <v>404</v>
      </c>
    </row>
    <row r="287" spans="3:12" ht="15.75" thickBot="1" x14ac:dyDescent="0.3">
      <c r="C287" s="139" t="s">
        <v>503</v>
      </c>
      <c r="D287" s="202"/>
      <c r="E287" s="154">
        <v>12</v>
      </c>
      <c r="F287" s="323">
        <f>HLOOKUP($C287,$BZ$2:$CM$3,2,0)</f>
        <v>15032.56</v>
      </c>
      <c r="G287" s="115">
        <f>D287*E287*F287</f>
        <v>0</v>
      </c>
      <c r="H287" s="168"/>
      <c r="I287" s="116" t="s">
        <v>508</v>
      </c>
      <c r="J287" s="116" t="str">
        <f>VLOOKUP(I287,Presupuesto!$B$11:$C$565,2,0)</f>
        <v>SUELDOS Y SALARIOS PERMANENTES</v>
      </c>
      <c r="K287" s="100" t="str">
        <f t="shared" si="5"/>
        <v>Posgrado</v>
      </c>
      <c r="L287" s="100" t="s">
        <v>404</v>
      </c>
    </row>
    <row r="288" spans="3:12" x14ac:dyDescent="0.25">
      <c r="C288" s="174" t="s">
        <v>58</v>
      </c>
      <c r="D288" s="165"/>
      <c r="E288" s="156">
        <v>0</v>
      </c>
      <c r="F288" s="102">
        <f>IF(E287=0,"",(G287/E287)/12*E287)</f>
        <v>0</v>
      </c>
      <c r="G288" s="99">
        <f>F288</f>
        <v>0</v>
      </c>
      <c r="H288" s="166"/>
      <c r="I288" s="118" t="s">
        <v>528</v>
      </c>
      <c r="J288" s="118" t="str">
        <f>VLOOKUP(I288,Presupuesto!$B$11:$C$565,2,0)</f>
        <v>AGUINALDO Y DECIMO CUARTO MES</v>
      </c>
      <c r="K288" s="100" t="str">
        <f t="shared" si="5"/>
        <v>Posgrado</v>
      </c>
      <c r="L288" s="100" t="s">
        <v>404</v>
      </c>
    </row>
    <row r="289" spans="3:12" ht="15.75" thickBot="1" x14ac:dyDescent="0.3">
      <c r="C289" s="175" t="s">
        <v>59</v>
      </c>
      <c r="D289" s="165"/>
      <c r="E289" s="156">
        <v>0</v>
      </c>
      <c r="F289" s="119">
        <f>IF(E287&lt;6,"",((E287-6)/12)*(G287/E287))</f>
        <v>0</v>
      </c>
      <c r="G289" s="99">
        <f>F289</f>
        <v>0</v>
      </c>
      <c r="H289" s="166"/>
      <c r="I289" s="103" t="s">
        <v>531</v>
      </c>
      <c r="J289" s="103" t="str">
        <f>VLOOKUP(I289,Presupuesto!$B$11:$C$565,2,0)</f>
        <v>DECIMOCUARTO MES</v>
      </c>
      <c r="K289" s="100" t="str">
        <f t="shared" si="5"/>
        <v>Posgrado</v>
      </c>
      <c r="L289" s="100" t="s">
        <v>404</v>
      </c>
    </row>
    <row r="290" spans="3:12" ht="15.75" thickBot="1" x14ac:dyDescent="0.3">
      <c r="C290" s="139" t="s">
        <v>504</v>
      </c>
      <c r="D290" s="202"/>
      <c r="E290" s="154">
        <v>12</v>
      </c>
      <c r="F290" s="323">
        <f>HLOOKUP($C290,$BZ$2:$CM$3,2,0)</f>
        <v>13264.02</v>
      </c>
      <c r="G290" s="115">
        <f>D290*E290*F290</f>
        <v>0</v>
      </c>
      <c r="H290" s="168"/>
      <c r="I290" s="116" t="s">
        <v>508</v>
      </c>
      <c r="J290" s="116" t="str">
        <f>VLOOKUP(I290,Presupuesto!$B$11:$C$565,2,0)</f>
        <v>SUELDOS Y SALARIOS PERMANENTES</v>
      </c>
      <c r="K290" s="100" t="str">
        <f t="shared" si="5"/>
        <v>Posgrado</v>
      </c>
      <c r="L290" s="100" t="s">
        <v>404</v>
      </c>
    </row>
    <row r="291" spans="3:12" x14ac:dyDescent="0.25">
      <c r="C291" s="174" t="s">
        <v>58</v>
      </c>
      <c r="D291" s="165"/>
      <c r="E291" s="156">
        <v>0</v>
      </c>
      <c r="F291" s="102">
        <f>IF(E290=0,"",(G290/E290)/12*E290)</f>
        <v>0</v>
      </c>
      <c r="G291" s="99">
        <f>F291</f>
        <v>0</v>
      </c>
      <c r="H291" s="166"/>
      <c r="I291" s="118" t="s">
        <v>528</v>
      </c>
      <c r="J291" s="118" t="str">
        <f>VLOOKUP(I291,Presupuesto!$B$11:$C$565,2,0)</f>
        <v>AGUINALDO Y DECIMO CUARTO MES</v>
      </c>
      <c r="K291" s="100" t="str">
        <f t="shared" si="5"/>
        <v>Posgrado</v>
      </c>
      <c r="L291" s="100" t="s">
        <v>404</v>
      </c>
    </row>
    <row r="292" spans="3:12" ht="15.75" thickBot="1" x14ac:dyDescent="0.3">
      <c r="C292" s="175" t="s">
        <v>59</v>
      </c>
      <c r="D292" s="165"/>
      <c r="E292" s="156">
        <v>0</v>
      </c>
      <c r="F292" s="119">
        <f>IF(E290&lt;6,"",((E290-6)/12)*(G290/E290))</f>
        <v>0</v>
      </c>
      <c r="G292" s="99">
        <f>F292</f>
        <v>0</v>
      </c>
      <c r="H292" s="166"/>
      <c r="I292" s="103" t="s">
        <v>531</v>
      </c>
      <c r="J292" s="103" t="str">
        <f>VLOOKUP(I292,Presupuesto!$B$11:$C$565,2,0)</f>
        <v>DECIMOCUARTO MES</v>
      </c>
      <c r="K292" s="100" t="str">
        <f t="shared" si="5"/>
        <v>Posgrado</v>
      </c>
      <c r="L292" s="100" t="s">
        <v>404</v>
      </c>
    </row>
    <row r="293" spans="3:12" ht="15.75" thickBot="1" x14ac:dyDescent="0.3">
      <c r="C293" s="139" t="s">
        <v>505</v>
      </c>
      <c r="D293" s="202"/>
      <c r="E293" s="154">
        <v>12</v>
      </c>
      <c r="F293" s="323">
        <f>HLOOKUP($C293,$BZ$2:$CM$3,2,0)</f>
        <v>12379.75</v>
      </c>
      <c r="G293" s="115">
        <f>D293*E293*F293</f>
        <v>0</v>
      </c>
      <c r="H293" s="168"/>
      <c r="I293" s="116" t="s">
        <v>508</v>
      </c>
      <c r="J293" s="116" t="str">
        <f>VLOOKUP(I293,Presupuesto!$B$11:$C$565,2,0)</f>
        <v>SUELDOS Y SALARIOS PERMANENTES</v>
      </c>
      <c r="K293" s="100" t="str">
        <f t="shared" si="5"/>
        <v>Posgrado</v>
      </c>
      <c r="L293" s="100" t="s">
        <v>404</v>
      </c>
    </row>
    <row r="294" spans="3:12" x14ac:dyDescent="0.25">
      <c r="C294" s="174" t="s">
        <v>58</v>
      </c>
      <c r="D294" s="165"/>
      <c r="E294" s="156">
        <v>0</v>
      </c>
      <c r="F294" s="102">
        <f>IF(E293=0,"",(G293/E293)/12*E293)</f>
        <v>0</v>
      </c>
      <c r="G294" s="99">
        <f>F294</f>
        <v>0</v>
      </c>
      <c r="H294" s="166"/>
      <c r="I294" s="118" t="s">
        <v>528</v>
      </c>
      <c r="J294" s="118" t="str">
        <f>VLOOKUP(I294,Presupuesto!$B$11:$C$565,2,0)</f>
        <v>AGUINALDO Y DECIMO CUARTO MES</v>
      </c>
      <c r="K294" s="100" t="str">
        <f t="shared" si="5"/>
        <v>Posgrado</v>
      </c>
      <c r="L294" s="100" t="s">
        <v>404</v>
      </c>
    </row>
    <row r="295" spans="3:12" ht="15.75" thickBot="1" x14ac:dyDescent="0.3">
      <c r="C295" s="175" t="s">
        <v>59</v>
      </c>
      <c r="D295" s="165"/>
      <c r="E295" s="156">
        <v>0</v>
      </c>
      <c r="F295" s="119">
        <f>IF(E293&lt;6,"",((E293-6)/12)*(G293/E293))</f>
        <v>0</v>
      </c>
      <c r="G295" s="99">
        <f>F295</f>
        <v>0</v>
      </c>
      <c r="H295" s="166"/>
      <c r="I295" s="103" t="s">
        <v>531</v>
      </c>
      <c r="J295" s="103" t="str">
        <f>VLOOKUP(I295,Presupuesto!$B$11:$C$565,2,0)</f>
        <v>DECIMOCUARTO MES</v>
      </c>
      <c r="K295" s="100" t="str">
        <f t="shared" si="5"/>
        <v>Posgrado</v>
      </c>
      <c r="L295" s="100" t="s">
        <v>404</v>
      </c>
    </row>
    <row r="296" spans="3:12" ht="15.75" thickBot="1" x14ac:dyDescent="0.3">
      <c r="C296" s="139" t="s">
        <v>506</v>
      </c>
      <c r="D296" s="202"/>
      <c r="E296" s="154">
        <v>12</v>
      </c>
      <c r="F296" s="323">
        <f>HLOOKUP($C296,$BZ$2:$CM$3,2,0)</f>
        <v>439.49</v>
      </c>
      <c r="G296" s="115">
        <f>D296*E296*F296</f>
        <v>0</v>
      </c>
      <c r="H296" s="168"/>
      <c r="I296" s="116" t="s">
        <v>508</v>
      </c>
      <c r="J296" s="116" t="str">
        <f>VLOOKUP(I296,Presupuesto!$B$11:$C$565,2,0)</f>
        <v>SUELDOS Y SALARIOS PERMANENTES</v>
      </c>
      <c r="K296" s="100" t="str">
        <f t="shared" si="5"/>
        <v>Posgrado</v>
      </c>
      <c r="L296" s="100" t="s">
        <v>404</v>
      </c>
    </row>
    <row r="297" spans="3:12" x14ac:dyDescent="0.25">
      <c r="C297" s="174" t="s">
        <v>58</v>
      </c>
      <c r="D297" s="165"/>
      <c r="E297" s="156">
        <v>0</v>
      </c>
      <c r="F297" s="102">
        <f>IF(E296=0,"",(G296/E296)/12*E296)</f>
        <v>0</v>
      </c>
      <c r="G297" s="99">
        <f>F297</f>
        <v>0</v>
      </c>
      <c r="H297" s="166"/>
      <c r="I297" s="118" t="s">
        <v>528</v>
      </c>
      <c r="J297" s="118" t="str">
        <f>VLOOKUP(I297,Presupuesto!$B$11:$C$565,2,0)</f>
        <v>AGUINALDO Y DECIMO CUARTO MES</v>
      </c>
      <c r="K297" s="100" t="str">
        <f t="shared" si="5"/>
        <v>Posgrado</v>
      </c>
      <c r="L297" s="100" t="s">
        <v>404</v>
      </c>
    </row>
    <row r="298" spans="3:12" ht="15.75" thickBot="1" x14ac:dyDescent="0.3">
      <c r="C298" s="175" t="s">
        <v>59</v>
      </c>
      <c r="D298" s="165"/>
      <c r="E298" s="156">
        <v>0</v>
      </c>
      <c r="F298" s="119">
        <f>IF(E296&lt;6,"",((E296-6)/12)*(G296/E296))</f>
        <v>0</v>
      </c>
      <c r="G298" s="99">
        <f>F298</f>
        <v>0</v>
      </c>
      <c r="H298" s="166"/>
      <c r="I298" s="103" t="s">
        <v>531</v>
      </c>
      <c r="J298" s="103" t="str">
        <f>VLOOKUP(I298,Presupuesto!$B$11:$C$565,2,0)</f>
        <v>DECIMOCUARTO MES</v>
      </c>
      <c r="K298" s="100" t="str">
        <f t="shared" si="5"/>
        <v>Posgrado</v>
      </c>
      <c r="L298" s="100" t="s">
        <v>404</v>
      </c>
    </row>
    <row r="299" spans="3:12" ht="15.75" thickBot="1" x14ac:dyDescent="0.3">
      <c r="C299" s="139" t="s">
        <v>507</v>
      </c>
      <c r="D299" s="202"/>
      <c r="E299" s="154">
        <v>12</v>
      </c>
      <c r="F299" s="323">
        <f>HLOOKUP($C299,$BZ$2:$CM$3,2,0)</f>
        <v>1904.46</v>
      </c>
      <c r="G299" s="115">
        <f>D299*E299*F299</f>
        <v>0</v>
      </c>
      <c r="H299" s="168"/>
      <c r="I299" s="116" t="s">
        <v>508</v>
      </c>
      <c r="J299" s="116" t="str">
        <f>VLOOKUP(I299,Presupuesto!$B$11:$C$565,2,0)</f>
        <v>SUELDOS Y SALARIOS PERMANENTES</v>
      </c>
      <c r="K299" s="100" t="str">
        <f t="shared" si="5"/>
        <v>Posgrado</v>
      </c>
      <c r="L299" s="100" t="s">
        <v>404</v>
      </c>
    </row>
    <row r="300" spans="3:12" x14ac:dyDescent="0.25">
      <c r="C300" s="174" t="s">
        <v>58</v>
      </c>
      <c r="D300" s="165"/>
      <c r="E300" s="156">
        <v>0</v>
      </c>
      <c r="F300" s="102">
        <f>IF(E299=0,"",(G299/E299)/12*E299)</f>
        <v>0</v>
      </c>
      <c r="G300" s="99">
        <f>F300</f>
        <v>0</v>
      </c>
      <c r="H300" s="166"/>
      <c r="I300" s="118" t="s">
        <v>528</v>
      </c>
      <c r="J300" s="118" t="str">
        <f>VLOOKUP(I300,Presupuesto!$B$11:$C$565,2,0)</f>
        <v>AGUINALDO Y DECIMO CUARTO MES</v>
      </c>
      <c r="K300" s="100" t="str">
        <f t="shared" si="5"/>
        <v>Posgrado</v>
      </c>
      <c r="L300" s="100" t="s">
        <v>404</v>
      </c>
    </row>
    <row r="301" spans="3:12" ht="15.75" thickBot="1" x14ac:dyDescent="0.3">
      <c r="C301" s="175" t="s">
        <v>59</v>
      </c>
      <c r="D301" s="165"/>
      <c r="E301" s="156">
        <v>0</v>
      </c>
      <c r="F301" s="119">
        <f>IF(E299&lt;6,"",((E299-6)/12)*(G299/E299))</f>
        <v>0</v>
      </c>
      <c r="G301" s="99">
        <f>F301</f>
        <v>0</v>
      </c>
      <c r="H301" s="166"/>
      <c r="I301" s="103" t="s">
        <v>531</v>
      </c>
      <c r="J301" s="103" t="str">
        <f>VLOOKUP(I301,Presupuesto!$B$11:$C$565,2,0)</f>
        <v>DECIMOCUARTO MES</v>
      </c>
      <c r="K301" s="100" t="str">
        <f t="shared" si="5"/>
        <v>Posgrado</v>
      </c>
      <c r="L301" s="100" t="s">
        <v>404</v>
      </c>
    </row>
    <row r="302" spans="3:12" ht="15.75" thickBot="1" x14ac:dyDescent="0.3">
      <c r="C302" s="142" t="s">
        <v>84</v>
      </c>
      <c r="D302" s="202">
        <v>1</v>
      </c>
      <c r="E302" s="154">
        <v>12</v>
      </c>
      <c r="F302" s="141">
        <v>19125</v>
      </c>
      <c r="G302" s="115">
        <f>D302*E302*F302</f>
        <v>229500</v>
      </c>
      <c r="H302" s="168" t="s">
        <v>1459</v>
      </c>
      <c r="I302" s="116" t="s">
        <v>576</v>
      </c>
      <c r="J302" s="116" t="str">
        <f>VLOOKUP(I302,Presupuesto!$B$11:$C$565,2,0)</f>
        <v>CONTRATOS ESPECIALES</v>
      </c>
      <c r="K302" s="100" t="s">
        <v>481</v>
      </c>
      <c r="L302" s="100" t="s">
        <v>403</v>
      </c>
    </row>
    <row r="303" spans="3:12" x14ac:dyDescent="0.25">
      <c r="C303" s="174" t="s">
        <v>58</v>
      </c>
      <c r="D303" s="165"/>
      <c r="E303" s="156">
        <v>0</v>
      </c>
      <c r="F303" s="119">
        <f>IF(E302=0,"",(G302/E302)/12*E302)</f>
        <v>19125</v>
      </c>
      <c r="G303" s="99">
        <f>F303</f>
        <v>19125</v>
      </c>
      <c r="H303" s="166" t="s">
        <v>1459</v>
      </c>
      <c r="I303" s="103" t="s">
        <v>576</v>
      </c>
      <c r="J303" s="103" t="str">
        <f>VLOOKUP(I303,Presupuesto!$B$11:$C$565,2,0)</f>
        <v>CONTRATOS ESPECIALES</v>
      </c>
      <c r="K303" s="100" t="s">
        <v>481</v>
      </c>
      <c r="L303" s="100" t="s">
        <v>413</v>
      </c>
    </row>
    <row r="304" spans="3:12" ht="15.75" thickBot="1" x14ac:dyDescent="0.3">
      <c r="C304" s="175" t="s">
        <v>59</v>
      </c>
      <c r="D304" s="165"/>
      <c r="E304" s="156">
        <v>0</v>
      </c>
      <c r="F304" s="102">
        <f>IF(E302&lt;6,"",((E302-6)/12)*(G302/E302))</f>
        <v>9562.5</v>
      </c>
      <c r="G304" s="99">
        <f>F304</f>
        <v>9562.5</v>
      </c>
      <c r="H304" s="166" t="s">
        <v>1459</v>
      </c>
      <c r="I304" s="103" t="s">
        <v>576</v>
      </c>
      <c r="J304" s="103" t="str">
        <f>VLOOKUP(I304,Presupuesto!$B$11:$C$565,2,0)</f>
        <v>CONTRATOS ESPECIALES</v>
      </c>
      <c r="K304" s="100" t="s">
        <v>481</v>
      </c>
      <c r="L304" s="100" t="s">
        <v>408</v>
      </c>
    </row>
    <row r="305" spans="3:12" ht="15.75" thickBot="1" x14ac:dyDescent="0.3">
      <c r="C305" s="142" t="s">
        <v>60</v>
      </c>
      <c r="D305" s="202"/>
      <c r="E305" s="154">
        <v>1</v>
      </c>
      <c r="F305" s="120"/>
      <c r="G305" s="115">
        <f>D305*E305*F305</f>
        <v>0</v>
      </c>
      <c r="H305" s="168" t="s">
        <v>1459</v>
      </c>
      <c r="I305" s="116" t="s">
        <v>717</v>
      </c>
      <c r="J305" s="116" t="str">
        <f>VLOOKUP(I305,Presupuesto!$B$11:$C$565,2,0)</f>
        <v>OTROS SERVICIOS TECNICOS Y PROFESIONALES</v>
      </c>
      <c r="K305" s="100" t="s">
        <v>481</v>
      </c>
      <c r="L305" s="100" t="s">
        <v>421</v>
      </c>
    </row>
    <row r="306" spans="3:12" x14ac:dyDescent="0.25">
      <c r="C306" s="174" t="s">
        <v>58</v>
      </c>
      <c r="D306" s="165"/>
      <c r="E306" s="156">
        <v>0</v>
      </c>
      <c r="F306" s="102">
        <v>0</v>
      </c>
      <c r="G306" s="99">
        <f>F306</f>
        <v>0</v>
      </c>
      <c r="H306" s="166"/>
      <c r="I306" s="103" t="s">
        <v>717</v>
      </c>
      <c r="J306" s="103" t="str">
        <f>VLOOKUP(I306,Presupuesto!$B$11:$C$565,2,0)</f>
        <v>OTROS SERVICIOS TECNICOS Y PROFESIONALES</v>
      </c>
      <c r="K306" s="100" t="str">
        <f t="shared" si="5"/>
        <v>Posgrado</v>
      </c>
      <c r="L306" s="100" t="s">
        <v>403</v>
      </c>
    </row>
    <row r="307" spans="3:12" ht="15.75" thickBot="1" x14ac:dyDescent="0.3">
      <c r="C307" s="175" t="s">
        <v>59</v>
      </c>
      <c r="D307" s="165"/>
      <c r="E307" s="156">
        <v>0</v>
      </c>
      <c r="F307" s="102">
        <v>0</v>
      </c>
      <c r="G307" s="99">
        <f>F307</f>
        <v>0</v>
      </c>
      <c r="H307" s="166"/>
      <c r="I307" s="103" t="s">
        <v>717</v>
      </c>
      <c r="J307" s="103" t="str">
        <f>VLOOKUP(I307,Presupuesto!$B$11:$C$565,2,0)</f>
        <v>OTROS SERVICIOS TECNICOS Y PROFESIONALES</v>
      </c>
      <c r="K307" s="100" t="str">
        <f t="shared" si="5"/>
        <v>Posgrado</v>
      </c>
      <c r="L307" s="100" t="s">
        <v>403</v>
      </c>
    </row>
    <row r="308" spans="3:12" ht="15.75" thickBot="1" x14ac:dyDescent="0.3">
      <c r="C308" s="142" t="s">
        <v>61</v>
      </c>
      <c r="D308" s="202"/>
      <c r="E308" s="154">
        <v>12</v>
      </c>
      <c r="F308" s="120">
        <v>30000</v>
      </c>
      <c r="G308" s="115">
        <f>D308*E308*F308</f>
        <v>0</v>
      </c>
      <c r="H308" s="168"/>
      <c r="I308" s="116" t="s">
        <v>508</v>
      </c>
      <c r="J308" s="116" t="str">
        <f>VLOOKUP(I308,Presupuesto!$B$11:$C$565,2,0)</f>
        <v>SUELDOS Y SALARIOS PERMANENTES</v>
      </c>
      <c r="K308" s="100" t="str">
        <f t="shared" si="5"/>
        <v>Posgrado</v>
      </c>
      <c r="L308" s="100" t="s">
        <v>403</v>
      </c>
    </row>
    <row r="309" spans="3:12" x14ac:dyDescent="0.25">
      <c r="C309" s="174" t="s">
        <v>58</v>
      </c>
      <c r="D309" s="172"/>
      <c r="E309" s="133">
        <v>0</v>
      </c>
      <c r="F309" s="121">
        <f>IF(E308=0,"",(G308/E308)/12*E308)</f>
        <v>0</v>
      </c>
      <c r="G309" s="122">
        <f>F309</f>
        <v>0</v>
      </c>
      <c r="H309" s="166"/>
      <c r="I309" s="103" t="s">
        <v>528</v>
      </c>
      <c r="J309" s="103" t="str">
        <f>VLOOKUP(I309,Presupuesto!$B$11:$C$565,2,0)</f>
        <v>AGUINALDO Y DECIMO CUARTO MES</v>
      </c>
      <c r="K309" s="100" t="str">
        <f t="shared" si="5"/>
        <v>Posgrado</v>
      </c>
      <c r="L309" s="100" t="s">
        <v>403</v>
      </c>
    </row>
    <row r="310" spans="3:12" ht="15.75" thickBot="1" x14ac:dyDescent="0.3">
      <c r="C310" s="176" t="s">
        <v>59</v>
      </c>
      <c r="D310" s="164"/>
      <c r="E310" s="134">
        <v>0</v>
      </c>
      <c r="F310" s="107">
        <f>IF(E308&lt;6,"",((E308-6)/12)*(G308/E308))</f>
        <v>0</v>
      </c>
      <c r="G310" s="107">
        <f>F310</f>
        <v>0</v>
      </c>
      <c r="H310" s="164"/>
      <c r="I310" s="108" t="s">
        <v>531</v>
      </c>
      <c r="J310" s="126" t="str">
        <f>VLOOKUP(I310,Presupuesto!$B$11:$C$565,2,0)</f>
        <v>DECIMOCUARTO MES</v>
      </c>
      <c r="K310" s="108" t="str">
        <f t="shared" si="5"/>
        <v>Posgrado</v>
      </c>
      <c r="L310" s="126" t="s">
        <v>403</v>
      </c>
    </row>
  </sheetData>
  <conditionalFormatting sqref="E56">
    <cfRule type="cellIs" dxfId="5" priority="11" operator="greaterThan">
      <formula>12</formula>
    </cfRule>
  </conditionalFormatting>
  <conditionalFormatting sqref="E181">
    <cfRule type="cellIs" dxfId="4" priority="5" operator="greaterThan">
      <formula>12</formula>
    </cfRule>
  </conditionalFormatting>
  <conditionalFormatting sqref="E117">
    <cfRule type="cellIs" dxfId="3" priority="8" operator="greaterThan">
      <formula>12</formula>
    </cfRule>
  </conditionalFormatting>
  <conditionalFormatting sqref="E236">
    <cfRule type="cellIs" dxfId="2" priority="3" operator="greaterThan">
      <formula>12</formula>
    </cfRule>
  </conditionalFormatting>
  <conditionalFormatting sqref="E299">
    <cfRule type="cellIs" dxfId="1" priority="1" operator="greaterThan">
      <formula>12</formula>
    </cfRule>
  </conditionalFormatting>
  <dataValidations count="7">
    <dataValidation type="list" allowBlank="1" showInputMessage="1" showErrorMessage="1" errorTitle="¡Ingreso no Válido!" error="Por favor seleccione una opción de la lista" promptTitle="Tipo de Presupuesto" prompt="Seleccione una opción de la lista." sqref="H17:H67 H78:H128 H142:H186 H197:H247 H260:H310">
      <formula1>$R$2:$S$2</formula1>
    </dataValidation>
    <dataValidation type="list" allowBlank="1" showInputMessage="1" showErrorMessage="1" errorTitle="¡Ingreso Inválido!" error="Seleccione una opción de la lista." promptTitle="Dimensión Estratégica" prompt="Seleccione una opción de la lista." sqref="K17:K67 K78:K128 K197:K247 K260:K310">
      <formula1>$A$2:$O$2</formula1>
    </dataValidation>
    <dataValidation type="list" allowBlank="1" showInputMessage="1" showErrorMessage="1" errorTitle="¡Ingreso Inválido!" error="Seleccione una opción de la lista" promptTitle="Mes Requerido" prompt="Seleccione el mes en el que requiere el recurso." sqref="L17:L67 L78:L128 L142:L186 L197:L247 L260:L310">
      <formula1>$U$2:$AF$2</formula1>
    </dataValidation>
    <dataValidation type="list" allowBlank="1" showInputMessage="1" showErrorMessage="1" sqref="C17 C20 C23 C26 C29 C32 C35 C38 C41 C44 C47 C50 C53 C56 C78 C81 C84 C87 C90 C93 C96 C99 C102 C105 C108 C111 C114 C117 C142 C145 C148 C151 C154 C157 C160 C163 C166 C169 C172 C175 C178 C181 C197 C200 C203 C206 C209 C212 C215 C218 C221 C224 C227 C230 C233 C236 C260 C263 C266 C269 C272 C275 C278 C281 C284 C287 C290 C293 C296 C299">
      <formula1>$BZ$2:$CM$2</formula1>
    </dataValidation>
    <dataValidation type="list" allowBlank="1" showInputMessage="1" showErrorMessage="1" errorTitle="¡Ingreso Inválido!" error="Verifique el valor ingresado." sqref="I17:I67 I78:I128 I197:I247 I260:I310">
      <formula1>$A$1:$UI$1</formula1>
    </dataValidation>
    <dataValidation type="list" allowBlank="1" showInputMessage="1" showErrorMessage="1" errorTitle="¡Ingreso Inválido!" error="Seleccione una opción de la lista." promptTitle="Dimensión Estratégica" prompt="Seleccione una opción de la lista." sqref="K142:K186">
      <formula1>$A$2:$K$2</formula1>
    </dataValidation>
    <dataValidation type="list" allowBlank="1" showInputMessage="1" showErrorMessage="1" errorTitle="¡Ingreso Inválido!" error="Verifique el valor ingresado." sqref="I142:I186">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D10" sqref="D10"/>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392</v>
      </c>
      <c r="D5" s="8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400</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419</v>
      </c>
      <c r="K16" s="130" t="s">
        <v>420</v>
      </c>
    </row>
    <row r="17" spans="2:11" x14ac:dyDescent="0.25">
      <c r="B17" s="95"/>
      <c r="C17" s="97" t="s">
        <v>63</v>
      </c>
      <c r="D17" s="160"/>
      <c r="E17" s="98">
        <v>2800</v>
      </c>
      <c r="F17" s="99">
        <f>D17*E17</f>
        <v>0</v>
      </c>
      <c r="G17" s="163" t="s">
        <v>1459</v>
      </c>
      <c r="H17" s="100" t="s">
        <v>997</v>
      </c>
      <c r="I17" s="100" t="str">
        <f>VLOOKUP(H17,Presupuesto!$B$11:$C$565,2,0)</f>
        <v>MUEBLES VARIOS DE OFICINA</v>
      </c>
      <c r="J17" s="227" t="s">
        <v>1471</v>
      </c>
      <c r="K17" s="100" t="s">
        <v>413</v>
      </c>
    </row>
    <row r="18" spans="2:11" ht="32.25" customHeight="1" x14ac:dyDescent="0.25">
      <c r="B18" s="95"/>
      <c r="C18" s="101" t="s">
        <v>64</v>
      </c>
      <c r="D18" s="153"/>
      <c r="E18" s="102">
        <v>2400</v>
      </c>
      <c r="F18" s="99">
        <f>D18*E18</f>
        <v>0</v>
      </c>
      <c r="G18" s="163"/>
      <c r="H18" s="103" t="s">
        <v>997</v>
      </c>
      <c r="I18" s="100" t="str">
        <f>VLOOKUP(H18,Presupuesto!$B$11:$C$565,2,0)</f>
        <v>MUEBLES VARIOS DE OFICINA</v>
      </c>
      <c r="J18" s="100" t="str">
        <f t="shared" ref="J18:J26" si="0">$J$17</f>
        <v>Posgrado</v>
      </c>
      <c r="K18" s="100" t="s">
        <v>421</v>
      </c>
    </row>
    <row r="19" spans="2:11" x14ac:dyDescent="0.25">
      <c r="B19" s="95"/>
      <c r="C19" s="101" t="s">
        <v>65</v>
      </c>
      <c r="D19" s="153"/>
      <c r="E19" s="102">
        <v>1000</v>
      </c>
      <c r="F19" s="99">
        <f t="shared" ref="F19:F26" si="1">D19*E19</f>
        <v>0</v>
      </c>
      <c r="G19" s="163"/>
      <c r="H19" s="103" t="s">
        <v>997</v>
      </c>
      <c r="I19" s="100" t="str">
        <f>VLOOKUP(H19,Presupuesto!$B$11:$C$565,2,0)</f>
        <v>MUEBLES VARIOS DE OFICINA</v>
      </c>
      <c r="J19" s="100" t="str">
        <f t="shared" si="0"/>
        <v>Posgrado</v>
      </c>
      <c r="K19" s="100" t="s">
        <v>404</v>
      </c>
    </row>
    <row r="20" spans="2:11" x14ac:dyDescent="0.25">
      <c r="B20" s="95"/>
      <c r="C20" s="101" t="s">
        <v>66</v>
      </c>
      <c r="D20" s="153"/>
      <c r="E20" s="102">
        <v>6000</v>
      </c>
      <c r="F20" s="99">
        <f t="shared" si="1"/>
        <v>0</v>
      </c>
      <c r="G20" s="163"/>
      <c r="H20" s="103" t="s">
        <v>997</v>
      </c>
      <c r="I20" s="100" t="str">
        <f>VLOOKUP(H20,Presupuesto!$B$11:$C$565,2,0)</f>
        <v>MUEBLES VARIOS DE OFICINA</v>
      </c>
      <c r="J20" s="100" t="str">
        <f t="shared" si="0"/>
        <v>Posgrado</v>
      </c>
      <c r="K20" s="100" t="s">
        <v>404</v>
      </c>
    </row>
    <row r="21" spans="2:11" x14ac:dyDescent="0.25">
      <c r="B21" s="95"/>
      <c r="C21" s="101" t="s">
        <v>67</v>
      </c>
      <c r="D21" s="153"/>
      <c r="E21" s="102">
        <v>3000</v>
      </c>
      <c r="F21" s="99">
        <f t="shared" si="1"/>
        <v>0</v>
      </c>
      <c r="G21" s="163"/>
      <c r="H21" s="103" t="s">
        <v>997</v>
      </c>
      <c r="I21" s="100" t="str">
        <f>VLOOKUP(H21,Presupuesto!$B$11:$C$565,2,0)</f>
        <v>MUEBLES VARIOS DE OFICINA</v>
      </c>
      <c r="J21" s="100" t="str">
        <f t="shared" si="0"/>
        <v>Posgrado</v>
      </c>
      <c r="K21" s="100" t="s">
        <v>404</v>
      </c>
    </row>
    <row r="22" spans="2:11" x14ac:dyDescent="0.25">
      <c r="B22" s="95"/>
      <c r="C22" s="101" t="s">
        <v>68</v>
      </c>
      <c r="D22" s="153"/>
      <c r="E22" s="102">
        <v>10000</v>
      </c>
      <c r="F22" s="99">
        <f t="shared" si="1"/>
        <v>0</v>
      </c>
      <c r="G22" s="163"/>
      <c r="H22" s="103" t="s">
        <v>997</v>
      </c>
      <c r="I22" s="100" t="str">
        <f>VLOOKUP(H22,Presupuesto!$B$11:$C$565,2,0)</f>
        <v>MUEBLES VARIOS DE OFICINA</v>
      </c>
      <c r="J22" s="100" t="str">
        <f t="shared" si="0"/>
        <v>Posgrado</v>
      </c>
      <c r="K22" s="100" t="s">
        <v>404</v>
      </c>
    </row>
    <row r="23" spans="2:11" x14ac:dyDescent="0.25">
      <c r="B23" s="95"/>
      <c r="C23" s="101" t="s">
        <v>69</v>
      </c>
      <c r="D23" s="153"/>
      <c r="E23" s="102">
        <v>8000</v>
      </c>
      <c r="F23" s="99">
        <f t="shared" si="1"/>
        <v>0</v>
      </c>
      <c r="G23" s="163"/>
      <c r="H23" s="103" t="s">
        <v>1000</v>
      </c>
      <c r="I23" s="100" t="str">
        <f>VLOOKUP(H23,Presupuesto!$B$11:$C$565,2,0)</f>
        <v>EQUIPOS VARIOS DE OFICINA</v>
      </c>
      <c r="J23" s="100" t="str">
        <f t="shared" si="0"/>
        <v>Posgrado</v>
      </c>
      <c r="K23" s="100" t="s">
        <v>404</v>
      </c>
    </row>
    <row r="24" spans="2:11" x14ac:dyDescent="0.25">
      <c r="B24" s="95"/>
      <c r="C24" s="101" t="s">
        <v>70</v>
      </c>
      <c r="D24" s="153"/>
      <c r="E24" s="102">
        <v>2000</v>
      </c>
      <c r="F24" s="99">
        <f t="shared" si="1"/>
        <v>0</v>
      </c>
      <c r="G24" s="163"/>
      <c r="H24" s="103" t="s">
        <v>1000</v>
      </c>
      <c r="I24" s="100" t="str">
        <f>VLOOKUP(H24,Presupuesto!$B$11:$C$565,2,0)</f>
        <v>EQUIPOS VARIOS DE OFICINA</v>
      </c>
      <c r="J24" s="100" t="str">
        <f t="shared" si="0"/>
        <v>Posgrado</v>
      </c>
      <c r="K24" s="100" t="s">
        <v>412</v>
      </c>
    </row>
    <row r="25" spans="2:11" x14ac:dyDescent="0.25">
      <c r="B25" s="95"/>
      <c r="C25" s="101" t="s">
        <v>71</v>
      </c>
      <c r="D25" s="153"/>
      <c r="E25" s="102">
        <v>5000</v>
      </c>
      <c r="F25" s="99">
        <f t="shared" si="1"/>
        <v>0</v>
      </c>
      <c r="G25" s="163"/>
      <c r="H25" s="103" t="s">
        <v>1000</v>
      </c>
      <c r="I25" s="100" t="str">
        <f>VLOOKUP(H25,Presupuesto!$B$11:$C$565,2,0)</f>
        <v>EQUIPOS VARIOS DE OFICINA</v>
      </c>
      <c r="J25" s="100" t="str">
        <f t="shared" si="0"/>
        <v>Posgrado</v>
      </c>
      <c r="K25" s="100" t="s">
        <v>408</v>
      </c>
    </row>
    <row r="26" spans="2:11" ht="15.75" thickBot="1" x14ac:dyDescent="0.3">
      <c r="B26" s="95"/>
      <c r="C26" s="104" t="s">
        <v>72</v>
      </c>
      <c r="D26" s="161"/>
      <c r="E26" s="106">
        <v>100000</v>
      </c>
      <c r="F26" s="107">
        <f t="shared" si="1"/>
        <v>0</v>
      </c>
      <c r="G26" s="164"/>
      <c r="H26" s="108" t="s">
        <v>1000</v>
      </c>
      <c r="I26" s="108" t="str">
        <f>VLOOKUP(H26,Presupuesto!$B$11:$C$565,2,0)</f>
        <v>EQUIPOS VARIOS DE OFICINA</v>
      </c>
      <c r="J26" s="108" t="str">
        <f t="shared" si="0"/>
        <v>Posgrado</v>
      </c>
      <c r="K26" s="126" t="s">
        <v>403</v>
      </c>
    </row>
    <row r="27" spans="2:11" x14ac:dyDescent="0.25">
      <c r="B27" s="95"/>
    </row>
    <row r="28" spans="2:11" x14ac:dyDescent="0.25">
      <c r="B28" s="95"/>
      <c r="C28" s="377"/>
      <c r="D28" s="378"/>
      <c r="E28" s="379"/>
      <c r="F28" s="379"/>
      <c r="G28" s="380"/>
      <c r="H28" s="379"/>
      <c r="I28" s="379"/>
      <c r="J28" s="157"/>
      <c r="K28" s="157"/>
    </row>
    <row r="29" spans="2:11" x14ac:dyDescent="0.25">
      <c r="B29" s="95"/>
      <c r="C29" s="381"/>
      <c r="D29" s="382"/>
      <c r="E29" s="383"/>
      <c r="F29" s="383"/>
      <c r="G29" s="383"/>
      <c r="H29" s="384"/>
      <c r="I29" s="384"/>
      <c r="J29" s="384"/>
      <c r="K29" s="383"/>
    </row>
    <row r="30" spans="2:11" x14ac:dyDescent="0.25">
      <c r="C30" s="381"/>
      <c r="D30" s="382"/>
      <c r="E30" s="383"/>
      <c r="F30" s="383"/>
      <c r="G30" s="383"/>
      <c r="H30" s="384"/>
      <c r="I30" s="384"/>
      <c r="J30" s="384"/>
      <c r="K30" s="383"/>
    </row>
    <row r="31" spans="2:11" ht="15.75" x14ac:dyDescent="0.25">
      <c r="C31" s="385"/>
      <c r="D31" s="386"/>
      <c r="E31" s="383"/>
      <c r="F31" s="383"/>
      <c r="G31" s="383"/>
      <c r="H31" s="384"/>
      <c r="I31" s="384"/>
      <c r="J31" s="384"/>
      <c r="K31" s="383"/>
    </row>
    <row r="32" spans="2:11" ht="18.75" x14ac:dyDescent="0.25">
      <c r="C32" s="387"/>
      <c r="D32" s="382"/>
      <c r="E32" s="383"/>
      <c r="F32" s="383"/>
      <c r="G32" s="383"/>
      <c r="H32" s="384"/>
      <c r="I32" s="384"/>
      <c r="J32" s="384"/>
      <c r="K32" s="383"/>
    </row>
    <row r="33" spans="3:11" x14ac:dyDescent="0.25">
      <c r="C33" s="381"/>
      <c r="D33" s="382"/>
      <c r="E33" s="383"/>
      <c r="F33" s="383"/>
      <c r="G33" s="383"/>
      <c r="H33" s="384"/>
      <c r="I33" s="384"/>
      <c r="J33" s="384"/>
      <c r="K33" s="383"/>
    </row>
    <row r="34" spans="3:11" x14ac:dyDescent="0.25">
      <c r="C34" s="388"/>
      <c r="D34" s="388"/>
      <c r="E34" s="388"/>
      <c r="F34" s="389"/>
      <c r="G34" s="390"/>
      <c r="H34" s="388"/>
      <c r="I34" s="388"/>
      <c r="J34" s="388"/>
      <c r="K34" s="388"/>
    </row>
    <row r="35" spans="3:11" x14ac:dyDescent="0.25">
      <c r="C35" s="383"/>
      <c r="D35" s="391"/>
      <c r="E35" s="392"/>
      <c r="F35" s="392"/>
      <c r="G35" s="393"/>
      <c r="H35" s="384"/>
      <c r="I35" s="384"/>
      <c r="J35" s="394"/>
      <c r="K35" s="384"/>
    </row>
    <row r="36" spans="3:11" x14ac:dyDescent="0.25">
      <c r="C36" s="383"/>
      <c r="D36" s="391"/>
      <c r="E36" s="392"/>
      <c r="F36" s="392"/>
      <c r="G36" s="393"/>
      <c r="H36" s="384"/>
      <c r="I36" s="384"/>
      <c r="J36" s="384"/>
      <c r="K36" s="384"/>
    </row>
    <row r="37" spans="3:11" x14ac:dyDescent="0.25">
      <c r="C37" s="383"/>
      <c r="D37" s="391"/>
      <c r="E37" s="392"/>
      <c r="F37" s="392"/>
      <c r="G37" s="393"/>
      <c r="H37" s="384"/>
      <c r="I37" s="384"/>
      <c r="J37" s="384"/>
      <c r="K37" s="384"/>
    </row>
    <row r="38" spans="3:11" x14ac:dyDescent="0.25">
      <c r="C38" s="383"/>
      <c r="D38" s="391"/>
      <c r="E38" s="392"/>
      <c r="F38" s="392"/>
      <c r="G38" s="393"/>
      <c r="H38" s="384"/>
      <c r="I38" s="384"/>
      <c r="J38" s="384"/>
      <c r="K38" s="384"/>
    </row>
    <row r="39" spans="3:11" x14ac:dyDescent="0.25">
      <c r="C39" s="383"/>
      <c r="D39" s="391"/>
      <c r="E39" s="392"/>
      <c r="F39" s="392"/>
      <c r="G39" s="393"/>
      <c r="H39" s="384"/>
      <c r="I39" s="384"/>
      <c r="J39" s="384"/>
      <c r="K39" s="384"/>
    </row>
    <row r="40" spans="3:11" x14ac:dyDescent="0.25">
      <c r="C40" s="383"/>
      <c r="D40" s="391"/>
      <c r="E40" s="392"/>
      <c r="F40" s="392"/>
      <c r="G40" s="393"/>
      <c r="H40" s="384"/>
      <c r="I40" s="384"/>
      <c r="J40" s="384"/>
      <c r="K40" s="384"/>
    </row>
    <row r="41" spans="3:11" x14ac:dyDescent="0.25">
      <c r="C41" s="383"/>
      <c r="D41" s="391"/>
      <c r="E41" s="392"/>
      <c r="F41" s="392"/>
      <c r="G41" s="393"/>
      <c r="H41" s="384"/>
      <c r="I41" s="384"/>
      <c r="J41" s="384"/>
      <c r="K41" s="384"/>
    </row>
    <row r="42" spans="3:11" x14ac:dyDescent="0.25">
      <c r="C42" s="383"/>
      <c r="D42" s="391"/>
      <c r="E42" s="392"/>
      <c r="F42" s="392"/>
      <c r="G42" s="393"/>
      <c r="H42" s="384"/>
      <c r="I42" s="384"/>
      <c r="J42" s="384"/>
      <c r="K42" s="384"/>
    </row>
    <row r="43" spans="3:11" x14ac:dyDescent="0.25">
      <c r="C43" s="383"/>
      <c r="D43" s="391"/>
      <c r="E43" s="392"/>
      <c r="F43" s="392"/>
      <c r="G43" s="393"/>
      <c r="H43" s="384"/>
      <c r="I43" s="384"/>
      <c r="J43" s="384"/>
      <c r="K43" s="384"/>
    </row>
    <row r="44" spans="3:11" x14ac:dyDescent="0.25">
      <c r="C44" s="383"/>
      <c r="D44" s="391"/>
      <c r="E44" s="392"/>
      <c r="F44" s="392"/>
      <c r="G44" s="393"/>
      <c r="H44" s="384"/>
      <c r="I44" s="384"/>
      <c r="J44" s="384"/>
      <c r="K44" s="384"/>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4" zoomScale="86" zoomScaleNormal="86" workbookViewId="0">
      <selection activeCell="D14" sqref="D14"/>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c r="CB2" s="124" t="s">
        <v>1349</v>
      </c>
      <c r="CC2" s="124" t="s">
        <v>1350</v>
      </c>
      <c r="CD2" s="124" t="s">
        <v>1348</v>
      </c>
      <c r="CE2" s="124" t="s">
        <v>1351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391</v>
      </c>
      <c r="D5" s="201">
        <f>SUMIF(C:C,$C$10,D:D)</f>
        <v>96000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96000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400</v>
      </c>
      <c r="D13" s="208" t="s">
        <v>1515</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3.1.3.1.1  Reestructurar y fortalecer el Departamento de Educación no Formal a través de la adquisición de equipo tecnológico y de comunicación.</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419</v>
      </c>
      <c r="K16" s="151" t="s">
        <v>420</v>
      </c>
      <c r="L16" s="151" t="s">
        <v>474</v>
      </c>
    </row>
    <row r="17" spans="2:12" ht="15.75" thickBot="1" x14ac:dyDescent="0.3">
      <c r="B17" s="95"/>
      <c r="C17" s="324" t="s">
        <v>1351</v>
      </c>
      <c r="D17" s="160">
        <v>2</v>
      </c>
      <c r="E17" s="98">
        <f>HLOOKUP($C17,$CB$2:$CE$3,2,0)</f>
        <v>15000</v>
      </c>
      <c r="F17" s="99">
        <f>D17*E17</f>
        <v>30000</v>
      </c>
      <c r="G17" s="167" t="s">
        <v>1459</v>
      </c>
      <c r="H17" s="100" t="s">
        <v>1026</v>
      </c>
      <c r="I17" s="100" t="str">
        <f>VLOOKUP(H17,Presupuesto!$B$11:$C$565,2,0)</f>
        <v>EQUIPO DE COMPUTACION</v>
      </c>
      <c r="J17" s="227" t="s">
        <v>481</v>
      </c>
      <c r="K17" s="100" t="s">
        <v>404</v>
      </c>
      <c r="L17" s="100"/>
    </row>
    <row r="18" spans="2:12" x14ac:dyDescent="0.25">
      <c r="B18" s="95"/>
      <c r="C18" s="324" t="s">
        <v>1349</v>
      </c>
      <c r="D18" s="153">
        <v>1</v>
      </c>
      <c r="E18" s="98">
        <f>HLOOKUP($C18,$CB$2:$CE$3,2,0)</f>
        <v>35000</v>
      </c>
      <c r="F18" s="99">
        <f>D18*E18</f>
        <v>35000</v>
      </c>
      <c r="G18" s="167" t="s">
        <v>1459</v>
      </c>
      <c r="H18" s="103" t="s">
        <v>1026</v>
      </c>
      <c r="I18" s="103" t="str">
        <f>VLOOKUP(H18,Presupuesto!$B$11:$C$565,2,0)</f>
        <v>EQUIPO DE COMPUTACION</v>
      </c>
      <c r="J18" s="100" t="str">
        <f t="shared" ref="J18:J29" si="0">$J$17</f>
        <v>Vinculación Universidad-Sociedad</v>
      </c>
      <c r="K18" s="100" t="s">
        <v>404</v>
      </c>
      <c r="L18" s="100"/>
    </row>
    <row r="19" spans="2:12" x14ac:dyDescent="0.25">
      <c r="B19" s="95"/>
      <c r="C19" s="101" t="s">
        <v>73</v>
      </c>
      <c r="D19" s="153"/>
      <c r="E19" s="102">
        <v>4000</v>
      </c>
      <c r="F19" s="99">
        <f t="shared" ref="F19:F30" si="1">D19*E19</f>
        <v>0</v>
      </c>
      <c r="G19" s="167" t="s">
        <v>1459</v>
      </c>
      <c r="H19" s="103" t="s">
        <v>998</v>
      </c>
      <c r="I19" s="103" t="str">
        <f>VLOOKUP(H19,Presupuesto!$B$11:$C$565,2,0)</f>
        <v>EQUIPOS VARIOS DE OFICINA</v>
      </c>
      <c r="J19" s="100" t="str">
        <f t="shared" si="0"/>
        <v>Vinculación Universidad-Sociedad</v>
      </c>
      <c r="K19" s="100" t="s">
        <v>404</v>
      </c>
      <c r="L19" s="100"/>
    </row>
    <row r="20" spans="2:12" x14ac:dyDescent="0.25">
      <c r="B20" s="95"/>
      <c r="C20" s="101" t="s">
        <v>74</v>
      </c>
      <c r="D20" s="153">
        <v>1</v>
      </c>
      <c r="E20" s="102">
        <v>8000</v>
      </c>
      <c r="F20" s="99">
        <f t="shared" si="1"/>
        <v>8000</v>
      </c>
      <c r="G20" s="167" t="s">
        <v>1459</v>
      </c>
      <c r="H20" s="103" t="s">
        <v>1026</v>
      </c>
      <c r="I20" s="103" t="str">
        <f>VLOOKUP(H20,Presupuesto!$B$11:$C$565,2,0)</f>
        <v>EQUIPO DE COMPUTACION</v>
      </c>
      <c r="J20" s="100" t="str">
        <f t="shared" si="0"/>
        <v>Vinculación Universidad-Sociedad</v>
      </c>
      <c r="K20" s="100" t="s">
        <v>404</v>
      </c>
      <c r="L20" s="100"/>
    </row>
    <row r="21" spans="2:12" x14ac:dyDescent="0.25">
      <c r="B21" s="95"/>
      <c r="C21" s="101" t="s">
        <v>75</v>
      </c>
      <c r="D21" s="153">
        <v>1</v>
      </c>
      <c r="E21" s="102">
        <v>5000</v>
      </c>
      <c r="F21" s="99">
        <f t="shared" si="1"/>
        <v>5000</v>
      </c>
      <c r="G21" s="167" t="s">
        <v>1459</v>
      </c>
      <c r="H21" s="103" t="s">
        <v>1026</v>
      </c>
      <c r="I21" s="103" t="str">
        <f>VLOOKUP(H21,Presupuesto!$B$11:$C$565,2,0)</f>
        <v>EQUIPO DE COMPUTACION</v>
      </c>
      <c r="J21" s="100" t="str">
        <f t="shared" si="0"/>
        <v>Vinculación Universidad-Sociedad</v>
      </c>
      <c r="K21" s="100" t="s">
        <v>404</v>
      </c>
      <c r="L21" s="100"/>
    </row>
    <row r="22" spans="2:12" x14ac:dyDescent="0.25">
      <c r="B22" s="95"/>
      <c r="C22" s="101" t="s">
        <v>35</v>
      </c>
      <c r="D22" s="153"/>
      <c r="E22" s="102">
        <v>13000</v>
      </c>
      <c r="F22" s="99">
        <f t="shared" si="1"/>
        <v>0</v>
      </c>
      <c r="G22" s="167" t="s">
        <v>1459</v>
      </c>
      <c r="H22" s="103" t="s">
        <v>1012</v>
      </c>
      <c r="I22" s="103" t="str">
        <f>VLOOKUP(H22,Presupuesto!$B$11:$C$565,2,0)</f>
        <v>EQUIPO DE TRANSPORTE TRACCION Y ELEVACION</v>
      </c>
      <c r="J22" s="100" t="str">
        <f t="shared" si="0"/>
        <v>Vinculación Universidad-Sociedad</v>
      </c>
      <c r="K22" s="100" t="s">
        <v>404</v>
      </c>
      <c r="L22" s="100"/>
    </row>
    <row r="23" spans="2:12" x14ac:dyDescent="0.25">
      <c r="B23" s="95"/>
      <c r="C23" s="101" t="s">
        <v>76</v>
      </c>
      <c r="D23" s="153">
        <v>1</v>
      </c>
      <c r="E23" s="102">
        <v>15000</v>
      </c>
      <c r="F23" s="99">
        <f t="shared" si="1"/>
        <v>15000</v>
      </c>
      <c r="G23" s="167" t="s">
        <v>1459</v>
      </c>
      <c r="H23" s="103" t="s">
        <v>345</v>
      </c>
      <c r="I23" s="103" t="str">
        <f>VLOOKUP(H23,Presupuesto!$B$11:$C$565,2,0)</f>
        <v>EQUIPO DE COMUNICACIàN Y SE¥ALAMIENTO</v>
      </c>
      <c r="J23" s="100" t="str">
        <f t="shared" si="0"/>
        <v>Vinculación Universidad-Sociedad</v>
      </c>
      <c r="K23" s="100" t="s">
        <v>404</v>
      </c>
      <c r="L23" s="100"/>
    </row>
    <row r="24" spans="2:12" x14ac:dyDescent="0.25">
      <c r="B24" s="95"/>
      <c r="C24" s="101" t="s">
        <v>77</v>
      </c>
      <c r="D24" s="153"/>
      <c r="E24" s="102">
        <v>10000</v>
      </c>
      <c r="F24" s="99">
        <f t="shared" si="1"/>
        <v>0</v>
      </c>
      <c r="G24" s="167" t="s">
        <v>1459</v>
      </c>
      <c r="H24" s="103" t="s">
        <v>1012</v>
      </c>
      <c r="I24" s="103" t="str">
        <f>VLOOKUP(H24,Presupuesto!$B$11:$C$565,2,0)</f>
        <v>EQUIPO DE TRANSPORTE TRACCION Y ELEVACION</v>
      </c>
      <c r="J24" s="100" t="str">
        <f t="shared" si="0"/>
        <v>Vinculación Universidad-Sociedad</v>
      </c>
      <c r="K24" s="100" t="s">
        <v>404</v>
      </c>
      <c r="L24" s="100"/>
    </row>
    <row r="25" spans="2:12" x14ac:dyDescent="0.25">
      <c r="C25" s="101" t="s">
        <v>78</v>
      </c>
      <c r="D25" s="153"/>
      <c r="E25" s="102">
        <v>10000</v>
      </c>
      <c r="F25" s="99">
        <f t="shared" si="1"/>
        <v>0</v>
      </c>
      <c r="G25" s="167" t="s">
        <v>1459</v>
      </c>
      <c r="H25" s="103" t="s">
        <v>1058</v>
      </c>
      <c r="I25" s="103" t="str">
        <f>VLOOKUP(H25,Presupuesto!$B$11:$C$565,2,0)</f>
        <v>APLICACIONES INFORMATICAS</v>
      </c>
      <c r="J25" s="100" t="str">
        <f t="shared" si="0"/>
        <v>Vinculación Universidad-Sociedad</v>
      </c>
      <c r="K25" s="100" t="s">
        <v>404</v>
      </c>
      <c r="L25" s="100"/>
    </row>
    <row r="26" spans="2:12" x14ac:dyDescent="0.25">
      <c r="C26" s="111" t="s">
        <v>79</v>
      </c>
      <c r="D26" s="153"/>
      <c r="E26" s="102">
        <v>2000</v>
      </c>
      <c r="F26" s="99">
        <f t="shared" si="1"/>
        <v>0</v>
      </c>
      <c r="G26" s="167" t="s">
        <v>1459</v>
      </c>
      <c r="H26" s="112" t="s">
        <v>1026</v>
      </c>
      <c r="I26" s="112" t="str">
        <f>VLOOKUP(H26,Presupuesto!$B$11:$C$565,2,0)</f>
        <v>EQUIPO DE COMPUTACION</v>
      </c>
      <c r="J26" s="100" t="str">
        <f t="shared" si="0"/>
        <v>Vinculación Universidad-Sociedad</v>
      </c>
      <c r="K26" s="100" t="s">
        <v>404</v>
      </c>
      <c r="L26" s="100"/>
    </row>
    <row r="27" spans="2:12" x14ac:dyDescent="0.25">
      <c r="C27" s="111" t="s">
        <v>80</v>
      </c>
      <c r="D27" s="153">
        <v>2</v>
      </c>
      <c r="E27" s="102">
        <v>1500</v>
      </c>
      <c r="F27" s="99">
        <f t="shared" si="1"/>
        <v>3000</v>
      </c>
      <c r="G27" s="167" t="s">
        <v>1459</v>
      </c>
      <c r="H27" s="112" t="s">
        <v>958</v>
      </c>
      <c r="I27" s="112" t="str">
        <f>VLOOKUP(H27,Presupuesto!$B$11:$C$565,2,0)</f>
        <v>UTILES Y MATERIALES ELECTRICOS</v>
      </c>
      <c r="J27" s="100" t="str">
        <f t="shared" si="0"/>
        <v>Vinculación Universidad-Sociedad</v>
      </c>
      <c r="K27" s="100" t="s">
        <v>404</v>
      </c>
      <c r="L27" s="100"/>
    </row>
    <row r="28" spans="2:12" x14ac:dyDescent="0.25">
      <c r="C28" s="111" t="s">
        <v>81</v>
      </c>
      <c r="D28" s="153"/>
      <c r="E28" s="102">
        <v>1500</v>
      </c>
      <c r="F28" s="99">
        <f t="shared" si="1"/>
        <v>0</v>
      </c>
      <c r="G28" s="167" t="s">
        <v>1459</v>
      </c>
      <c r="H28" s="112" t="s">
        <v>1026</v>
      </c>
      <c r="I28" s="112" t="str">
        <f>VLOOKUP(H28,Presupuesto!$B$11:$C$565,2,0)</f>
        <v>EQUIPO DE COMPUTACION</v>
      </c>
      <c r="J28" s="100" t="str">
        <f t="shared" si="0"/>
        <v>Vinculación Universidad-Sociedad</v>
      </c>
      <c r="K28" s="100" t="s">
        <v>404</v>
      </c>
      <c r="L28" s="100"/>
    </row>
    <row r="29" spans="2:12" x14ac:dyDescent="0.25">
      <c r="C29" s="111" t="s">
        <v>82</v>
      </c>
      <c r="D29" s="153"/>
      <c r="E29" s="102">
        <v>500</v>
      </c>
      <c r="F29" s="99">
        <f t="shared" si="1"/>
        <v>0</v>
      </c>
      <c r="G29" s="167" t="s">
        <v>1459</v>
      </c>
      <c r="H29" s="112" t="s">
        <v>967</v>
      </c>
      <c r="I29" s="112" t="str">
        <f>VLOOKUP(H29,Presupuesto!$B$11:$C$565,2,0)</f>
        <v>OTROS RESPUESTOS Y ACCESORIOS MENORES</v>
      </c>
      <c r="J29" s="100" t="str">
        <f t="shared" si="0"/>
        <v>Vinculación Universidad-Sociedad</v>
      </c>
      <c r="K29" s="100" t="s">
        <v>404</v>
      </c>
      <c r="L29" s="100"/>
    </row>
    <row r="30" spans="2:12" ht="15.75" thickBot="1" x14ac:dyDescent="0.3">
      <c r="B30" s="95"/>
      <c r="C30" s="104" t="s">
        <v>83</v>
      </c>
      <c r="D30" s="161"/>
      <c r="E30" s="106">
        <v>20</v>
      </c>
      <c r="F30" s="107">
        <f t="shared" si="1"/>
        <v>0</v>
      </c>
      <c r="G30" s="164" t="s">
        <v>1459</v>
      </c>
      <c r="H30" s="108" t="s">
        <v>967</v>
      </c>
      <c r="I30" s="108" t="str">
        <f>VLOOKUP(H30,Presupuesto!$B$11:$C$565,2,0)</f>
        <v>OTROS RESPUESTOS Y ACCESORIOS MENORES</v>
      </c>
      <c r="J30" s="108" t="str">
        <f t="shared" ref="J30" si="2">$J$17</f>
        <v>Vinculación Universidad-Sociedad</v>
      </c>
      <c r="K30" s="126" t="s">
        <v>404</v>
      </c>
      <c r="L30" s="126"/>
    </row>
    <row r="31" spans="2:12" x14ac:dyDescent="0.25">
      <c r="B31" s="95"/>
      <c r="F31" s="95"/>
      <c r="G31" s="76"/>
      <c r="H31" s="76"/>
      <c r="I31" s="7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48"/>
  <sheetViews>
    <sheetView showGridLines="0" topLeftCell="A133" zoomScale="90" zoomScaleNormal="90" workbookViewId="0">
      <selection activeCell="E119" sqref="E119"/>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74.140625" style="87" customWidth="1"/>
    <col min="10" max="10" width="28.140625" style="87" bestFit="1" customWidth="1"/>
    <col min="11" max="11" width="19.85546875" style="87" bestFit="1" customWidth="1"/>
    <col min="12"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393</v>
      </c>
      <c r="D5" s="201">
        <f>SUMIF(C:C,$C$10,D:D)</f>
        <v>859919.98</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47">
        <f>SUM(F17:F27)</f>
        <v>325569.98</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400</v>
      </c>
      <c r="D13" s="326" t="s">
        <v>1517</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3.1.3.1.2 Diseñar y ejecutar dos diplomados para Fortalecer y certificar los conocimientos de los docentes en Vinculación Universidad sociedad,  Sistematización e investigación aplicada.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140</v>
      </c>
      <c r="H16" s="138" t="s">
        <v>46</v>
      </c>
      <c r="I16" s="135" t="s">
        <v>141</v>
      </c>
      <c r="J16" s="135" t="s">
        <v>419</v>
      </c>
      <c r="K16" s="135" t="s">
        <v>420</v>
      </c>
    </row>
    <row r="17" spans="3:11" ht="15.75" thickBot="1" x14ac:dyDescent="0.3">
      <c r="C17" s="229" t="s">
        <v>449</v>
      </c>
      <c r="D17" s="230"/>
      <c r="F17" s="99">
        <f>D17*E18</f>
        <v>0</v>
      </c>
      <c r="G17" s="163" t="s">
        <v>1459</v>
      </c>
      <c r="H17" s="144"/>
      <c r="I17" s="132" t="e">
        <f>VLOOKUP(H17,Presupuesto!$B$11:$C$565,2,0)</f>
        <v>#N/A</v>
      </c>
      <c r="J17" s="227" t="s">
        <v>481</v>
      </c>
      <c r="K17" s="100" t="s">
        <v>406</v>
      </c>
    </row>
    <row r="18" spans="3:11" x14ac:dyDescent="0.25">
      <c r="C18" s="350" t="s">
        <v>1519</v>
      </c>
      <c r="D18" s="160">
        <v>14</v>
      </c>
      <c r="E18" s="228">
        <v>11428.57</v>
      </c>
      <c r="F18" s="158">
        <f>+D18*E18</f>
        <v>159999.97999999998</v>
      </c>
      <c r="G18" s="163" t="s">
        <v>1459</v>
      </c>
      <c r="H18" s="144" t="s">
        <v>711</v>
      </c>
      <c r="I18" s="132" t="str">
        <f>VLOOKUP(H18,Presupuesto!$B$11:$C$565,2,0)</f>
        <v>SERVICIOS DE CAPACITACION.</v>
      </c>
      <c r="J18" s="100" t="s">
        <v>481</v>
      </c>
      <c r="K18" s="100" t="s">
        <v>406</v>
      </c>
    </row>
    <row r="19" spans="3:11" x14ac:dyDescent="0.25">
      <c r="C19" s="101" t="s">
        <v>48</v>
      </c>
      <c r="D19" s="160">
        <v>70</v>
      </c>
      <c r="E19" s="125">
        <v>50</v>
      </c>
      <c r="F19" s="158">
        <f t="shared" ref="F19:F27" si="0">+D19*E19</f>
        <v>3500</v>
      </c>
      <c r="G19" s="163" t="s">
        <v>1459</v>
      </c>
      <c r="H19" s="100" t="s">
        <v>729</v>
      </c>
      <c r="I19" s="132" t="str">
        <f>VLOOKUP(H19,Presupuesto!$B$11:$C$565,2,0)</f>
        <v>SERVICIOS DE IMPRENTA PUBLIC.Y REPRODUCCION</v>
      </c>
      <c r="J19" s="100" t="s">
        <v>481</v>
      </c>
      <c r="K19" s="100" t="s">
        <v>406</v>
      </c>
    </row>
    <row r="20" spans="3:11" x14ac:dyDescent="0.25">
      <c r="C20" s="101" t="s">
        <v>49</v>
      </c>
      <c r="D20" s="160">
        <v>70</v>
      </c>
      <c r="E20" s="125">
        <v>150</v>
      </c>
      <c r="F20" s="158">
        <f t="shared" si="0"/>
        <v>10500</v>
      </c>
      <c r="G20" s="163" t="s">
        <v>1459</v>
      </c>
      <c r="H20" s="100" t="s">
        <v>804</v>
      </c>
      <c r="I20" s="132" t="str">
        <f>VLOOKUP(H20,Presupuesto!$B$11:$C$565,2,0)</f>
        <v>ALIMENTOS B EBIDAS PARA PERSONAS</v>
      </c>
      <c r="J20" s="100" t="s">
        <v>481</v>
      </c>
      <c r="K20" s="100" t="s">
        <v>406</v>
      </c>
    </row>
    <row r="21" spans="3:11" x14ac:dyDescent="0.25">
      <c r="C21" s="101" t="s">
        <v>50</v>
      </c>
      <c r="D21" s="160"/>
      <c r="E21" s="125"/>
      <c r="F21" s="158">
        <f t="shared" si="0"/>
        <v>0</v>
      </c>
      <c r="G21" s="163" t="s">
        <v>1459</v>
      </c>
      <c r="H21" s="342" t="s">
        <v>308</v>
      </c>
      <c r="I21" s="132" t="str">
        <f>VLOOKUP(H21,Presupuesto!$B$11:$C$565,2,0)</f>
        <v>PASAJES (26100-00)</v>
      </c>
      <c r="J21" s="100" t="s">
        <v>481</v>
      </c>
      <c r="K21" s="100" t="s">
        <v>406</v>
      </c>
    </row>
    <row r="22" spans="3:11" x14ac:dyDescent="0.25">
      <c r="C22" s="101" t="s">
        <v>427</v>
      </c>
      <c r="D22" s="160">
        <v>70</v>
      </c>
      <c r="E22" s="125">
        <v>250</v>
      </c>
      <c r="F22" s="158">
        <f t="shared" si="0"/>
        <v>17500</v>
      </c>
      <c r="G22" s="163" t="s">
        <v>1459</v>
      </c>
      <c r="H22" s="100" t="s">
        <v>833</v>
      </c>
      <c r="I22" s="132" t="str">
        <f>VLOOKUP(H22,Presupuesto!$B$11:$C$565,2,0)</f>
        <v>PRODUCTOS PAPEL Y CARTON</v>
      </c>
      <c r="J22" s="100" t="s">
        <v>481</v>
      </c>
      <c r="K22" s="100" t="s">
        <v>406</v>
      </c>
    </row>
    <row r="23" spans="3:11" x14ac:dyDescent="0.25">
      <c r="C23" s="101" t="s">
        <v>51</v>
      </c>
      <c r="D23" s="160">
        <v>70</v>
      </c>
      <c r="E23" s="125">
        <v>85</v>
      </c>
      <c r="F23" s="158">
        <f t="shared" si="0"/>
        <v>5950</v>
      </c>
      <c r="G23" s="163" t="s">
        <v>1459</v>
      </c>
      <c r="H23" s="100" t="s">
        <v>954</v>
      </c>
      <c r="I23" s="132" t="str">
        <f>VLOOKUP(H23,Presupuesto!$B$11:$C$565,2,0)</f>
        <v>UTILES DE ESCRITORIO, OFICINA Y ENSE¥ANZA</v>
      </c>
      <c r="J23" s="100" t="s">
        <v>481</v>
      </c>
      <c r="K23" s="100" t="s">
        <v>406</v>
      </c>
    </row>
    <row r="24" spans="3:11" x14ac:dyDescent="0.25">
      <c r="C24" s="101" t="s">
        <v>132</v>
      </c>
      <c r="D24" s="160">
        <v>70</v>
      </c>
      <c r="E24" s="125">
        <v>36</v>
      </c>
      <c r="F24" s="158">
        <f t="shared" si="0"/>
        <v>2520</v>
      </c>
      <c r="G24" s="163" t="s">
        <v>1459</v>
      </c>
      <c r="H24" s="100" t="s">
        <v>954</v>
      </c>
      <c r="I24" s="132" t="str">
        <f>VLOOKUP(H24,Presupuesto!$B$11:$C$565,2,0)</f>
        <v>UTILES DE ESCRITORIO, OFICINA Y ENSE¥ANZA</v>
      </c>
      <c r="J24" s="100" t="s">
        <v>481</v>
      </c>
      <c r="K24" s="100" t="s">
        <v>406</v>
      </c>
    </row>
    <row r="25" spans="3:11" x14ac:dyDescent="0.25">
      <c r="C25" s="111" t="s">
        <v>52</v>
      </c>
      <c r="D25" s="160">
        <v>70</v>
      </c>
      <c r="E25" s="125">
        <v>80</v>
      </c>
      <c r="F25" s="158">
        <f t="shared" si="0"/>
        <v>5600</v>
      </c>
      <c r="G25" s="163" t="s">
        <v>1459</v>
      </c>
      <c r="H25" s="100" t="s">
        <v>954</v>
      </c>
      <c r="I25" s="132" t="str">
        <f>VLOOKUP(H25,Presupuesto!$B$11:$C$565,2,0)</f>
        <v>UTILES DE ESCRITORIO, OFICINA Y ENSE¥ANZA</v>
      </c>
      <c r="J25" s="100" t="s">
        <v>481</v>
      </c>
      <c r="K25" s="100" t="s">
        <v>406</v>
      </c>
    </row>
    <row r="26" spans="3:11" x14ac:dyDescent="0.25">
      <c r="C26" s="111" t="s">
        <v>1520</v>
      </c>
      <c r="D26" s="160">
        <v>2</v>
      </c>
      <c r="E26" s="125">
        <v>30000</v>
      </c>
      <c r="F26" s="158">
        <f t="shared" si="0"/>
        <v>60000</v>
      </c>
      <c r="G26" s="163" t="s">
        <v>1459</v>
      </c>
      <c r="H26" s="452" t="s">
        <v>717</v>
      </c>
      <c r="I26" s="132" t="str">
        <f>VLOOKUP(H26,Presupuesto!$B$11:$C$565,2,0)</f>
        <v>OTROS SERVICIOS TECNICOS Y PROFESIONALES</v>
      </c>
      <c r="J26" s="100" t="s">
        <v>481</v>
      </c>
      <c r="K26" s="100" t="s">
        <v>406</v>
      </c>
    </row>
    <row r="27" spans="3:11" x14ac:dyDescent="0.25">
      <c r="C27" s="111" t="s">
        <v>1521</v>
      </c>
      <c r="D27" s="160">
        <v>2</v>
      </c>
      <c r="E27" s="125">
        <v>30000</v>
      </c>
      <c r="F27" s="158">
        <f t="shared" si="0"/>
        <v>60000</v>
      </c>
      <c r="G27" s="163" t="s">
        <v>1459</v>
      </c>
      <c r="H27" s="452" t="s">
        <v>717</v>
      </c>
      <c r="I27" s="132" t="str">
        <f>VLOOKUP(H27,Presupuesto!$B$11:$C$565,2,0)</f>
        <v>OTROS SERVICIOS TECNICOS Y PROFESIONALES</v>
      </c>
      <c r="J27" s="100" t="s">
        <v>481</v>
      </c>
      <c r="K27" s="100" t="s">
        <v>406</v>
      </c>
    </row>
    <row r="32" spans="3:11" ht="15.75" thickBot="1" x14ac:dyDescent="0.3">
      <c r="C32" s="109"/>
      <c r="D32" s="109"/>
      <c r="E32" s="109"/>
      <c r="F32" s="109"/>
      <c r="G32" s="78"/>
      <c r="H32" s="109"/>
      <c r="I32" s="109"/>
      <c r="K32" s="179"/>
    </row>
    <row r="33" spans="3:11" ht="15.75" thickBot="1" x14ac:dyDescent="0.3">
      <c r="C33" s="159" t="s">
        <v>53</v>
      </c>
      <c r="D33" s="447">
        <f>SUM(F40:F41)</f>
        <v>7200</v>
      </c>
      <c r="F33" s="70"/>
      <c r="G33" s="79"/>
      <c r="H33" s="70"/>
      <c r="I33" s="70"/>
    </row>
    <row r="34" spans="3:11" x14ac:dyDescent="0.25">
      <c r="C34" s="70"/>
      <c r="D34" s="31"/>
      <c r="E34" s="95"/>
      <c r="F34" s="95"/>
      <c r="G34" s="95"/>
      <c r="H34" s="76"/>
      <c r="I34" s="76"/>
      <c r="J34" s="76"/>
      <c r="K34" s="114"/>
    </row>
    <row r="35" spans="3:11" x14ac:dyDescent="0.25">
      <c r="C35" s="70"/>
      <c r="D35" s="31"/>
      <c r="E35" s="95"/>
      <c r="F35" s="95"/>
      <c r="G35" s="95"/>
      <c r="H35" s="76"/>
      <c r="I35" s="76"/>
      <c r="J35" s="76"/>
      <c r="K35" s="114"/>
    </row>
    <row r="36" spans="3:11" ht="15.75" x14ac:dyDescent="0.25">
      <c r="C36" s="207" t="s">
        <v>400</v>
      </c>
      <c r="D36" s="326" t="s">
        <v>1537</v>
      </c>
      <c r="E36" s="95"/>
      <c r="F36" s="95"/>
      <c r="G36" s="95"/>
      <c r="H36" s="76"/>
      <c r="I36" s="76"/>
      <c r="J36" s="76"/>
      <c r="K36" s="114"/>
    </row>
    <row r="37" spans="3:11" ht="18.75" x14ac:dyDescent="0.25">
      <c r="C37" s="217"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3.1.2.7.1 Estudio de fuentes de agua, sistemas de captación, sistemas de riego, accesibles a las comunidades seleccionadas</v>
      </c>
      <c r="D37" s="31"/>
      <c r="E37" s="95"/>
      <c r="F37" s="95"/>
      <c r="G37" s="95"/>
      <c r="H37" s="76"/>
      <c r="I37" s="76"/>
      <c r="J37" s="76"/>
      <c r="K37" s="114"/>
    </row>
    <row r="38" spans="3:11" ht="15.75" thickBot="1" x14ac:dyDescent="0.3">
      <c r="F38" s="95"/>
      <c r="G38" s="76"/>
      <c r="H38" s="76"/>
      <c r="I38" s="76"/>
    </row>
    <row r="39" spans="3:11" ht="30.75" thickBot="1" x14ac:dyDescent="0.3">
      <c r="C39" s="131" t="s">
        <v>44</v>
      </c>
      <c r="D39" s="131" t="s">
        <v>55</v>
      </c>
      <c r="E39" s="138" t="s">
        <v>57</v>
      </c>
      <c r="F39" s="137" t="s">
        <v>27</v>
      </c>
      <c r="G39" s="135" t="s">
        <v>140</v>
      </c>
      <c r="H39" s="138" t="s">
        <v>46</v>
      </c>
      <c r="I39" s="135" t="s">
        <v>141</v>
      </c>
      <c r="J39" s="135" t="s">
        <v>419</v>
      </c>
      <c r="K39" s="135" t="s">
        <v>420</v>
      </c>
    </row>
    <row r="40" spans="3:11" ht="15.75" thickBot="1" x14ac:dyDescent="0.3">
      <c r="C40" s="225" t="s">
        <v>448</v>
      </c>
      <c r="D40" s="226">
        <v>4</v>
      </c>
      <c r="E40" s="355">
        <v>650</v>
      </c>
      <c r="F40" s="106">
        <f>+D40*E40</f>
        <v>2600</v>
      </c>
      <c r="G40" s="356" t="s">
        <v>1459</v>
      </c>
      <c r="H40" s="357" t="s">
        <v>773</v>
      </c>
      <c r="I40" s="108" t="str">
        <f>VLOOKUP(H40,Presupuesto!$B$11:$C$566,2,0)</f>
        <v>VIATICOS NACIONALES</v>
      </c>
      <c r="J40" s="358" t="s">
        <v>481</v>
      </c>
      <c r="K40" s="358" t="s">
        <v>421</v>
      </c>
    </row>
    <row r="41" spans="3:11" ht="15.75" thickBot="1" x14ac:dyDescent="0.3">
      <c r="C41" s="225" t="s">
        <v>440</v>
      </c>
      <c r="D41" s="226">
        <v>4</v>
      </c>
      <c r="E41" s="355">
        <v>1150</v>
      </c>
      <c r="F41" s="106">
        <f>+D41*E41</f>
        <v>4600</v>
      </c>
      <c r="G41" s="356" t="s">
        <v>1459</v>
      </c>
      <c r="H41" s="357" t="s">
        <v>773</v>
      </c>
      <c r="I41" s="108" t="str">
        <f>VLOOKUP(H41,Presupuesto!$B$11:$C$566,2,0)</f>
        <v>VIATICOS NACIONALES</v>
      </c>
      <c r="J41" s="358" t="s">
        <v>481</v>
      </c>
      <c r="K41" s="358" t="s">
        <v>421</v>
      </c>
    </row>
    <row r="43" spans="3:11" ht="15.75" thickBot="1" x14ac:dyDescent="0.3"/>
    <row r="44" spans="3:11" ht="15.75" thickBot="1" x14ac:dyDescent="0.3">
      <c r="C44" s="159" t="s">
        <v>53</v>
      </c>
      <c r="D44" s="447">
        <f>SUM(F51:F52)</f>
        <v>21000</v>
      </c>
      <c r="F44" s="70"/>
      <c r="G44" s="79"/>
      <c r="H44" s="70"/>
      <c r="I44" s="70"/>
    </row>
    <row r="45" spans="3:11" x14ac:dyDescent="0.25">
      <c r="C45" s="70"/>
      <c r="D45" s="31"/>
      <c r="E45" s="95"/>
      <c r="F45" s="95"/>
      <c r="G45" s="95"/>
      <c r="H45" s="76"/>
      <c r="I45" s="76"/>
      <c r="J45" s="76"/>
      <c r="K45" s="114"/>
    </row>
    <row r="46" spans="3:11" x14ac:dyDescent="0.25">
      <c r="C46" s="70"/>
      <c r="D46" s="31"/>
      <c r="E46" s="95"/>
      <c r="F46" s="95"/>
      <c r="G46" s="95"/>
      <c r="H46" s="76"/>
      <c r="I46" s="76"/>
      <c r="J46" s="76"/>
      <c r="K46" s="114"/>
    </row>
    <row r="47" spans="3:11" ht="15.75" x14ac:dyDescent="0.25">
      <c r="C47" s="207" t="s">
        <v>400</v>
      </c>
      <c r="D47" s="326" t="s">
        <v>1617</v>
      </c>
      <c r="E47" s="95"/>
      <c r="F47" s="95"/>
      <c r="G47" s="95"/>
      <c r="H47" s="76"/>
      <c r="I47" s="76"/>
      <c r="J47" s="76"/>
      <c r="K47" s="114"/>
    </row>
    <row r="48" spans="3:11" ht="18.75" x14ac:dyDescent="0.25">
      <c r="C48" s="217" t="str">
        <f>IFERROR(VLOOKUP(D47,'Desarrollo e Innov. Curricular'!$E:$F,2,FALSE),IFERROR(VLOOKUP(D47,'Investigación Científica'!$E:$F,2,FALSE),IFERROR(VLOOKUP(D47,'Vinculación Univ. Sociedad'!$E:$F,2,FALSE),IFERROR(VLOOKUP(D47,'Docencia y Profesorado Universi'!$E:$F,2,FALSE),IFERROR(VLOOKUP(D47,'Estudiantes y Graduados'!$E:$F,2,FALSE),IFERROR(VLOOKUP(D47,'Gestion Administrativa'!$E:$F,2,FALSE),IFERROR(VLOOKUP(D47,'Gestión Académica'!$E:$F,2,FALSE),IFERROR(VLOOKUP(D47,'Aseguramiento de la Calidad'!$E:$F,2,FALSE),IFERROR(VLOOKUP(D47,'Gestión del Conocimiento'!$E:$F,2,FALSE),IFERROR(VLOOKUP(D47,'Gobernabilidad y Procesos...'!$E:$F,2,FALSE),IFERROR(VLOOKUP(D47,'Gestión del Talento Humano'!$E:$F,2,FALSE),IFERROR(VLOOKUP(D47,'Internacionalización de la E.S.'!$E:$F,2,FALSE),IFERROR(VLOOKUP(D47,Posgrado!$E:$F,2,FALSE),IFERROR(VLOOKUP(D47,'Cultura de Innovación Insti...'!$E:$F,2,FALSE),VLOOKUP(D47,'Lo Esencial de la Reforma Univ.'!$E:$F,2,0)))))))))))))))</f>
        <v>3.1.5.1.a  Realizar reuniones con Autoridades locales y sociedad civil y demas fuerzas vivas de la comunidad con participacion de equipos interdisciplinarios de la UNAH. Suscripción de convenios de cooperación</v>
      </c>
      <c r="D48" s="31"/>
      <c r="E48" s="95"/>
      <c r="F48" s="95"/>
      <c r="G48" s="95"/>
      <c r="H48" s="76"/>
      <c r="I48" s="76"/>
      <c r="J48" s="76"/>
      <c r="K48" s="114"/>
    </row>
    <row r="49" spans="3:11" ht="15.75" thickBot="1" x14ac:dyDescent="0.3">
      <c r="F49" s="95"/>
      <c r="G49" s="76"/>
      <c r="H49" s="76"/>
      <c r="I49" s="76"/>
    </row>
    <row r="50" spans="3:11" ht="30.75" thickBot="1" x14ac:dyDescent="0.3">
      <c r="C50" s="131" t="s">
        <v>44</v>
      </c>
      <c r="D50" s="131" t="s">
        <v>55</v>
      </c>
      <c r="E50" s="138" t="s">
        <v>57</v>
      </c>
      <c r="F50" s="137" t="s">
        <v>27</v>
      </c>
      <c r="G50" s="135" t="s">
        <v>140</v>
      </c>
      <c r="H50" s="138" t="s">
        <v>46</v>
      </c>
      <c r="I50" s="135" t="s">
        <v>141</v>
      </c>
      <c r="J50" s="135" t="s">
        <v>419</v>
      </c>
      <c r="K50" s="135" t="s">
        <v>420</v>
      </c>
    </row>
    <row r="51" spans="3:11" ht="15.75" thickBot="1" x14ac:dyDescent="0.3">
      <c r="C51" s="225" t="s">
        <v>448</v>
      </c>
      <c r="D51" s="226">
        <v>4</v>
      </c>
      <c r="E51" s="355">
        <v>650</v>
      </c>
      <c r="F51" s="106">
        <f>+D51*E51</f>
        <v>2600</v>
      </c>
      <c r="G51" s="356" t="s">
        <v>1459</v>
      </c>
      <c r="H51" s="357" t="s">
        <v>773</v>
      </c>
      <c r="I51" s="108" t="str">
        <f>VLOOKUP(H51,Presupuesto!$B$11:$C$566,2,0)</f>
        <v>VIATICOS NACIONALES</v>
      </c>
      <c r="J51" s="358" t="s">
        <v>481</v>
      </c>
      <c r="K51" s="358" t="s">
        <v>421</v>
      </c>
    </row>
    <row r="52" spans="3:11" ht="15.75" thickBot="1" x14ac:dyDescent="0.3">
      <c r="C52" s="225" t="s">
        <v>440</v>
      </c>
      <c r="D52" s="226">
        <v>16</v>
      </c>
      <c r="E52" s="355">
        <v>1150</v>
      </c>
      <c r="F52" s="106">
        <f>+D52*E52</f>
        <v>18400</v>
      </c>
      <c r="G52" s="356" t="s">
        <v>1459</v>
      </c>
      <c r="H52" s="357" t="s">
        <v>773</v>
      </c>
      <c r="I52" s="108" t="str">
        <f>VLOOKUP(H52,Presupuesto!$B$11:$C$566,2,0)</f>
        <v>VIATICOS NACIONALES</v>
      </c>
      <c r="J52" s="358" t="s">
        <v>481</v>
      </c>
      <c r="K52" s="358" t="s">
        <v>421</v>
      </c>
    </row>
    <row r="55" spans="3:11" ht="15.75" thickBot="1" x14ac:dyDescent="0.3"/>
    <row r="56" spans="3:11" ht="15.75" thickBot="1" x14ac:dyDescent="0.3">
      <c r="C56" s="159" t="s">
        <v>53</v>
      </c>
      <c r="D56" s="447">
        <f>SUM(F63:F64)</f>
        <v>11800</v>
      </c>
      <c r="F56" s="70"/>
      <c r="G56" s="79"/>
      <c r="H56" s="70"/>
      <c r="I56" s="70"/>
    </row>
    <row r="57" spans="3:11" x14ac:dyDescent="0.25">
      <c r="C57" s="70"/>
      <c r="D57" s="31"/>
      <c r="E57" s="95"/>
      <c r="F57" s="95"/>
      <c r="G57" s="95"/>
      <c r="H57" s="76"/>
      <c r="I57" s="76"/>
      <c r="J57" s="76"/>
      <c r="K57" s="114"/>
    </row>
    <row r="58" spans="3:11" x14ac:dyDescent="0.25">
      <c r="C58" s="70"/>
      <c r="D58" s="31"/>
      <c r="E58" s="95"/>
      <c r="F58" s="95"/>
      <c r="G58" s="95"/>
      <c r="H58" s="76"/>
      <c r="I58" s="76"/>
      <c r="J58" s="76"/>
      <c r="K58" s="114"/>
    </row>
    <row r="59" spans="3:11" ht="15.75" x14ac:dyDescent="0.25">
      <c r="C59" s="207" t="s">
        <v>400</v>
      </c>
      <c r="D59" s="326" t="s">
        <v>1621</v>
      </c>
      <c r="E59" s="95"/>
      <c r="F59" s="95"/>
      <c r="G59" s="95"/>
      <c r="H59" s="76"/>
      <c r="I59" s="76"/>
      <c r="J59" s="76"/>
      <c r="K59" s="114"/>
    </row>
    <row r="60" spans="3:11" ht="18.75" x14ac:dyDescent="0.25">
      <c r="C60" s="217"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3.1.5.1.b  Formular un plan estratégico de desarrollo integral para cada uno de los cuatro municipios, consensuado con las municipalidades, sectores productivos  y sociedad civil municipal, y  presentado  al gobierno  central y a la cooperación internacional.</v>
      </c>
      <c r="D60" s="31"/>
      <c r="E60" s="95"/>
      <c r="F60" s="95"/>
      <c r="G60" s="95"/>
      <c r="H60" s="76"/>
      <c r="I60" s="76"/>
      <c r="J60" s="76"/>
      <c r="K60" s="114"/>
    </row>
    <row r="61" spans="3:11" ht="15.75" thickBot="1" x14ac:dyDescent="0.3">
      <c r="F61" s="95"/>
      <c r="G61" s="76"/>
      <c r="H61" s="76"/>
      <c r="I61" s="76"/>
    </row>
    <row r="62" spans="3:11" ht="30.75" thickBot="1" x14ac:dyDescent="0.3">
      <c r="C62" s="131" t="s">
        <v>44</v>
      </c>
      <c r="D62" s="131" t="s">
        <v>55</v>
      </c>
      <c r="E62" s="138" t="s">
        <v>57</v>
      </c>
      <c r="F62" s="137" t="s">
        <v>27</v>
      </c>
      <c r="G62" s="135" t="s">
        <v>140</v>
      </c>
      <c r="H62" s="138" t="s">
        <v>46</v>
      </c>
      <c r="I62" s="135" t="s">
        <v>141</v>
      </c>
      <c r="J62" s="135" t="s">
        <v>419</v>
      </c>
      <c r="K62" s="135" t="s">
        <v>420</v>
      </c>
    </row>
    <row r="63" spans="3:11" ht="15.75" thickBot="1" x14ac:dyDescent="0.3">
      <c r="C63" s="225" t="s">
        <v>448</v>
      </c>
      <c r="D63" s="226">
        <v>4</v>
      </c>
      <c r="E63" s="355">
        <v>650</v>
      </c>
      <c r="F63" s="106">
        <f>+D63*E63</f>
        <v>2600</v>
      </c>
      <c r="G63" s="356" t="s">
        <v>1459</v>
      </c>
      <c r="H63" s="357" t="s">
        <v>773</v>
      </c>
      <c r="I63" s="108" t="str">
        <f>VLOOKUP(H63,Presupuesto!$B$11:$C$566,2,0)</f>
        <v>VIATICOS NACIONALES</v>
      </c>
      <c r="J63" s="358" t="s">
        <v>481</v>
      </c>
      <c r="K63" s="358" t="s">
        <v>404</v>
      </c>
    </row>
    <row r="64" spans="3:11" ht="15.75" thickBot="1" x14ac:dyDescent="0.3">
      <c r="C64" s="225" t="s">
        <v>440</v>
      </c>
      <c r="D64" s="226">
        <v>8</v>
      </c>
      <c r="E64" s="355">
        <v>1150</v>
      </c>
      <c r="F64" s="106">
        <f>+D64*E64</f>
        <v>9200</v>
      </c>
      <c r="G64" s="356" t="s">
        <v>1459</v>
      </c>
      <c r="H64" s="357" t="s">
        <v>773</v>
      </c>
      <c r="I64" s="108" t="str">
        <f>VLOOKUP(H64,Presupuesto!$B$11:$C$566,2,0)</f>
        <v>VIATICOS NACIONALES</v>
      </c>
      <c r="J64" s="358" t="s">
        <v>481</v>
      </c>
      <c r="K64" s="358" t="s">
        <v>404</v>
      </c>
    </row>
    <row r="66" spans="3:11" ht="15.75" thickBot="1" x14ac:dyDescent="0.3"/>
    <row r="67" spans="3:11" ht="15.75" thickBot="1" x14ac:dyDescent="0.3">
      <c r="C67" s="159" t="s">
        <v>53</v>
      </c>
      <c r="D67" s="447">
        <f>SUM(F74:F75)</f>
        <v>85050</v>
      </c>
      <c r="F67" s="70"/>
      <c r="G67" s="79"/>
      <c r="H67" s="70"/>
      <c r="I67" s="70"/>
    </row>
    <row r="68" spans="3:11" x14ac:dyDescent="0.25">
      <c r="C68" s="70"/>
      <c r="D68" s="31"/>
      <c r="E68" s="95"/>
      <c r="F68" s="95"/>
      <c r="G68" s="95"/>
      <c r="H68" s="76"/>
      <c r="I68" s="76"/>
      <c r="J68" s="76"/>
      <c r="K68" s="114"/>
    </row>
    <row r="69" spans="3:11" x14ac:dyDescent="0.25">
      <c r="C69" s="70"/>
      <c r="D69" s="31"/>
      <c r="E69" s="95"/>
      <c r="F69" s="95"/>
      <c r="G69" s="95"/>
      <c r="H69" s="76"/>
      <c r="I69" s="76"/>
      <c r="J69" s="76"/>
      <c r="K69" s="114"/>
    </row>
    <row r="70" spans="3:11" ht="15.75" x14ac:dyDescent="0.25">
      <c r="C70" s="207" t="s">
        <v>400</v>
      </c>
      <c r="D70" s="326" t="s">
        <v>1620</v>
      </c>
      <c r="E70" s="95"/>
      <c r="F70" s="95"/>
      <c r="G70" s="95"/>
      <c r="H70" s="76"/>
      <c r="I70" s="76"/>
      <c r="J70" s="76"/>
      <c r="K70" s="114"/>
    </row>
    <row r="71" spans="3:11" ht="18.75" x14ac:dyDescent="0.25">
      <c r="C71" s="217"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3.1.5.2  Desarrollar  4 Brigadas  Integrales de salud en municipios seleccionados.</v>
      </c>
      <c r="D71" s="31"/>
      <c r="E71" s="95"/>
      <c r="F71" s="95"/>
      <c r="G71" s="95"/>
      <c r="H71" s="76"/>
      <c r="I71" s="76"/>
      <c r="J71" s="76"/>
      <c r="K71" s="114"/>
    </row>
    <row r="72" spans="3:11" ht="15.75" thickBot="1" x14ac:dyDescent="0.3">
      <c r="F72" s="95"/>
      <c r="G72" s="76"/>
      <c r="H72" s="76"/>
      <c r="I72" s="76"/>
    </row>
    <row r="73" spans="3:11" ht="30.75" thickBot="1" x14ac:dyDescent="0.3">
      <c r="C73" s="131" t="s">
        <v>44</v>
      </c>
      <c r="D73" s="131" t="s">
        <v>55</v>
      </c>
      <c r="E73" s="138" t="s">
        <v>57</v>
      </c>
      <c r="F73" s="137" t="s">
        <v>27</v>
      </c>
      <c r="G73" s="135" t="s">
        <v>140</v>
      </c>
      <c r="H73" s="138" t="s">
        <v>46</v>
      </c>
      <c r="I73" s="135" t="s">
        <v>141</v>
      </c>
      <c r="J73" s="135" t="s">
        <v>419</v>
      </c>
      <c r="K73" s="135" t="s">
        <v>420</v>
      </c>
    </row>
    <row r="74" spans="3:11" ht="15.75" thickBot="1" x14ac:dyDescent="0.3">
      <c r="C74" s="225" t="s">
        <v>448</v>
      </c>
      <c r="D74" s="226">
        <v>7</v>
      </c>
      <c r="E74" s="355">
        <v>650</v>
      </c>
      <c r="F74" s="106">
        <f>+D74*E74</f>
        <v>4550</v>
      </c>
      <c r="G74" s="356" t="s">
        <v>1459</v>
      </c>
      <c r="H74" s="357" t="s">
        <v>773</v>
      </c>
      <c r="I74" s="108" t="str">
        <f>VLOOKUP(H74,Presupuesto!$B$11:$C$566,2,0)</f>
        <v>VIATICOS NACIONALES</v>
      </c>
      <c r="J74" s="358" t="s">
        <v>481</v>
      </c>
      <c r="K74" s="358" t="s">
        <v>406</v>
      </c>
    </row>
    <row r="75" spans="3:11" ht="15.75" thickBot="1" x14ac:dyDescent="0.3">
      <c r="C75" s="225" t="s">
        <v>440</v>
      </c>
      <c r="D75" s="226">
        <v>70</v>
      </c>
      <c r="E75" s="355">
        <v>1150</v>
      </c>
      <c r="F75" s="106">
        <f>+D75*E75</f>
        <v>80500</v>
      </c>
      <c r="G75" s="356" t="s">
        <v>1459</v>
      </c>
      <c r="H75" s="357" t="s">
        <v>773</v>
      </c>
      <c r="I75" s="108" t="str">
        <f>VLOOKUP(H75,Presupuesto!$B$11:$C$566,2,0)</f>
        <v>VIATICOS NACIONALES</v>
      </c>
      <c r="J75" s="358" t="s">
        <v>481</v>
      </c>
      <c r="K75" s="358" t="s">
        <v>406</v>
      </c>
    </row>
    <row r="79" spans="3:11" ht="15.75" thickBot="1" x14ac:dyDescent="0.3"/>
    <row r="80" spans="3:11" ht="15.75" thickBot="1" x14ac:dyDescent="0.3">
      <c r="C80" s="159" t="s">
        <v>53</v>
      </c>
      <c r="D80" s="447">
        <f>SUM(F87:F88)</f>
        <v>11800</v>
      </c>
      <c r="F80" s="70"/>
      <c r="G80" s="79"/>
      <c r="H80" s="70"/>
      <c r="I80" s="70"/>
    </row>
    <row r="81" spans="3:11" x14ac:dyDescent="0.25">
      <c r="C81" s="70"/>
      <c r="D81" s="31"/>
      <c r="E81" s="95"/>
      <c r="F81" s="95"/>
      <c r="G81" s="95"/>
      <c r="H81" s="76"/>
      <c r="I81" s="76"/>
      <c r="J81" s="76"/>
      <c r="K81" s="114"/>
    </row>
    <row r="82" spans="3:11" x14ac:dyDescent="0.25">
      <c r="C82" s="70"/>
      <c r="D82" s="31"/>
      <c r="E82" s="95"/>
      <c r="F82" s="95"/>
      <c r="G82" s="95"/>
      <c r="H82" s="76"/>
      <c r="I82" s="76"/>
      <c r="J82" s="76"/>
      <c r="K82" s="114"/>
    </row>
    <row r="83" spans="3:11" ht="15.75" x14ac:dyDescent="0.25">
      <c r="C83" s="207" t="s">
        <v>400</v>
      </c>
      <c r="D83" s="326" t="s">
        <v>1619</v>
      </c>
      <c r="E83" s="95"/>
      <c r="F83" s="95"/>
      <c r="G83" s="95"/>
      <c r="H83" s="76"/>
      <c r="I83" s="76"/>
      <c r="J83" s="76"/>
      <c r="K83" s="114"/>
    </row>
    <row r="84" spans="3:11" ht="18.75" x14ac:dyDescent="0.25">
      <c r="C84" s="217" t="str">
        <f>IFERROR(VLOOKUP(D83,'Desarrollo e Innov. Curricular'!$E:$F,2,FALSE),IFERROR(VLOOKUP(D83,'Investigación Científica'!$E:$F,2,FALSE),IFERROR(VLOOKUP(D83,'Vinculación Univ. Sociedad'!$E:$F,2,FALSE),IFERROR(VLOOKUP(D83,'Docencia y Profesorado Universi'!$E:$F,2,FALSE),IFERROR(VLOOKUP(D83,'Estudiantes y Graduados'!$E:$F,2,FALSE),IFERROR(VLOOKUP(D83,'Gestion Administrativa'!$E:$F,2,FALSE),IFERROR(VLOOKUP(D83,'Gestión Académica'!$E:$F,2,FALSE),IFERROR(VLOOKUP(D83,'Aseguramiento de la Calidad'!$E:$F,2,FALSE),IFERROR(VLOOKUP(D83,'Gestión del Conocimiento'!$E:$F,2,FALSE),IFERROR(VLOOKUP(D83,'Gobernabilidad y Procesos...'!$E:$F,2,FALSE),IFERROR(VLOOKUP(D83,'Gestión del Talento Humano'!$E:$F,2,FALSE),IFERROR(VLOOKUP(D83,'Internacionalización de la E.S.'!$E:$F,2,FALSE),IFERROR(VLOOKUP(D83,Posgrado!$E:$F,2,FALSE),IFERROR(VLOOKUP(D83,'Cultura de Innovación Insti...'!$E:$F,2,FALSE),VLOOKUP(D83,'Lo Esencial de la Reforma Univ.'!$E:$F,2,0)))))))))))))))</f>
        <v xml:space="preserve"> 3.1.5.3  Vinculación de la estrategía con distintas unidades académicas involucradas  de los centros regionales CURLA y CURLP.</v>
      </c>
      <c r="D84" s="31"/>
      <c r="E84" s="95"/>
      <c r="F84" s="95"/>
      <c r="G84" s="95"/>
      <c r="H84" s="76"/>
      <c r="I84" s="76"/>
      <c r="J84" s="76"/>
      <c r="K84" s="114"/>
    </row>
    <row r="85" spans="3:11" ht="15.75" thickBot="1" x14ac:dyDescent="0.3">
      <c r="F85" s="95"/>
      <c r="G85" s="76"/>
      <c r="H85" s="76"/>
      <c r="I85" s="76"/>
    </row>
    <row r="86" spans="3:11" ht="30.75" thickBot="1" x14ac:dyDescent="0.3">
      <c r="C86" s="131" t="s">
        <v>44</v>
      </c>
      <c r="D86" s="131" t="s">
        <v>55</v>
      </c>
      <c r="E86" s="138" t="s">
        <v>57</v>
      </c>
      <c r="F86" s="137" t="s">
        <v>27</v>
      </c>
      <c r="G86" s="135" t="s">
        <v>140</v>
      </c>
      <c r="H86" s="138" t="s">
        <v>46</v>
      </c>
      <c r="I86" s="135" t="s">
        <v>141</v>
      </c>
      <c r="J86" s="135" t="s">
        <v>419</v>
      </c>
      <c r="K86" s="135" t="s">
        <v>420</v>
      </c>
    </row>
    <row r="87" spans="3:11" ht="15.75" thickBot="1" x14ac:dyDescent="0.3">
      <c r="C87" s="225" t="s">
        <v>448</v>
      </c>
      <c r="D87" s="226">
        <v>4</v>
      </c>
      <c r="E87" s="355">
        <v>650</v>
      </c>
      <c r="F87" s="106">
        <f>+D87*E87</f>
        <v>2600</v>
      </c>
      <c r="G87" s="356" t="s">
        <v>1459</v>
      </c>
      <c r="H87" s="357" t="s">
        <v>773</v>
      </c>
      <c r="I87" s="108" t="str">
        <f>VLOOKUP(H87,Presupuesto!$B$11:$C$566,2,0)</f>
        <v>VIATICOS NACIONALES</v>
      </c>
      <c r="J87" s="358" t="s">
        <v>481</v>
      </c>
      <c r="K87" s="358" t="s">
        <v>404</v>
      </c>
    </row>
    <row r="88" spans="3:11" ht="15.75" thickBot="1" x14ac:dyDescent="0.3">
      <c r="C88" s="225" t="s">
        <v>440</v>
      </c>
      <c r="D88" s="226">
        <v>8</v>
      </c>
      <c r="E88" s="355">
        <v>1150</v>
      </c>
      <c r="F88" s="106">
        <f>+D88*E88</f>
        <v>9200</v>
      </c>
      <c r="G88" s="356" t="s">
        <v>1459</v>
      </c>
      <c r="H88" s="357" t="s">
        <v>773</v>
      </c>
      <c r="I88" s="108" t="str">
        <f>VLOOKUP(H88,Presupuesto!$B$11:$C$566,2,0)</f>
        <v>VIATICOS NACIONALES</v>
      </c>
      <c r="J88" s="358" t="s">
        <v>481</v>
      </c>
      <c r="K88" s="358" t="s">
        <v>404</v>
      </c>
    </row>
    <row r="92" spans="3:11" ht="15.75" thickBot="1" x14ac:dyDescent="0.3"/>
    <row r="93" spans="3:11" ht="15.75" thickBot="1" x14ac:dyDescent="0.3">
      <c r="C93" s="159" t="s">
        <v>53</v>
      </c>
      <c r="D93" s="110">
        <f>SUM(F100:F100)</f>
        <v>11500</v>
      </c>
      <c r="F93" s="70"/>
      <c r="G93" s="79"/>
      <c r="H93" s="70"/>
      <c r="I93" s="70"/>
    </row>
    <row r="94" spans="3:11" x14ac:dyDescent="0.25">
      <c r="C94" s="70"/>
      <c r="D94" s="31"/>
      <c r="E94" s="95"/>
      <c r="F94" s="95"/>
      <c r="G94" s="95"/>
      <c r="H94" s="76"/>
      <c r="I94" s="76"/>
      <c r="J94" s="76"/>
      <c r="K94" s="114"/>
    </row>
    <row r="95" spans="3:11" x14ac:dyDescent="0.25">
      <c r="C95" s="70"/>
      <c r="D95" s="31"/>
      <c r="E95" s="95"/>
      <c r="F95" s="95"/>
      <c r="G95" s="95"/>
      <c r="H95" s="76"/>
      <c r="I95" s="76"/>
      <c r="J95" s="76"/>
      <c r="K95" s="114"/>
    </row>
    <row r="96" spans="3:11" ht="15.75" x14ac:dyDescent="0.25">
      <c r="C96" s="207" t="s">
        <v>400</v>
      </c>
      <c r="D96" s="208" t="s">
        <v>1647</v>
      </c>
      <c r="E96" s="95"/>
      <c r="F96" s="95"/>
      <c r="G96" s="95"/>
      <c r="H96" s="76"/>
      <c r="I96" s="76"/>
      <c r="J96" s="76"/>
      <c r="K96" s="114"/>
    </row>
    <row r="97" spans="3:11" ht="18.75" x14ac:dyDescent="0.25">
      <c r="C97" s="217" t="str">
        <f>IFERROR(VLOOKUP(D96,'Desarrollo e Innov. Curricular'!$E:$F,2,FALSE),IFERROR(VLOOKUP(D96,'Investigación Científica'!$E:$F,2,FALSE),IFERROR(VLOOKUP(D96,'Vinculación Univ. Sociedad'!$E:$F,2,FALSE),IFERROR(VLOOKUP(D96,'Docencia y Profesorado Universi'!$E:$F,2,FALSE),IFERROR(VLOOKUP(D96,'Estudiantes y Graduados'!$E:$F,2,FALSE),IFERROR(VLOOKUP(D96,'Gestion Administrativa'!$E:$F,2,FALSE),IFERROR(VLOOKUP(D96,'Gestión Académica'!$E:$F,2,FALSE),IFERROR(VLOOKUP(D96,'Aseguramiento de la Calidad'!$E:$F,2,FALSE),IFERROR(VLOOKUP(D96,'Gestión del Conocimiento'!$E:$F,2,FALSE),IFERROR(VLOOKUP(D96,'Gobernabilidad y Procesos...'!$E:$F,2,FALSE),IFERROR(VLOOKUP(D96,'Gestión del Talento Humano'!$E:$F,2,FALSE),IFERROR(VLOOKUP(D96,'Internacionalización de la E.S.'!$E:$F,2,FALSE),IFERROR(VLOOKUP(D96,Posgrado!$E:$F,2,FALSE),IFERROR(VLOOKUP(D96,'Cultura de Innovación Insti...'!$E:$F,2,FALSE),VLOOKUP(D96,'Lo Esencial de la Reforma Univ.'!$E:$F,2,0)))))))))))))))</f>
        <v>Realizar ceremonia de suscripción de acuerdos de colaboración, en cada uno de lso municipios seleccionados</v>
      </c>
      <c r="D97" s="31"/>
      <c r="E97" s="95"/>
      <c r="F97" s="95"/>
      <c r="G97" s="95"/>
      <c r="H97" s="76"/>
      <c r="I97" s="76"/>
      <c r="J97" s="76"/>
      <c r="K97" s="114"/>
    </row>
    <row r="98" spans="3:11" ht="15.75" thickBot="1" x14ac:dyDescent="0.3">
      <c r="F98" s="95"/>
      <c r="G98" s="76"/>
      <c r="H98" s="76"/>
      <c r="I98" s="76"/>
    </row>
    <row r="99" spans="3:11" ht="30.75" thickBot="1" x14ac:dyDescent="0.3">
      <c r="C99" s="131" t="s">
        <v>44</v>
      </c>
      <c r="D99" s="131" t="s">
        <v>55</v>
      </c>
      <c r="E99" s="138" t="s">
        <v>57</v>
      </c>
      <c r="F99" s="137" t="s">
        <v>27</v>
      </c>
      <c r="G99" s="135" t="s">
        <v>140</v>
      </c>
      <c r="H99" s="138" t="s">
        <v>46</v>
      </c>
      <c r="I99" s="135" t="s">
        <v>141</v>
      </c>
      <c r="J99" s="135" t="s">
        <v>419</v>
      </c>
      <c r="K99" s="135" t="s">
        <v>420</v>
      </c>
    </row>
    <row r="100" spans="3:11" x14ac:dyDescent="0.25">
      <c r="C100" s="229" t="s">
        <v>440</v>
      </c>
      <c r="D100" s="230">
        <v>10</v>
      </c>
      <c r="E100" s="228">
        <f>HLOOKUP(C100,$AH$2:$BU$3,2,0)</f>
        <v>1150</v>
      </c>
      <c r="F100" s="99">
        <f t="shared" ref="F100" si="1">D100*E100</f>
        <v>11500</v>
      </c>
      <c r="G100" s="163" t="s">
        <v>1459</v>
      </c>
      <c r="H100" s="144" t="s">
        <v>773</v>
      </c>
      <c r="I100" s="132" t="str">
        <f>VLOOKUP(H100,[2]Presupuesto!$B$11:$C$586,2,0)</f>
        <v>VIATICOS NACIONALES</v>
      </c>
      <c r="J100" s="227" t="s">
        <v>481</v>
      </c>
      <c r="K100" s="100" t="s">
        <v>421</v>
      </c>
    </row>
    <row r="104" spans="3:11" ht="15.75" thickBot="1" x14ac:dyDescent="0.3"/>
    <row r="105" spans="3:11" ht="15.75" thickBot="1" x14ac:dyDescent="0.3">
      <c r="C105" s="159" t="s">
        <v>53</v>
      </c>
      <c r="D105" s="110">
        <f>SUM(F112:F114)</f>
        <v>18000</v>
      </c>
      <c r="F105" s="70"/>
      <c r="G105" s="79"/>
      <c r="H105" s="70"/>
      <c r="I105" s="70"/>
    </row>
    <row r="106" spans="3:11" x14ac:dyDescent="0.25">
      <c r="C106" s="70"/>
      <c r="D106" s="31"/>
      <c r="E106" s="95"/>
      <c r="F106" s="95"/>
      <c r="G106" s="95"/>
      <c r="H106" s="76"/>
      <c r="I106" s="76"/>
      <c r="J106" s="76"/>
      <c r="K106" s="114"/>
    </row>
    <row r="107" spans="3:11" x14ac:dyDescent="0.25">
      <c r="C107" s="70"/>
      <c r="D107" s="31"/>
      <c r="E107" s="95"/>
      <c r="F107" s="95"/>
      <c r="G107" s="95"/>
      <c r="H107" s="76"/>
      <c r="I107" s="76"/>
      <c r="J107" s="76"/>
      <c r="K107" s="114"/>
    </row>
    <row r="108" spans="3:11" ht="15.75" x14ac:dyDescent="0.25">
      <c r="C108" s="207" t="s">
        <v>400</v>
      </c>
      <c r="D108" s="208" t="s">
        <v>1650</v>
      </c>
      <c r="E108" s="95"/>
      <c r="F108" s="95"/>
      <c r="G108" s="95"/>
      <c r="H108" s="76"/>
      <c r="I108" s="76"/>
      <c r="J108" s="76"/>
      <c r="K108" s="114"/>
    </row>
    <row r="109" spans="3:11" ht="18.75" x14ac:dyDescent="0.25">
      <c r="C109" s="217"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 xml:space="preserve">Monitoreo y evaluación del Plan Estratégico de los 5 Municipios </v>
      </c>
      <c r="D109" s="31"/>
      <c r="E109" s="95"/>
      <c r="F109" s="95"/>
      <c r="G109" s="95"/>
      <c r="H109" s="76"/>
      <c r="I109" s="76"/>
      <c r="J109" s="76"/>
      <c r="K109" s="114"/>
    </row>
    <row r="110" spans="3:11" ht="15.75" thickBot="1" x14ac:dyDescent="0.3">
      <c r="F110" s="95"/>
      <c r="G110" s="76"/>
      <c r="H110" s="76"/>
      <c r="I110" s="76"/>
    </row>
    <row r="111" spans="3:11" ht="30.75" thickBot="1" x14ac:dyDescent="0.3">
      <c r="C111" s="131" t="s">
        <v>44</v>
      </c>
      <c r="D111" s="131" t="s">
        <v>55</v>
      </c>
      <c r="E111" s="138" t="s">
        <v>57</v>
      </c>
      <c r="F111" s="137" t="s">
        <v>27</v>
      </c>
      <c r="G111" s="135" t="s">
        <v>140</v>
      </c>
      <c r="H111" s="138" t="s">
        <v>46</v>
      </c>
      <c r="I111" s="135" t="s">
        <v>141</v>
      </c>
      <c r="J111" s="135" t="s">
        <v>419</v>
      </c>
      <c r="K111" s="135" t="s">
        <v>420</v>
      </c>
    </row>
    <row r="112" spans="3:11" ht="15.75" thickBot="1" x14ac:dyDescent="0.3">
      <c r="C112" s="229" t="s">
        <v>448</v>
      </c>
      <c r="D112" s="230">
        <v>10</v>
      </c>
      <c r="E112" s="228">
        <f>HLOOKUP(C112,$AH$2:$BU$3,2,0)</f>
        <v>650</v>
      </c>
      <c r="F112" s="99">
        <f t="shared" ref="F112:F113" si="2">D112*E112</f>
        <v>6500</v>
      </c>
      <c r="G112" s="163" t="s">
        <v>1459</v>
      </c>
      <c r="H112" s="144" t="s">
        <v>773</v>
      </c>
      <c r="I112" s="132" t="str">
        <f>VLOOKUP(H112,[2]Presupuesto!$B$11:$C$586,2,0)</f>
        <v>VIATICOS NACIONALES</v>
      </c>
      <c r="J112" s="227" t="s">
        <v>481</v>
      </c>
      <c r="K112" s="100" t="s">
        <v>412</v>
      </c>
    </row>
    <row r="113" spans="3:11" x14ac:dyDescent="0.25">
      <c r="C113" s="229" t="s">
        <v>440</v>
      </c>
      <c r="D113" s="230">
        <v>10</v>
      </c>
      <c r="E113" s="228">
        <f>HLOOKUP(C113,$AH$2:$BU$3,2,0)</f>
        <v>1150</v>
      </c>
      <c r="F113" s="99">
        <f t="shared" si="2"/>
        <v>11500</v>
      </c>
      <c r="G113" s="163" t="s">
        <v>1459</v>
      </c>
      <c r="H113" s="144" t="s">
        <v>773</v>
      </c>
      <c r="I113" s="132" t="str">
        <f>VLOOKUP(H113,[2]Presupuesto!$B$11:$C$586,2,0)</f>
        <v>VIATICOS NACIONALES</v>
      </c>
      <c r="J113" s="227" t="s">
        <v>481</v>
      </c>
      <c r="K113" s="100" t="s">
        <v>412</v>
      </c>
    </row>
    <row r="114" spans="3:11" ht="15.75" thickBot="1" x14ac:dyDescent="0.3">
      <c r="C114" s="149"/>
      <c r="D114" s="161"/>
      <c r="E114" s="105"/>
      <c r="F114" s="107"/>
      <c r="G114" s="164"/>
      <c r="H114" s="150"/>
      <c r="I114" s="134"/>
      <c r="J114" s="108"/>
      <c r="K114" s="126"/>
    </row>
    <row r="116" spans="3:11" ht="15.75" thickBot="1" x14ac:dyDescent="0.3"/>
    <row r="117" spans="3:11" ht="15.75" thickBot="1" x14ac:dyDescent="0.3">
      <c r="C117" s="159" t="s">
        <v>53</v>
      </c>
      <c r="D117" s="110">
        <f>SUM(F124:F124)</f>
        <v>150000</v>
      </c>
      <c r="F117" s="70"/>
      <c r="G117" s="79"/>
      <c r="H117" s="70"/>
      <c r="I117" s="70"/>
    </row>
    <row r="118" spans="3:11" x14ac:dyDescent="0.25">
      <c r="C118" s="70"/>
      <c r="D118" s="31"/>
      <c r="E118" s="95"/>
      <c r="F118" s="95"/>
      <c r="G118" s="95"/>
      <c r="H118" s="76"/>
      <c r="I118" s="76"/>
      <c r="J118" s="76"/>
      <c r="K118" s="114"/>
    </row>
    <row r="119" spans="3:11" x14ac:dyDescent="0.25">
      <c r="C119" s="70"/>
      <c r="D119" s="31"/>
      <c r="E119" s="95"/>
      <c r="F119" s="95"/>
      <c r="G119" s="95"/>
      <c r="H119" s="76"/>
      <c r="I119" s="76"/>
      <c r="J119" s="76"/>
      <c r="K119" s="114"/>
    </row>
    <row r="120" spans="3:11" ht="15.75" x14ac:dyDescent="0.25">
      <c r="C120" s="207" t="s">
        <v>400</v>
      </c>
      <c r="D120" s="208" t="s">
        <v>1673</v>
      </c>
      <c r="E120" s="95"/>
      <c r="F120" s="95"/>
      <c r="G120" s="95"/>
      <c r="H120" s="76"/>
      <c r="I120" s="76"/>
      <c r="J120" s="76"/>
      <c r="K120" s="114"/>
    </row>
    <row r="121" spans="3:11" ht="18.75" x14ac:dyDescent="0.25">
      <c r="C121" s="217" t="str">
        <f>IFERROR(VLOOKUP(D120,'Desarrollo e Innov. Curricular'!$E:$F,2,FALSE),IFERROR(VLOOKUP(D120,'Investigación Científica'!$E:$F,2,FALSE),IFERROR(VLOOKUP(D120,'Vinculación Univ. Sociedad'!$E:$F,2,FALSE),IFERROR(VLOOKUP(D120,'Docencia y Profesorado Universi'!$E:$F,2,FALSE),IFERROR(VLOOKUP(D120,'Estudiantes y Graduados'!$E:$F,2,FALSE),IFERROR(VLOOKUP(D120,'Gestion Administrativa'!$E:$F,2,FALSE),IFERROR(VLOOKUP(D120,'Gestión Académica'!$E:$F,2,FALSE),IFERROR(VLOOKUP(D120,'Aseguramiento de la Calidad'!$E:$F,2,FALSE),IFERROR(VLOOKUP(D120,'Gestión del Conocimiento'!$E:$F,2,FALSE),IFERROR(VLOOKUP(D120,'Gobernabilidad y Procesos...'!$E:$F,2,FALSE),IFERROR(VLOOKUP(D120,'Gestión del Talento Humano'!$E:$F,2,FALSE),IFERROR(VLOOKUP(D120,'Internacionalización de la E.S.'!$E:$F,2,FALSE),IFERROR(VLOOKUP(D120,Posgrado!$E:$F,2,FALSE),IFERROR(VLOOKUP(D120,'Cultura de Innovación Insti...'!$E:$F,2,FALSE),VLOOKUP(D120,'Lo Esencial de la Reforma Univ.'!$E:$F,2,0)))))))))))))))</f>
        <v>diseño, edición y publicación de la Revista de Vinculación Universidad-Sociedad de manera semestral</v>
      </c>
      <c r="D121" s="31"/>
      <c r="E121" s="95"/>
      <c r="F121" s="95"/>
      <c r="G121" s="95"/>
      <c r="H121" s="76"/>
      <c r="I121" s="76"/>
      <c r="J121" s="76"/>
      <c r="K121" s="114"/>
    </row>
    <row r="122" spans="3:11" ht="15.75" thickBot="1" x14ac:dyDescent="0.3">
      <c r="F122" s="95"/>
      <c r="G122" s="76"/>
      <c r="H122" s="76"/>
      <c r="I122" s="76"/>
    </row>
    <row r="123" spans="3:11" ht="30.75" thickBot="1" x14ac:dyDescent="0.3">
      <c r="C123" s="131" t="s">
        <v>44</v>
      </c>
      <c r="D123" s="131" t="s">
        <v>55</v>
      </c>
      <c r="E123" s="138" t="s">
        <v>57</v>
      </c>
      <c r="F123" s="137" t="s">
        <v>27</v>
      </c>
      <c r="G123" s="135" t="s">
        <v>140</v>
      </c>
      <c r="H123" s="138" t="s">
        <v>46</v>
      </c>
      <c r="I123" s="135" t="s">
        <v>141</v>
      </c>
      <c r="J123" s="135" t="s">
        <v>419</v>
      </c>
      <c r="K123" s="135" t="s">
        <v>420</v>
      </c>
    </row>
    <row r="124" spans="3:11" x14ac:dyDescent="0.25">
      <c r="C124" s="101" t="s">
        <v>1681</v>
      </c>
      <c r="D124" s="160">
        <v>500</v>
      </c>
      <c r="E124" s="125">
        <v>300</v>
      </c>
      <c r="F124" s="158">
        <f t="shared" ref="F124" si="3">+D124*E124</f>
        <v>150000</v>
      </c>
      <c r="G124" s="163" t="s">
        <v>1459</v>
      </c>
      <c r="H124" s="100" t="s">
        <v>729</v>
      </c>
      <c r="I124" s="132" t="str">
        <f>VLOOKUP(H124,Presupuesto!$B$11:$C$565,2,0)</f>
        <v>SERVICIOS DE IMPRENTA PUBLIC.Y REPRODUCCION</v>
      </c>
      <c r="J124" s="100" t="s">
        <v>481</v>
      </c>
      <c r="K124" s="100" t="s">
        <v>406</v>
      </c>
    </row>
    <row r="127" spans="3:11" ht="15.75" thickBot="1" x14ac:dyDescent="0.3"/>
    <row r="128" spans="3:11" ht="15.75" thickBot="1" x14ac:dyDescent="0.3">
      <c r="C128" s="159" t="s">
        <v>53</v>
      </c>
      <c r="D128" s="110">
        <f>SUM(F135:F169)</f>
        <v>118000</v>
      </c>
      <c r="F128" s="70"/>
      <c r="G128" s="79"/>
      <c r="H128" s="70"/>
      <c r="I128" s="70"/>
    </row>
    <row r="129" spans="3:11" x14ac:dyDescent="0.25">
      <c r="C129" s="70"/>
      <c r="D129" s="31"/>
      <c r="E129" s="95"/>
      <c r="F129" s="95"/>
      <c r="G129" s="95"/>
      <c r="H129" s="76"/>
      <c r="I129" s="76"/>
      <c r="J129" s="76"/>
      <c r="K129" s="114"/>
    </row>
    <row r="130" spans="3:11" x14ac:dyDescent="0.25">
      <c r="C130" s="70"/>
      <c r="D130" s="31"/>
      <c r="E130" s="95"/>
      <c r="F130" s="95"/>
      <c r="G130" s="95"/>
      <c r="H130" s="76"/>
      <c r="I130" s="76"/>
      <c r="J130" s="76"/>
      <c r="K130" s="114"/>
    </row>
    <row r="131" spans="3:11" ht="15.75" x14ac:dyDescent="0.25">
      <c r="C131" s="207" t="s">
        <v>400</v>
      </c>
      <c r="D131" s="208" t="s">
        <v>1676</v>
      </c>
      <c r="E131" s="95"/>
      <c r="F131" s="95"/>
      <c r="G131" s="95"/>
      <c r="H131" s="76"/>
      <c r="I131" s="76"/>
      <c r="J131" s="76"/>
      <c r="K131" s="114"/>
    </row>
    <row r="132" spans="3:11" ht="18.75" x14ac:dyDescent="0.25">
      <c r="C132" s="217" t="str">
        <f>IFERROR(VLOOKUP(D131,'Desarrollo e Innov. Curricular'!$E:$F,2,FALSE),IFERROR(VLOOKUP(D131,'Investigación Científica'!$E:$F,2,FALSE),IFERROR(VLOOKUP(D131,'Vinculación Univ. Sociedad'!$E:$F,2,FALSE),IFERROR(VLOOKUP(D131,'Docencia y Profesorado Universi'!$E:$F,2,FALSE),IFERROR(VLOOKUP(D131,'Estudiantes y Graduados'!$E:$F,2,FALSE),IFERROR(VLOOKUP(D131,'Gestion Administrativa'!$E:$F,2,FALSE),IFERROR(VLOOKUP(D131,'Gestión Académica'!$E:$F,2,FALSE),IFERROR(VLOOKUP(D131,'Aseguramiento de la Calidad'!$E:$F,2,FALSE),IFERROR(VLOOKUP(D131,'Gestión del Conocimiento'!$E:$F,2,FALSE),IFERROR(VLOOKUP(D131,'Gobernabilidad y Procesos...'!$E:$F,2,FALSE),IFERROR(VLOOKUP(D131,'Gestión del Talento Humano'!$E:$F,2,FALSE),IFERROR(VLOOKUP(D131,'Internacionalización de la E.S.'!$E:$F,2,FALSE),IFERROR(VLOOKUP(D131,Posgrado!$E:$F,2,FALSE),IFERROR(VLOOKUP(D131,'Cultura de Innovación Insti...'!$E:$F,2,FALSE),VLOOKUP(D131,'Lo Esencial de la Reforma Univ.'!$E:$F,2,0)))))))))))))))</f>
        <v>Elaboración e implementación de un programa de comunicación en radios comunitarias, en lo municipios donde funciona el Programa APS-FC</v>
      </c>
      <c r="D132" s="31"/>
      <c r="E132" s="95"/>
      <c r="F132" s="95"/>
      <c r="G132" s="95"/>
      <c r="H132" s="76"/>
      <c r="I132" s="76"/>
      <c r="J132" s="76"/>
      <c r="K132" s="114"/>
    </row>
    <row r="133" spans="3:11" ht="15.75" thickBot="1" x14ac:dyDescent="0.3">
      <c r="F133" s="95"/>
      <c r="G133" s="76"/>
      <c r="H133" s="76"/>
      <c r="I133" s="76"/>
    </row>
    <row r="134" spans="3:11" ht="30.75" thickBot="1" x14ac:dyDescent="0.3">
      <c r="C134" s="131" t="s">
        <v>44</v>
      </c>
      <c r="D134" s="131" t="s">
        <v>55</v>
      </c>
      <c r="E134" s="138" t="s">
        <v>57</v>
      </c>
      <c r="F134" s="137" t="s">
        <v>27</v>
      </c>
      <c r="G134" s="135" t="s">
        <v>140</v>
      </c>
      <c r="H134" s="138" t="s">
        <v>46</v>
      </c>
      <c r="I134" s="135" t="s">
        <v>141</v>
      </c>
      <c r="J134" s="135" t="s">
        <v>419</v>
      </c>
      <c r="K134" s="135" t="s">
        <v>420</v>
      </c>
    </row>
    <row r="135" spans="3:11" ht="15.75" thickBot="1" x14ac:dyDescent="0.3">
      <c r="C135" s="229" t="s">
        <v>448</v>
      </c>
      <c r="D135" s="230">
        <v>10</v>
      </c>
      <c r="E135" s="228">
        <f>HLOOKUP(C135,$AH$2:$BU$3,2,0)</f>
        <v>650</v>
      </c>
      <c r="F135" s="99">
        <f t="shared" ref="F135:F136" si="4">D135*E135</f>
        <v>6500</v>
      </c>
      <c r="G135" s="163" t="s">
        <v>1459</v>
      </c>
      <c r="H135" s="144" t="s">
        <v>773</v>
      </c>
      <c r="I135" s="132" t="str">
        <f>VLOOKUP(H135,[2]Presupuesto!$B$11:$C$586,2,0)</f>
        <v>VIATICOS NACIONALES</v>
      </c>
      <c r="J135" s="227" t="s">
        <v>481</v>
      </c>
      <c r="K135" s="100" t="s">
        <v>412</v>
      </c>
    </row>
    <row r="136" spans="3:11" x14ac:dyDescent="0.25">
      <c r="C136" s="229" t="s">
        <v>440</v>
      </c>
      <c r="D136" s="230">
        <v>10</v>
      </c>
      <c r="E136" s="228">
        <f>HLOOKUP(C136,$AH$2:$BU$3,2,0)</f>
        <v>1150</v>
      </c>
      <c r="F136" s="99">
        <f t="shared" si="4"/>
        <v>11500</v>
      </c>
      <c r="G136" s="163" t="s">
        <v>1459</v>
      </c>
      <c r="H136" s="144" t="s">
        <v>773</v>
      </c>
      <c r="I136" s="132" t="str">
        <f>VLOOKUP(H136,[2]Presupuesto!$B$11:$C$586,2,0)</f>
        <v>VIATICOS NACIONALES</v>
      </c>
      <c r="J136" s="227" t="s">
        <v>481</v>
      </c>
      <c r="K136" s="100" t="s">
        <v>412</v>
      </c>
    </row>
    <row r="140" spans="3:11" ht="15.75" thickBot="1" x14ac:dyDescent="0.3"/>
    <row r="141" spans="3:11" ht="15.75" thickBot="1" x14ac:dyDescent="0.3">
      <c r="C141" s="159" t="s">
        <v>53</v>
      </c>
      <c r="D141" s="110">
        <f>SUM(F148:F148)</f>
        <v>100000</v>
      </c>
      <c r="F141" s="70"/>
      <c r="G141" s="79"/>
      <c r="H141" s="70"/>
      <c r="I141" s="70"/>
    </row>
    <row r="142" spans="3:11" x14ac:dyDescent="0.25">
      <c r="C142" s="70"/>
      <c r="D142" s="31"/>
      <c r="E142" s="95"/>
      <c r="F142" s="95"/>
      <c r="G142" s="95"/>
      <c r="H142" s="76"/>
      <c r="I142" s="76"/>
      <c r="J142" s="76"/>
      <c r="K142" s="114"/>
    </row>
    <row r="143" spans="3:11" x14ac:dyDescent="0.25">
      <c r="C143" s="70"/>
      <c r="D143" s="31"/>
      <c r="E143" s="95"/>
      <c r="F143" s="95"/>
      <c r="G143" s="95"/>
      <c r="H143" s="76"/>
      <c r="I143" s="76"/>
      <c r="J143" s="76"/>
      <c r="K143" s="114"/>
    </row>
    <row r="144" spans="3:11" ht="15.75" x14ac:dyDescent="0.25">
      <c r="C144" s="207" t="s">
        <v>400</v>
      </c>
      <c r="D144" s="208" t="s">
        <v>1691</v>
      </c>
      <c r="E144" s="95"/>
      <c r="F144" s="95"/>
      <c r="G144" s="95"/>
      <c r="H144" s="76"/>
      <c r="I144" s="76"/>
      <c r="J144" s="76"/>
      <c r="K144" s="114"/>
    </row>
    <row r="145" spans="3:11" ht="18.75" x14ac:dyDescent="0.25">
      <c r="C145" s="217" t="str">
        <f>IFERROR(VLOOKUP(D144,'Desarrollo e Innov. Curricular'!$E:$F,2,FALSE),IFERROR(VLOOKUP(D144,'Investigación Científica'!$E:$F,2,FALSE),IFERROR(VLOOKUP(D144,'Vinculación Univ. Sociedad'!$E:$F,2,FALSE),IFERROR(VLOOKUP(D144,'Docencia y Profesorado Universi'!$E:$F,2,FALSE),IFERROR(VLOOKUP(D144,'Estudiantes y Graduados'!$E:$F,2,FALSE),IFERROR(VLOOKUP(D144,'Gestion Administrativa'!$E:$F,2,FALSE),IFERROR(VLOOKUP(D144,'Gestión Académica'!$E:$F,2,FALSE),IFERROR(VLOOKUP(D144,'Aseguramiento de la Calidad'!$E:$F,2,FALSE),IFERROR(VLOOKUP(D144,'Gestión del Conocimiento'!$E:$F,2,FALSE),IFERROR(VLOOKUP(D144,'Gobernabilidad y Procesos...'!$E:$F,2,FALSE),IFERROR(VLOOKUP(D144,'Gestión del Talento Humano'!$E:$F,2,FALSE),IFERROR(VLOOKUP(D144,'Internacionalización de la E.S.'!$E:$F,2,FALSE),IFERROR(VLOOKUP(D144,Posgrado!$E:$F,2,FALSE),IFERROR(VLOOKUP(D144,'Cultura de Innovación Insti...'!$E:$F,2,FALSE),VLOOKUP(D144,'Lo Esencial de la Reforma Univ.'!$E:$F,2,0)))))))))))))))</f>
        <v>3.1.6.1.d   memoria del evento</v>
      </c>
      <c r="D145" s="31"/>
      <c r="E145" s="95"/>
      <c r="F145" s="95"/>
      <c r="G145" s="95"/>
      <c r="H145" s="76"/>
      <c r="I145" s="76"/>
      <c r="J145" s="76"/>
      <c r="K145" s="114"/>
    </row>
    <row r="146" spans="3:11" ht="15.75" thickBot="1" x14ac:dyDescent="0.3">
      <c r="F146" s="95"/>
      <c r="G146" s="76"/>
      <c r="H146" s="76"/>
      <c r="I146" s="76"/>
    </row>
    <row r="147" spans="3:11" ht="30.75" thickBot="1" x14ac:dyDescent="0.3">
      <c r="C147" s="131" t="s">
        <v>44</v>
      </c>
      <c r="D147" s="131" t="s">
        <v>55</v>
      </c>
      <c r="E147" s="138" t="s">
        <v>57</v>
      </c>
      <c r="F147" s="137" t="s">
        <v>27</v>
      </c>
      <c r="G147" s="135" t="s">
        <v>140</v>
      </c>
      <c r="H147" s="138" t="s">
        <v>46</v>
      </c>
      <c r="I147" s="135" t="s">
        <v>141</v>
      </c>
      <c r="J147" s="135" t="s">
        <v>419</v>
      </c>
      <c r="K147" s="135" t="s">
        <v>420</v>
      </c>
    </row>
    <row r="148" spans="3:11" x14ac:dyDescent="0.25">
      <c r="C148" s="101" t="s">
        <v>1695</v>
      </c>
      <c r="D148" s="160">
        <v>200</v>
      </c>
      <c r="E148" s="125">
        <v>500</v>
      </c>
      <c r="F148" s="158">
        <f t="shared" ref="F148" si="5">+D148*E148</f>
        <v>100000</v>
      </c>
      <c r="G148" s="163" t="s">
        <v>1459</v>
      </c>
      <c r="H148" s="100" t="s">
        <v>729</v>
      </c>
      <c r="I148" s="132" t="str">
        <f>VLOOKUP(H148,Presupuesto!$B$11:$C$565,2,0)</f>
        <v>SERVICIOS DE IMPRENTA PUBLIC.Y REPRODUCCION</v>
      </c>
      <c r="J148" s="100" t="s">
        <v>481</v>
      </c>
      <c r="K148" s="100" t="s">
        <v>406</v>
      </c>
    </row>
  </sheetData>
  <dataValidations count="10">
    <dataValidation type="list" allowBlank="1" showInputMessage="1" showErrorMessage="1" errorTitle="¡Ingreso Inválido!" error="Seleccione una opción de la lista" promptTitle="Mes Requerido" prompt="Seleccione el mes en el que requiere el recurso." sqref="K17:K27 K40:K41 K51:K52 K63:K64 K74:K75 K87:K88 K100 K124 K135:K136 K148 K112:K114">
      <formula1>$U$2:$AF$2</formula1>
    </dataValidation>
    <dataValidation type="list" allowBlank="1" showInputMessage="1" showErrorMessage="1" errorTitle="¡Ingreso Inválido!" error="Seleccione una opción de la lista." promptTitle="Dimensión Estratégica" prompt="Seleccione una opción de la lista." sqref="J87:J88 J40:J41 J51:J52 J63:J64 J74:J75 J17:J27 J124 J148">
      <formula1>$A$2:$O$2</formula1>
    </dataValidation>
    <dataValidation type="list" allowBlank="1" showInputMessage="1" showErrorMessage="1" errorTitle="¡Ingreso Invalido!" error="Seleccione una opción de la lista." promptTitle="Categoria/Zona de Viáticos" prompt="Seleccione una opción de la lista" sqref="C17 C100 C112:C113 C135:C136">
      <formula1>$AH$2:$BU$2</formula1>
    </dataValidation>
    <dataValidation type="list" allowBlank="1" showInputMessage="1" showErrorMessage="1" errorTitle="¡Ingreso Inválido!" error="Verifique el valor ingresado." promptTitle="Ingrese el Objeto de Gasto" prompt="Ingrese el Objeto de Gasto" sqref="H17:H18">
      <formula1>$A$1:$UI$1</formula1>
    </dataValidation>
    <dataValidation type="list" allowBlank="1" showInputMessage="1" showErrorMessage="1" errorTitle="¡Ingreso Inválido!" error="Verifique el valor ingresado._x000a_" sqref="H87:H88 H40:H41 H51:H52 H63:H64 H74:H75 H19:H27 H124 H148">
      <formula1>$A$1:$UI$1</formula1>
    </dataValidation>
    <dataValidation type="list" allowBlank="1" showInputMessage="1" showErrorMessage="1" errorTitle="¡Ingreso Inválido!" error="Seleccione una opción de la lista." promptTitle="Tipo de Presupuesto" prompt="Seleccione una opción de la lista." sqref="G17:G27 G100 G124 G135:G136 G148 G112:G114">
      <formula1>$R$2:$S$2</formula1>
    </dataValidation>
    <dataValidation type="list" allowBlank="1" showInputMessage="1" showErrorMessage="1" errorTitle="¡Ingreso no valido!" error="Favor ingrese un elemento de la lista." promptTitle="Tipo de Presupuesto" prompt="Seleccione una opción de la lista." sqref="G40:G41 G51:G52 G63:G64 G74:G75 G87:G88">
      <formula1>$S$2:$T$2</formula1>
    </dataValidation>
    <dataValidation type="list" allowBlank="1" showInputMessage="1" showErrorMessage="1" sqref="C40:C41 C51:C52 C63:C64 C74:C75 C87:C88">
      <formula1>$AH$2:$BU$2</formula1>
    </dataValidation>
    <dataValidation type="list" allowBlank="1" showInputMessage="1" showErrorMessage="1" errorTitle="¡Ingreso Inválido!" error="Verifique el valor ingresado." promptTitle="Ingrese el Objeto de Gasto" prompt="Ingrese el Objeto de Gasto" sqref="H100 H135:H136 H112:H114">
      <formula1>$A$1:$VD$1</formula1>
    </dataValidation>
    <dataValidation type="list" allowBlank="1" showInputMessage="1" showErrorMessage="1" errorTitle="¡Ingreso Inválido!" error="Seleccione una opción de la lista." promptTitle="Dimensión Estratégica" prompt="Seleccione una opción de la lista." sqref="J100 J135:J136 J112:J114">
      <formula1>$A$2:$K$2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7" zoomScale="86" zoomScaleNormal="86" workbookViewId="0">
      <selection activeCell="D10" sqref="D10"/>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259</v>
      </c>
      <c r="B1" s="193" t="s">
        <v>260</v>
      </c>
      <c r="C1" s="184" t="s">
        <v>261</v>
      </c>
      <c r="D1" s="184" t="s">
        <v>508</v>
      </c>
      <c r="E1" s="184" t="s">
        <v>510</v>
      </c>
      <c r="F1" s="184" t="s">
        <v>512</v>
      </c>
      <c r="G1" s="184" t="s">
        <v>514</v>
      </c>
      <c r="H1" s="184" t="s">
        <v>516</v>
      </c>
      <c r="I1" s="184" t="s">
        <v>518</v>
      </c>
      <c r="J1" s="184" t="s">
        <v>262</v>
      </c>
      <c r="K1" s="184" t="s">
        <v>521</v>
      </c>
      <c r="L1" s="184" t="s">
        <v>263</v>
      </c>
      <c r="M1" s="184" t="s">
        <v>523</v>
      </c>
      <c r="N1" s="184" t="s">
        <v>525</v>
      </c>
      <c r="O1" s="184" t="s">
        <v>527</v>
      </c>
      <c r="P1" s="184" t="s">
        <v>264</v>
      </c>
      <c r="Q1" s="184" t="s">
        <v>528</v>
      </c>
      <c r="R1" s="184" t="s">
        <v>531</v>
      </c>
      <c r="S1" s="184" t="s">
        <v>265</v>
      </c>
      <c r="T1" s="184" t="s">
        <v>533</v>
      </c>
      <c r="U1" s="184" t="s">
        <v>266</v>
      </c>
      <c r="V1" s="184" t="s">
        <v>534</v>
      </c>
      <c r="W1" s="184" t="s">
        <v>535</v>
      </c>
      <c r="X1" s="184" t="s">
        <v>539</v>
      </c>
      <c r="Y1" s="184" t="s">
        <v>282</v>
      </c>
      <c r="Z1" s="184" t="s">
        <v>540</v>
      </c>
      <c r="AA1" s="184" t="s">
        <v>542</v>
      </c>
      <c r="AB1" s="184" t="s">
        <v>544</v>
      </c>
      <c r="AC1" s="184" t="s">
        <v>283</v>
      </c>
      <c r="AD1" s="184" t="s">
        <v>546</v>
      </c>
      <c r="AE1" s="184" t="s">
        <v>548</v>
      </c>
      <c r="AF1" s="184" t="s">
        <v>550</v>
      </c>
      <c r="AG1" s="184" t="s">
        <v>552</v>
      </c>
      <c r="AH1" s="184" t="s">
        <v>258</v>
      </c>
      <c r="AI1" s="184" t="s">
        <v>554</v>
      </c>
      <c r="AJ1" s="193" t="s">
        <v>267</v>
      </c>
      <c r="AK1" s="184" t="s">
        <v>556</v>
      </c>
      <c r="AL1" s="184" t="s">
        <v>268</v>
      </c>
      <c r="AM1" s="184" t="s">
        <v>558</v>
      </c>
      <c r="AN1" s="184" t="s">
        <v>560</v>
      </c>
      <c r="AO1" s="184" t="s">
        <v>269</v>
      </c>
      <c r="AP1" s="184" t="s">
        <v>562</v>
      </c>
      <c r="AQ1" s="184" t="s">
        <v>564</v>
      </c>
      <c r="AR1" s="184" t="s">
        <v>270</v>
      </c>
      <c r="AS1" s="184" t="s">
        <v>565</v>
      </c>
      <c r="AT1" s="184" t="s">
        <v>567</v>
      </c>
      <c r="AU1" s="184" t="s">
        <v>568</v>
      </c>
      <c r="AV1" s="184" t="s">
        <v>569</v>
      </c>
      <c r="AW1" s="184" t="s">
        <v>571</v>
      </c>
      <c r="AX1" s="184" t="s">
        <v>573</v>
      </c>
      <c r="AY1" s="184" t="s">
        <v>574</v>
      </c>
      <c r="AZ1" s="184" t="s">
        <v>271</v>
      </c>
      <c r="BA1" s="184" t="s">
        <v>576</v>
      </c>
      <c r="BB1" s="184" t="s">
        <v>578</v>
      </c>
      <c r="BC1" s="184" t="s">
        <v>580</v>
      </c>
      <c r="BD1" s="184" t="s">
        <v>582</v>
      </c>
      <c r="BE1" s="184" t="s">
        <v>584</v>
      </c>
      <c r="BF1" s="184" t="s">
        <v>586</v>
      </c>
      <c r="BG1" s="184" t="s">
        <v>588</v>
      </c>
      <c r="BH1" s="184" t="s">
        <v>590</v>
      </c>
      <c r="BI1" s="184" t="s">
        <v>284</v>
      </c>
      <c r="BJ1" s="184" t="s">
        <v>592</v>
      </c>
      <c r="BK1" s="184" t="s">
        <v>594</v>
      </c>
      <c r="BL1" s="184" t="s">
        <v>596</v>
      </c>
      <c r="BM1" s="184" t="s">
        <v>598</v>
      </c>
      <c r="BN1" s="184" t="s">
        <v>600</v>
      </c>
      <c r="BO1" s="184" t="s">
        <v>602</v>
      </c>
      <c r="BP1" s="184" t="s">
        <v>604</v>
      </c>
      <c r="BQ1" s="184" t="s">
        <v>606</v>
      </c>
      <c r="BR1" s="184" t="s">
        <v>608</v>
      </c>
      <c r="BS1" s="184" t="s">
        <v>610</v>
      </c>
      <c r="BT1" s="193" t="s">
        <v>272</v>
      </c>
      <c r="BU1" s="184" t="s">
        <v>273</v>
      </c>
      <c r="BV1" s="184" t="s">
        <v>612</v>
      </c>
      <c r="BW1" s="184" t="s">
        <v>274</v>
      </c>
      <c r="BX1" s="184" t="s">
        <v>614</v>
      </c>
      <c r="BY1" s="184" t="s">
        <v>616</v>
      </c>
      <c r="BZ1" s="193" t="s">
        <v>275</v>
      </c>
      <c r="CA1" s="184" t="s">
        <v>276</v>
      </c>
      <c r="CB1" s="184" t="s">
        <v>618</v>
      </c>
      <c r="CC1" s="184" t="s">
        <v>277</v>
      </c>
      <c r="CD1" s="184" t="s">
        <v>620</v>
      </c>
      <c r="CE1" s="184" t="s">
        <v>622</v>
      </c>
      <c r="CF1" s="184" t="s">
        <v>624</v>
      </c>
      <c r="CG1" s="193" t="s">
        <v>278</v>
      </c>
      <c r="CH1" s="184" t="s">
        <v>630</v>
      </c>
      <c r="CI1" s="184" t="s">
        <v>632</v>
      </c>
      <c r="CJ1" s="184" t="s">
        <v>279</v>
      </c>
      <c r="CK1" s="184" t="s">
        <v>626</v>
      </c>
      <c r="CL1" s="184" t="s">
        <v>628</v>
      </c>
      <c r="CM1" s="184" t="s">
        <v>280</v>
      </c>
      <c r="CN1" s="184" t="s">
        <v>634</v>
      </c>
      <c r="CO1" s="184" t="s">
        <v>281</v>
      </c>
      <c r="CP1" s="184" t="s">
        <v>635</v>
      </c>
      <c r="CQ1" s="181" t="s">
        <v>285</v>
      </c>
      <c r="CR1" s="193" t="s">
        <v>286</v>
      </c>
      <c r="CS1" s="184" t="s">
        <v>636</v>
      </c>
      <c r="CT1" s="184" t="s">
        <v>637</v>
      </c>
      <c r="CU1" s="184" t="s">
        <v>639</v>
      </c>
      <c r="CV1" s="184" t="s">
        <v>287</v>
      </c>
      <c r="CW1" s="184" t="s">
        <v>641</v>
      </c>
      <c r="CX1" s="184" t="s">
        <v>643</v>
      </c>
      <c r="CY1" s="184" t="s">
        <v>645</v>
      </c>
      <c r="CZ1" s="184" t="s">
        <v>647</v>
      </c>
      <c r="DA1" s="184" t="s">
        <v>649</v>
      </c>
      <c r="DB1" s="184" t="s">
        <v>651</v>
      </c>
      <c r="DC1" s="193" t="s">
        <v>288</v>
      </c>
      <c r="DD1" s="184" t="s">
        <v>289</v>
      </c>
      <c r="DE1" s="184" t="s">
        <v>653</v>
      </c>
      <c r="DF1" s="184" t="s">
        <v>290</v>
      </c>
      <c r="DG1" s="184" t="s">
        <v>655</v>
      </c>
      <c r="DH1" s="184" t="s">
        <v>657</v>
      </c>
      <c r="DI1" s="184" t="s">
        <v>659</v>
      </c>
      <c r="DJ1" s="184" t="s">
        <v>661</v>
      </c>
      <c r="DK1" s="184" t="s">
        <v>663</v>
      </c>
      <c r="DL1" s="184" t="s">
        <v>665</v>
      </c>
      <c r="DM1" s="184" t="s">
        <v>667</v>
      </c>
      <c r="DN1" s="184" t="s">
        <v>291</v>
      </c>
      <c r="DO1" s="184" t="s">
        <v>669</v>
      </c>
      <c r="DP1" s="184" t="s">
        <v>671</v>
      </c>
      <c r="DQ1" s="184" t="s">
        <v>673</v>
      </c>
      <c r="DR1" s="193" t="s">
        <v>292</v>
      </c>
      <c r="DS1" s="184" t="s">
        <v>675</v>
      </c>
      <c r="DT1" s="184" t="s">
        <v>293</v>
      </c>
      <c r="DU1" s="184" t="s">
        <v>677</v>
      </c>
      <c r="DV1" s="184" t="s">
        <v>294</v>
      </c>
      <c r="DW1" s="184" t="s">
        <v>679</v>
      </c>
      <c r="DX1" s="184" t="s">
        <v>681</v>
      </c>
      <c r="DY1" s="184" t="s">
        <v>683</v>
      </c>
      <c r="DZ1" s="184" t="s">
        <v>685</v>
      </c>
      <c r="EA1" s="184" t="s">
        <v>687</v>
      </c>
      <c r="EB1" s="184" t="s">
        <v>689</v>
      </c>
      <c r="EC1" s="184" t="s">
        <v>691</v>
      </c>
      <c r="ED1" s="184" t="s">
        <v>693</v>
      </c>
      <c r="EE1" s="184" t="s">
        <v>695</v>
      </c>
      <c r="EF1" s="184" t="s">
        <v>697</v>
      </c>
      <c r="EG1" s="184" t="s">
        <v>699</v>
      </c>
      <c r="EH1" s="193" t="s">
        <v>295</v>
      </c>
      <c r="EI1" s="184" t="s">
        <v>701</v>
      </c>
      <c r="EJ1" s="184" t="s">
        <v>296</v>
      </c>
      <c r="EK1" s="184" t="s">
        <v>703</v>
      </c>
      <c r="EL1" s="184" t="s">
        <v>705</v>
      </c>
      <c r="EM1" s="184" t="s">
        <v>297</v>
      </c>
      <c r="EN1" s="184" t="s">
        <v>707</v>
      </c>
      <c r="EO1" s="184" t="s">
        <v>709</v>
      </c>
      <c r="EP1" s="184" t="s">
        <v>298</v>
      </c>
      <c r="EQ1" s="184" t="s">
        <v>711</v>
      </c>
      <c r="ER1" s="184" t="s">
        <v>713</v>
      </c>
      <c r="ES1" s="184" t="s">
        <v>715</v>
      </c>
      <c r="ET1" s="184" t="s">
        <v>299</v>
      </c>
      <c r="EU1" s="184" t="s">
        <v>717</v>
      </c>
      <c r="EV1" s="184" t="s">
        <v>719</v>
      </c>
      <c r="EW1" s="193" t="s">
        <v>300</v>
      </c>
      <c r="EX1" s="184" t="s">
        <v>301</v>
      </c>
      <c r="EY1" s="184" t="s">
        <v>721</v>
      </c>
      <c r="EZ1" s="184" t="s">
        <v>723</v>
      </c>
      <c r="FA1" s="184" t="s">
        <v>725</v>
      </c>
      <c r="FB1" s="184" t="s">
        <v>727</v>
      </c>
      <c r="FC1" s="184" t="s">
        <v>302</v>
      </c>
      <c r="FD1" s="184" t="s">
        <v>729</v>
      </c>
      <c r="FE1" s="184" t="s">
        <v>731</v>
      </c>
      <c r="FF1" s="184" t="s">
        <v>733</v>
      </c>
      <c r="FG1" s="184" t="s">
        <v>735</v>
      </c>
      <c r="FH1" s="184" t="s">
        <v>737</v>
      </c>
      <c r="FI1" s="184" t="s">
        <v>303</v>
      </c>
      <c r="FJ1" s="184" t="s">
        <v>740</v>
      </c>
      <c r="FK1" s="184" t="s">
        <v>304</v>
      </c>
      <c r="FL1" s="184" t="s">
        <v>743</v>
      </c>
      <c r="FM1" s="184" t="s">
        <v>744</v>
      </c>
      <c r="FN1" s="184" t="s">
        <v>746</v>
      </c>
      <c r="FO1" s="184" t="s">
        <v>305</v>
      </c>
      <c r="FP1" s="184" t="s">
        <v>749</v>
      </c>
      <c r="FQ1" s="184" t="s">
        <v>750</v>
      </c>
      <c r="FR1" s="184" t="s">
        <v>752</v>
      </c>
      <c r="FS1" s="184" t="s">
        <v>306</v>
      </c>
      <c r="FT1" s="184" t="s">
        <v>755</v>
      </c>
      <c r="FU1" s="184" t="s">
        <v>757</v>
      </c>
      <c r="FV1" s="184" t="s">
        <v>759</v>
      </c>
      <c r="FW1" s="193" t="s">
        <v>307</v>
      </c>
      <c r="FX1" s="193" t="s">
        <v>308</v>
      </c>
      <c r="FY1" s="184" t="s">
        <v>314</v>
      </c>
      <c r="FZ1" s="184" t="s">
        <v>761</v>
      </c>
      <c r="GA1" s="184" t="s">
        <v>763</v>
      </c>
      <c r="GB1" s="184" t="s">
        <v>765</v>
      </c>
      <c r="GC1" s="184" t="s">
        <v>767</v>
      </c>
      <c r="GD1" s="184" t="s">
        <v>769</v>
      </c>
      <c r="GE1" s="184" t="s">
        <v>771</v>
      </c>
      <c r="GF1" s="193" t="s">
        <v>309</v>
      </c>
      <c r="GG1" s="184" t="s">
        <v>315</v>
      </c>
      <c r="GH1" s="184" t="s">
        <v>773</v>
      </c>
      <c r="GI1" s="184" t="s">
        <v>775</v>
      </c>
      <c r="GJ1" s="184" t="s">
        <v>776</v>
      </c>
      <c r="GK1" s="184" t="s">
        <v>316</v>
      </c>
      <c r="GL1" s="184" t="s">
        <v>779</v>
      </c>
      <c r="GM1" s="184" t="s">
        <v>780</v>
      </c>
      <c r="GN1" s="193" t="s">
        <v>310</v>
      </c>
      <c r="GO1" s="184" t="s">
        <v>311</v>
      </c>
      <c r="GP1" s="184" t="s">
        <v>782</v>
      </c>
      <c r="GQ1" s="184" t="s">
        <v>784</v>
      </c>
      <c r="GR1" s="184" t="s">
        <v>786</v>
      </c>
      <c r="GS1" s="184" t="s">
        <v>788</v>
      </c>
      <c r="GT1" s="184" t="s">
        <v>790</v>
      </c>
      <c r="GU1" s="193" t="s">
        <v>312</v>
      </c>
      <c r="GV1" s="184" t="s">
        <v>313</v>
      </c>
      <c r="GW1" s="184" t="s">
        <v>792</v>
      </c>
      <c r="GX1" s="184" t="s">
        <v>794</v>
      </c>
      <c r="GY1" s="184" t="s">
        <v>796</v>
      </c>
      <c r="GZ1" s="184" t="s">
        <v>798</v>
      </c>
      <c r="HA1" s="184" t="s">
        <v>800</v>
      </c>
      <c r="HB1" s="184" t="s">
        <v>802</v>
      </c>
      <c r="HC1" s="181" t="s">
        <v>317</v>
      </c>
      <c r="HD1" s="193" t="s">
        <v>318</v>
      </c>
      <c r="HE1" s="184" t="s">
        <v>319</v>
      </c>
      <c r="HF1" s="184" t="s">
        <v>804</v>
      </c>
      <c r="HG1" s="184" t="s">
        <v>806</v>
      </c>
      <c r="HH1" s="184" t="s">
        <v>808</v>
      </c>
      <c r="HI1" s="184" t="s">
        <v>810</v>
      </c>
      <c r="HJ1" s="184" t="s">
        <v>320</v>
      </c>
      <c r="HK1" s="184" t="s">
        <v>813</v>
      </c>
      <c r="HL1" s="184" t="s">
        <v>337</v>
      </c>
      <c r="HM1" s="184" t="s">
        <v>851</v>
      </c>
      <c r="HN1" s="184" t="s">
        <v>853</v>
      </c>
      <c r="HO1" s="184" t="s">
        <v>855</v>
      </c>
      <c r="HP1" s="193" t="s">
        <v>321</v>
      </c>
      <c r="HQ1" s="184" t="s">
        <v>815</v>
      </c>
      <c r="HR1" s="184" t="s">
        <v>817</v>
      </c>
      <c r="HS1" s="184" t="s">
        <v>322</v>
      </c>
      <c r="HT1" s="184" t="s">
        <v>820</v>
      </c>
      <c r="HU1" s="184" t="s">
        <v>822</v>
      </c>
      <c r="HV1" s="184" t="s">
        <v>823</v>
      </c>
      <c r="HW1" s="184" t="s">
        <v>825</v>
      </c>
      <c r="HX1" s="193" t="s">
        <v>323</v>
      </c>
      <c r="HY1" s="184" t="s">
        <v>827</v>
      </c>
      <c r="HZ1" s="184" t="s">
        <v>829</v>
      </c>
      <c r="IA1" s="184" t="s">
        <v>831</v>
      </c>
      <c r="IB1" s="184" t="s">
        <v>324</v>
      </c>
      <c r="IC1" s="184" t="s">
        <v>833</v>
      </c>
      <c r="ID1" s="184" t="s">
        <v>835</v>
      </c>
      <c r="IE1" s="184" t="s">
        <v>325</v>
      </c>
      <c r="IF1" s="184" t="s">
        <v>837</v>
      </c>
      <c r="IG1" s="184" t="s">
        <v>839</v>
      </c>
      <c r="IH1" s="184" t="s">
        <v>326</v>
      </c>
      <c r="II1" s="184" t="s">
        <v>841</v>
      </c>
      <c r="IJ1" s="184" t="s">
        <v>843</v>
      </c>
      <c r="IK1" s="184" t="s">
        <v>845</v>
      </c>
      <c r="IL1" s="184" t="s">
        <v>847</v>
      </c>
      <c r="IM1" s="184" t="s">
        <v>327</v>
      </c>
      <c r="IN1" s="184" t="s">
        <v>849</v>
      </c>
      <c r="IO1" s="193" t="s">
        <v>328</v>
      </c>
      <c r="IP1" s="184" t="s">
        <v>857</v>
      </c>
      <c r="IQ1" s="184" t="s">
        <v>859</v>
      </c>
      <c r="IR1" s="184" t="s">
        <v>329</v>
      </c>
      <c r="IS1" s="184" t="s">
        <v>861</v>
      </c>
      <c r="IT1" s="184" t="s">
        <v>863</v>
      </c>
      <c r="IU1" s="184" t="s">
        <v>865</v>
      </c>
      <c r="IV1" s="193" t="s">
        <v>330</v>
      </c>
      <c r="IW1" s="184" t="s">
        <v>867</v>
      </c>
      <c r="IX1" s="184" t="s">
        <v>331</v>
      </c>
      <c r="IY1" s="184" t="s">
        <v>870</v>
      </c>
      <c r="IZ1" s="184" t="s">
        <v>872</v>
      </c>
      <c r="JA1" s="184" t="s">
        <v>874</v>
      </c>
      <c r="JB1" s="184" t="s">
        <v>876</v>
      </c>
      <c r="JC1" s="184" t="s">
        <v>878</v>
      </c>
      <c r="JD1" s="184" t="s">
        <v>880</v>
      </c>
      <c r="JE1" s="184" t="s">
        <v>332</v>
      </c>
      <c r="JF1" s="184" t="s">
        <v>883</v>
      </c>
      <c r="JG1" s="184" t="s">
        <v>885</v>
      </c>
      <c r="JH1" s="184" t="s">
        <v>887</v>
      </c>
      <c r="JI1" s="184" t="s">
        <v>889</v>
      </c>
      <c r="JJ1" s="184" t="s">
        <v>891</v>
      </c>
      <c r="JK1" s="184" t="s">
        <v>893</v>
      </c>
      <c r="JL1" s="184" t="s">
        <v>895</v>
      </c>
      <c r="JM1" s="184" t="s">
        <v>897</v>
      </c>
      <c r="JN1" s="184" t="s">
        <v>333</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334</v>
      </c>
      <c r="KP1" s="184" t="s">
        <v>951</v>
      </c>
      <c r="KQ1" s="184" t="s">
        <v>335</v>
      </c>
      <c r="KR1" s="184" t="s">
        <v>954</v>
      </c>
      <c r="KS1" s="184" t="s">
        <v>956</v>
      </c>
      <c r="KT1" s="184" t="s">
        <v>958</v>
      </c>
      <c r="KU1" s="184" t="s">
        <v>960</v>
      </c>
      <c r="KV1" s="184" t="s">
        <v>336</v>
      </c>
      <c r="KW1" s="184" t="s">
        <v>963</v>
      </c>
      <c r="KX1" s="184" t="s">
        <v>965</v>
      </c>
      <c r="KY1" s="184" t="s">
        <v>967</v>
      </c>
      <c r="KZ1" s="184" t="s">
        <v>969</v>
      </c>
      <c r="LA1" s="184" t="s">
        <v>971</v>
      </c>
      <c r="LB1" s="184" t="s">
        <v>973</v>
      </c>
      <c r="LC1" s="184" t="s">
        <v>975</v>
      </c>
      <c r="LD1" s="181" t="s">
        <v>338</v>
      </c>
      <c r="LE1" s="193" t="s">
        <v>339</v>
      </c>
      <c r="LF1" s="184" t="s">
        <v>340</v>
      </c>
      <c r="LG1" s="184" t="s">
        <v>354</v>
      </c>
      <c r="LH1" s="184" t="s">
        <v>977</v>
      </c>
      <c r="LI1" s="184" t="s">
        <v>979</v>
      </c>
      <c r="LJ1" s="184" t="s">
        <v>981</v>
      </c>
      <c r="LK1" s="184" t="s">
        <v>983</v>
      </c>
      <c r="LL1" s="184" t="s">
        <v>355</v>
      </c>
      <c r="LM1" s="184" t="s">
        <v>985</v>
      </c>
      <c r="LN1" s="184" t="s">
        <v>356</v>
      </c>
      <c r="LO1" s="184" t="s">
        <v>987</v>
      </c>
      <c r="LP1" s="184" t="s">
        <v>341</v>
      </c>
      <c r="LQ1" s="184" t="s">
        <v>989</v>
      </c>
      <c r="LR1" s="184" t="s">
        <v>357</v>
      </c>
      <c r="LS1" s="184" t="s">
        <v>991</v>
      </c>
      <c r="LT1" s="184" t="s">
        <v>993</v>
      </c>
      <c r="LU1" s="184" t="s">
        <v>358</v>
      </c>
      <c r="LV1" s="193" t="s">
        <v>342</v>
      </c>
      <c r="LW1" s="184" t="s">
        <v>343</v>
      </c>
      <c r="LX1" s="184" t="s">
        <v>995</v>
      </c>
      <c r="LY1" s="184" t="s">
        <v>997</v>
      </c>
      <c r="LZ1" s="184" t="s">
        <v>998</v>
      </c>
      <c r="MA1" s="184" t="s">
        <v>1000</v>
      </c>
      <c r="MB1" s="184" t="s">
        <v>1001</v>
      </c>
      <c r="MC1" s="184" t="s">
        <v>1003</v>
      </c>
      <c r="MD1" s="184" t="s">
        <v>1005</v>
      </c>
      <c r="ME1" s="184" t="s">
        <v>1007</v>
      </c>
      <c r="MF1" s="184" t="s">
        <v>1009</v>
      </c>
      <c r="MG1" s="184" t="s">
        <v>344</v>
      </c>
      <c r="MH1" s="184" t="s">
        <v>1012</v>
      </c>
      <c r="MI1" s="184" t="s">
        <v>1013</v>
      </c>
      <c r="MJ1" s="184" t="s">
        <v>1015</v>
      </c>
      <c r="MK1" s="184" t="s">
        <v>345</v>
      </c>
      <c r="ML1" s="184" t="s">
        <v>1018</v>
      </c>
      <c r="MM1" s="184" t="s">
        <v>1019</v>
      </c>
      <c r="MN1" s="184" t="s">
        <v>1021</v>
      </c>
      <c r="MO1" s="184" t="s">
        <v>1023</v>
      </c>
      <c r="MP1" s="184" t="s">
        <v>346</v>
      </c>
      <c r="MQ1" s="184" t="s">
        <v>1026</v>
      </c>
      <c r="MR1" s="184" t="s">
        <v>1028</v>
      </c>
      <c r="MS1" s="184" t="s">
        <v>1030</v>
      </c>
      <c r="MT1" s="184" t="s">
        <v>1032</v>
      </c>
      <c r="MU1" s="184" t="s">
        <v>347</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348</v>
      </c>
      <c r="NI1" s="184" t="s">
        <v>349</v>
      </c>
      <c r="NJ1" s="184" t="s">
        <v>1058</v>
      </c>
      <c r="NK1" s="184" t="s">
        <v>1060</v>
      </c>
      <c r="NL1" s="184" t="s">
        <v>1062</v>
      </c>
      <c r="NM1" s="184" t="s">
        <v>1064</v>
      </c>
      <c r="NN1" s="193" t="s">
        <v>350</v>
      </c>
      <c r="NO1" s="184" t="s">
        <v>351</v>
      </c>
      <c r="NP1" s="184" t="s">
        <v>1065</v>
      </c>
      <c r="NQ1" s="184" t="s">
        <v>352</v>
      </c>
      <c r="NR1" s="184" t="s">
        <v>1067</v>
      </c>
      <c r="NS1" s="184" t="s">
        <v>1069</v>
      </c>
      <c r="NT1" s="184" t="s">
        <v>353</v>
      </c>
      <c r="NU1" s="184" t="s">
        <v>1071</v>
      </c>
      <c r="NV1" s="181" t="s">
        <v>359</v>
      </c>
      <c r="NW1" s="193" t="s">
        <v>360</v>
      </c>
      <c r="NX1" s="184" t="s">
        <v>361</v>
      </c>
      <c r="NY1" s="184" t="s">
        <v>1074</v>
      </c>
      <c r="NZ1" s="184" t="s">
        <v>1076</v>
      </c>
      <c r="OA1" s="184" t="s">
        <v>362</v>
      </c>
      <c r="OB1" s="184" t="s">
        <v>372</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373</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363</v>
      </c>
      <c r="QA1" s="184" t="s">
        <v>1174</v>
      </c>
      <c r="QB1" s="184" t="s">
        <v>1176</v>
      </c>
      <c r="QC1" s="184" t="s">
        <v>1178</v>
      </c>
      <c r="QD1" s="184" t="s">
        <v>1180</v>
      </c>
      <c r="QE1" s="184" t="s">
        <v>1182</v>
      </c>
      <c r="QF1" s="193" t="s">
        <v>364</v>
      </c>
      <c r="QG1" s="184" t="s">
        <v>365</v>
      </c>
      <c r="QH1" s="184" t="s">
        <v>1184</v>
      </c>
      <c r="QI1" s="184" t="s">
        <v>1186</v>
      </c>
      <c r="QJ1" s="184" t="s">
        <v>1188</v>
      </c>
      <c r="QK1" s="184" t="s">
        <v>1190</v>
      </c>
      <c r="QL1" s="184" t="s">
        <v>1192</v>
      </c>
      <c r="QM1" s="184" t="s">
        <v>1194</v>
      </c>
      <c r="QN1" s="193" t="s">
        <v>366</v>
      </c>
      <c r="QO1" s="184" t="s">
        <v>1196</v>
      </c>
      <c r="QP1" s="184" t="s">
        <v>367</v>
      </c>
      <c r="QQ1" s="184" t="s">
        <v>374</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368</v>
      </c>
      <c r="RG1" s="184" t="s">
        <v>369</v>
      </c>
      <c r="RH1" s="184" t="s">
        <v>1226</v>
      </c>
      <c r="RI1" s="184" t="s">
        <v>1228</v>
      </c>
      <c r="RJ1" s="193" t="s">
        <v>370</v>
      </c>
      <c r="RK1" s="184" t="s">
        <v>371</v>
      </c>
      <c r="RL1" s="184" t="s">
        <v>1230</v>
      </c>
      <c r="RM1" s="184" t="s">
        <v>1231</v>
      </c>
      <c r="RN1" s="184" t="s">
        <v>1232</v>
      </c>
      <c r="RO1" s="184" t="s">
        <v>1233</v>
      </c>
      <c r="RP1" s="184" t="s">
        <v>1235</v>
      </c>
      <c r="RQ1" s="184" t="s">
        <v>1236</v>
      </c>
      <c r="RR1" s="184" t="s">
        <v>1238</v>
      </c>
      <c r="RS1" s="184" t="s">
        <v>1239</v>
      </c>
      <c r="RT1" s="181" t="s">
        <v>375</v>
      </c>
      <c r="RU1" s="193" t="s">
        <v>376</v>
      </c>
      <c r="RV1" s="184" t="s">
        <v>377</v>
      </c>
      <c r="RW1" s="184" t="s">
        <v>1241</v>
      </c>
      <c r="RX1" s="184" t="s">
        <v>1243</v>
      </c>
      <c r="RY1" s="184" t="s">
        <v>378</v>
      </c>
      <c r="RZ1" s="184" t="s">
        <v>1245</v>
      </c>
      <c r="SA1" s="184" t="s">
        <v>1247</v>
      </c>
      <c r="SB1" s="184" t="s">
        <v>1249</v>
      </c>
      <c r="SC1" s="184" t="s">
        <v>1251</v>
      </c>
      <c r="SD1" s="193" t="s">
        <v>379</v>
      </c>
      <c r="SE1" s="184" t="s">
        <v>380</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381</v>
      </c>
      <c r="SV1" s="193" t="s">
        <v>382</v>
      </c>
      <c r="SW1" s="184" t="s">
        <v>383</v>
      </c>
      <c r="SX1" s="184" t="s">
        <v>1283</v>
      </c>
      <c r="SY1" s="184" t="s">
        <v>1285</v>
      </c>
      <c r="SZ1" s="184" t="s">
        <v>1287</v>
      </c>
      <c r="TA1" s="184" t="s">
        <v>1289</v>
      </c>
      <c r="TB1" s="184" t="s">
        <v>1291</v>
      </c>
      <c r="TC1" s="184" t="s">
        <v>384</v>
      </c>
      <c r="TD1" s="184" t="s">
        <v>1293</v>
      </c>
      <c r="TE1" s="184" t="s">
        <v>1295</v>
      </c>
      <c r="TF1" s="184" t="s">
        <v>1297</v>
      </c>
      <c r="TG1" s="184" t="s">
        <v>1299</v>
      </c>
      <c r="TH1" s="184" t="s">
        <v>1301</v>
      </c>
      <c r="TI1" s="184" t="s">
        <v>1303</v>
      </c>
      <c r="TJ1" s="193" t="s">
        <v>385</v>
      </c>
      <c r="TK1" s="184" t="s">
        <v>386</v>
      </c>
      <c r="TL1" s="184" t="s">
        <v>387</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481</v>
      </c>
      <c r="D2" s="124" t="s">
        <v>1370</v>
      </c>
      <c r="E2" s="124" t="s">
        <v>1372</v>
      </c>
      <c r="F2" s="124" t="s">
        <v>482</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430</v>
      </c>
      <c r="AI2" s="124" t="s">
        <v>431</v>
      </c>
      <c r="AJ2" s="124" t="s">
        <v>432</v>
      </c>
      <c r="AK2" s="124" t="s">
        <v>433</v>
      </c>
      <c r="AL2" s="124" t="s">
        <v>434</v>
      </c>
      <c r="AM2" s="124" t="s">
        <v>437</v>
      </c>
      <c r="AN2" s="124" t="s">
        <v>435</v>
      </c>
      <c r="AO2" s="124" t="s">
        <v>436</v>
      </c>
      <c r="AP2" s="124" t="s">
        <v>438</v>
      </c>
      <c r="AQ2" s="124" t="s">
        <v>439</v>
      </c>
      <c r="AR2" s="124" t="s">
        <v>440</v>
      </c>
      <c r="AS2" s="124" t="s">
        <v>441</v>
      </c>
      <c r="AT2" s="124" t="s">
        <v>442</v>
      </c>
      <c r="AU2" s="124" t="s">
        <v>443</v>
      </c>
      <c r="AV2" s="124" t="s">
        <v>444</v>
      </c>
      <c r="AW2" s="124" t="s">
        <v>445</v>
      </c>
      <c r="AX2" s="124" t="s">
        <v>446</v>
      </c>
      <c r="AY2" s="124" t="s">
        <v>447</v>
      </c>
      <c r="AZ2" s="124" t="s">
        <v>448</v>
      </c>
      <c r="BA2" s="124" t="s">
        <v>449</v>
      </c>
      <c r="BB2" s="124" t="s">
        <v>450</v>
      </c>
      <c r="BC2" s="124" t="s">
        <v>451</v>
      </c>
      <c r="BD2" s="124" t="s">
        <v>452</v>
      </c>
      <c r="BE2" s="124" t="s">
        <v>453</v>
      </c>
      <c r="BF2" s="124" t="s">
        <v>454</v>
      </c>
      <c r="BG2" s="124" t="s">
        <v>455</v>
      </c>
      <c r="BH2" s="124" t="s">
        <v>456</v>
      </c>
      <c r="BI2" s="124" t="s">
        <v>457</v>
      </c>
      <c r="BJ2" s="124" t="s">
        <v>458</v>
      </c>
      <c r="BK2" s="124" t="s">
        <v>459</v>
      </c>
      <c r="BL2" s="124" t="s">
        <v>460</v>
      </c>
      <c r="BM2" s="124" t="s">
        <v>461</v>
      </c>
      <c r="BN2" s="124" t="s">
        <v>462</v>
      </c>
      <c r="BO2" s="124" t="s">
        <v>463</v>
      </c>
      <c r="BP2" s="124" t="s">
        <v>464</v>
      </c>
      <c r="BQ2" s="124" t="s">
        <v>465</v>
      </c>
      <c r="BR2" s="124" t="s">
        <v>466</v>
      </c>
      <c r="BS2" s="124" t="s">
        <v>467</v>
      </c>
      <c r="BT2" s="124" t="s">
        <v>468</v>
      </c>
      <c r="BU2" s="124" t="s">
        <v>469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396</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47">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400</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475</v>
      </c>
    </row>
    <row r="17" spans="3:12" x14ac:dyDescent="0.25">
      <c r="C17" s="143"/>
      <c r="D17" s="160"/>
      <c r="E17" s="117"/>
      <c r="F17" s="99">
        <f t="shared" ref="F17:F51" si="0">D17*E17</f>
        <v>0</v>
      </c>
      <c r="G17" s="163" t="s">
        <v>138</v>
      </c>
      <c r="H17" s="144" t="s">
        <v>1078</v>
      </c>
      <c r="I17" s="132" t="str">
        <f>VLOOKUP(H17,Presupuesto!$B$11:$C$565,2,0)</f>
        <v>BECAS</v>
      </c>
      <c r="J17" s="227" t="s">
        <v>1471</v>
      </c>
      <c r="K17" s="100" t="s">
        <v>403</v>
      </c>
      <c r="L17" s="100"/>
    </row>
    <row r="18" spans="3:12" x14ac:dyDescent="0.25">
      <c r="C18" s="143"/>
      <c r="D18" s="160"/>
      <c r="E18" s="125"/>
      <c r="F18" s="99">
        <f t="shared" si="0"/>
        <v>0</v>
      </c>
      <c r="G18" s="163"/>
      <c r="H18" s="144" t="s">
        <v>1080</v>
      </c>
      <c r="I18" s="132" t="str">
        <f>VLOOKUP(H18,Presupuesto!$B$11:$C$565,2,0)</f>
        <v>BECAS ESTUDIANTES DE PREGRADO (PLAN REFORMA)</v>
      </c>
      <c r="J18" s="100" t="str">
        <f>$J$17</f>
        <v>Posgrado</v>
      </c>
      <c r="K18" s="100" t="s">
        <v>421</v>
      </c>
      <c r="L18" s="100"/>
    </row>
    <row r="19" spans="3:12" x14ac:dyDescent="0.25">
      <c r="C19" s="143"/>
      <c r="D19" s="160"/>
      <c r="E19" s="125"/>
      <c r="F19" s="99">
        <f t="shared" si="0"/>
        <v>0</v>
      </c>
      <c r="G19" s="163"/>
      <c r="H19" s="144" t="s">
        <v>1082</v>
      </c>
      <c r="I19" s="132" t="str">
        <f>VLOOKUP(H19,Presupuesto!$B$11:$C$565,2,0)</f>
        <v>BECAS CONVENIO MINISTERIO SALUD -IHSS-UNAH</v>
      </c>
      <c r="J19" s="100" t="str">
        <f t="shared" ref="J19:J50" si="1">$J$17</f>
        <v>Posgrado</v>
      </c>
      <c r="K19" s="100" t="s">
        <v>421</v>
      </c>
      <c r="L19" s="100"/>
    </row>
    <row r="20" spans="3:12" x14ac:dyDescent="0.25">
      <c r="C20" s="143"/>
      <c r="D20" s="160"/>
      <c r="E20" s="125"/>
      <c r="F20" s="99">
        <f t="shared" si="0"/>
        <v>0</v>
      </c>
      <c r="G20" s="163"/>
      <c r="H20" s="144" t="s">
        <v>1084</v>
      </c>
      <c r="I20" s="132" t="str">
        <f>VLOOKUP(H20,Presupuesto!$B$11:$C$565,2,0)</f>
        <v>BECAS DE ACTUALIZACION Y CAPACITACION DOCENTE</v>
      </c>
      <c r="J20" s="100" t="str">
        <f t="shared" si="1"/>
        <v>Posgrado</v>
      </c>
      <c r="K20" s="100" t="s">
        <v>421</v>
      </c>
      <c r="L20" s="100"/>
    </row>
    <row r="21" spans="3:12" x14ac:dyDescent="0.25">
      <c r="C21" s="143"/>
      <c r="D21" s="160"/>
      <c r="E21" s="125"/>
      <c r="F21" s="99">
        <f t="shared" si="0"/>
        <v>0</v>
      </c>
      <c r="G21" s="163"/>
      <c r="H21" s="144" t="s">
        <v>1086</v>
      </c>
      <c r="I21" s="132" t="str">
        <f>VLOOKUP(H21,Presupuesto!$B$11:$C$565,2,0)</f>
        <v>BECAS EXCELENCIA ACADEMICA</v>
      </c>
      <c r="J21" s="100" t="str">
        <f t="shared" si="1"/>
        <v>Posgrado</v>
      </c>
      <c r="K21" s="100" t="s">
        <v>421</v>
      </c>
      <c r="L21" s="100"/>
    </row>
    <row r="22" spans="3:12" x14ac:dyDescent="0.25">
      <c r="C22" s="143"/>
      <c r="D22" s="160"/>
      <c r="E22" s="125"/>
      <c r="F22" s="99">
        <f t="shared" si="0"/>
        <v>0</v>
      </c>
      <c r="G22" s="163"/>
      <c r="H22" s="144" t="s">
        <v>1088</v>
      </c>
      <c r="I22" s="132" t="str">
        <f>VLOOKUP(H22,Presupuesto!$B$11:$C$565,2,0)</f>
        <v>BECAS PARA HIJOS DE LOS TRABAJADORES</v>
      </c>
      <c r="J22" s="100" t="str">
        <f t="shared" si="1"/>
        <v>Posgrado</v>
      </c>
      <c r="K22" s="100" t="s">
        <v>410</v>
      </c>
      <c r="L22" s="100"/>
    </row>
    <row r="23" spans="3:12" x14ac:dyDescent="0.25">
      <c r="C23" s="143"/>
      <c r="D23" s="160"/>
      <c r="E23" s="125"/>
      <c r="F23" s="99">
        <f t="shared" si="0"/>
        <v>0</v>
      </c>
      <c r="G23" s="163"/>
      <c r="H23" s="144" t="s">
        <v>1090</v>
      </c>
      <c r="I23" s="132" t="str">
        <f>VLOOKUP(H23,Presupuesto!$B$11:$C$565,2,0)</f>
        <v>BECAS POST GRADO ECONOMIA</v>
      </c>
      <c r="J23" s="100" t="str">
        <f t="shared" si="1"/>
        <v>Posgrado</v>
      </c>
      <c r="K23" s="100" t="s">
        <v>421</v>
      </c>
      <c r="L23" s="100"/>
    </row>
    <row r="24" spans="3:12" x14ac:dyDescent="0.25">
      <c r="C24" s="143"/>
      <c r="D24" s="160"/>
      <c r="E24" s="125"/>
      <c r="F24" s="99">
        <f t="shared" si="0"/>
        <v>0</v>
      </c>
      <c r="G24" s="163"/>
      <c r="H24" s="144" t="s">
        <v>1092</v>
      </c>
      <c r="I24" s="132" t="str">
        <f>VLOOKUP(H24,Presupuesto!$B$11:$C$565,2,0)</f>
        <v>BECAS POST-GRADO DE TRABAJO SOCIAL</v>
      </c>
      <c r="J24" s="100" t="str">
        <f t="shared" si="1"/>
        <v>Posgrado</v>
      </c>
      <c r="K24" s="100" t="s">
        <v>421</v>
      </c>
      <c r="L24" s="100"/>
    </row>
    <row r="25" spans="3:12" x14ac:dyDescent="0.25">
      <c r="C25" s="143"/>
      <c r="D25" s="160"/>
      <c r="E25" s="125"/>
      <c r="F25" s="99">
        <f t="shared" si="0"/>
        <v>0</v>
      </c>
      <c r="G25" s="163"/>
      <c r="H25" s="144" t="s">
        <v>1094</v>
      </c>
      <c r="I25" s="132" t="str">
        <f>VLOOKUP(H25,Presupuesto!$B$11:$C$565,2,0)</f>
        <v>BECAS PROFESIONALIZANTES DOCENTE (PLAN DE REFORMA)</v>
      </c>
      <c r="J25" s="100" t="str">
        <f t="shared" si="1"/>
        <v>Posgrado</v>
      </c>
      <c r="K25" s="100" t="s">
        <v>421</v>
      </c>
      <c r="L25" s="100"/>
    </row>
    <row r="26" spans="3:12" x14ac:dyDescent="0.25">
      <c r="C26" s="143"/>
      <c r="D26" s="160"/>
      <c r="E26" s="125"/>
      <c r="F26" s="99">
        <f t="shared" si="0"/>
        <v>0</v>
      </c>
      <c r="G26" s="163"/>
      <c r="H26" s="144" t="s">
        <v>1096</v>
      </c>
      <c r="I26" s="132" t="str">
        <f>VLOOKUP(H26,Presupuesto!$B$11:$C$565,2,0)</f>
        <v>PRESTAMOS A ESTUDIANTES</v>
      </c>
      <c r="J26" s="100" t="str">
        <f t="shared" si="1"/>
        <v>Posgrado</v>
      </c>
      <c r="K26" s="100" t="s">
        <v>421</v>
      </c>
      <c r="L26" s="100"/>
    </row>
    <row r="27" spans="3:12" x14ac:dyDescent="0.25">
      <c r="C27" s="143"/>
      <c r="D27" s="160"/>
      <c r="E27" s="125"/>
      <c r="F27" s="99">
        <f t="shared" si="0"/>
        <v>0</v>
      </c>
      <c r="G27" s="163"/>
      <c r="H27" s="144" t="s">
        <v>1098</v>
      </c>
      <c r="I27" s="132" t="str">
        <f>VLOOKUP(H27,Presupuesto!$B$11:$C$565,2,0)</f>
        <v>BECAS TALLERES EMPLEADOS A ESTUDIANTES</v>
      </c>
      <c r="J27" s="100" t="str">
        <f t="shared" si="1"/>
        <v>Posgrado</v>
      </c>
      <c r="K27" s="100" t="s">
        <v>421</v>
      </c>
      <c r="L27" s="100"/>
    </row>
    <row r="28" spans="3:12" x14ac:dyDescent="0.25">
      <c r="C28" s="143"/>
      <c r="D28" s="160"/>
      <c r="E28" s="125"/>
      <c r="F28" s="99">
        <f t="shared" si="0"/>
        <v>0</v>
      </c>
      <c r="G28" s="163"/>
      <c r="H28" s="144" t="s">
        <v>1100</v>
      </c>
      <c r="I28" s="132" t="str">
        <f>VLOOKUP(H28,Presupuesto!$B$11:$C$565,2,0)</f>
        <v>BECAS EXTERNAS DE INVESTIGACION</v>
      </c>
      <c r="J28" s="100" t="str">
        <f t="shared" si="1"/>
        <v>Posgrado</v>
      </c>
      <c r="K28" s="100" t="s">
        <v>421</v>
      </c>
      <c r="L28" s="100"/>
    </row>
    <row r="29" spans="3:12" x14ac:dyDescent="0.25">
      <c r="C29" s="143"/>
      <c r="D29" s="160"/>
      <c r="E29" s="125"/>
      <c r="F29" s="99">
        <f t="shared" si="0"/>
        <v>0</v>
      </c>
      <c r="G29" s="163"/>
      <c r="H29" s="144" t="s">
        <v>1102</v>
      </c>
      <c r="I29" s="132" t="str">
        <f>VLOOKUP(H29,Presupuesto!$B$11:$C$565,2,0)</f>
        <v>BECAS SUSTANTIVAS DE INVESTIGACIÓN</v>
      </c>
      <c r="J29" s="100" t="str">
        <f t="shared" si="1"/>
        <v>Posgrado</v>
      </c>
      <c r="K29" s="100" t="s">
        <v>421</v>
      </c>
      <c r="L29" s="100"/>
    </row>
    <row r="30" spans="3:12" x14ac:dyDescent="0.25">
      <c r="C30" s="143"/>
      <c r="D30" s="160"/>
      <c r="E30" s="125"/>
      <c r="F30" s="99">
        <f t="shared" si="0"/>
        <v>0</v>
      </c>
      <c r="G30" s="163"/>
      <c r="H30" s="144" t="s">
        <v>1104</v>
      </c>
      <c r="I30" s="132" t="str">
        <f>VLOOKUP(H30,Presupuesto!$B$11:$C$565,2,0)</f>
        <v>BECAS DE INVEST, PARA ESTUD. DE PREGRADO</v>
      </c>
      <c r="J30" s="100" t="str">
        <f t="shared" si="1"/>
        <v>Posgrado</v>
      </c>
      <c r="K30" s="100" t="s">
        <v>421</v>
      </c>
      <c r="L30" s="100"/>
    </row>
    <row r="31" spans="3:12" x14ac:dyDescent="0.25">
      <c r="C31" s="143"/>
      <c r="D31" s="160"/>
      <c r="E31" s="125"/>
      <c r="F31" s="99">
        <f t="shared" si="0"/>
        <v>0</v>
      </c>
      <c r="G31" s="163"/>
      <c r="H31" s="144" t="s">
        <v>1106</v>
      </c>
      <c r="I31" s="132" t="str">
        <f>VLOOKUP(H31,Presupuesto!$B$11:$C$565,2,0)</f>
        <v>BECAS DE INVEST. PARA DOC.DE POST-GRADO</v>
      </c>
      <c r="J31" s="100" t="str">
        <f t="shared" si="1"/>
        <v>Posgrado</v>
      </c>
      <c r="K31" s="100" t="s">
        <v>421</v>
      </c>
      <c r="L31" s="100"/>
    </row>
    <row r="32" spans="3:12" x14ac:dyDescent="0.25">
      <c r="C32" s="143"/>
      <c r="D32" s="160"/>
      <c r="E32" s="125"/>
      <c r="F32" s="99">
        <f t="shared" si="0"/>
        <v>0</v>
      </c>
      <c r="G32" s="163"/>
      <c r="H32" s="144" t="s">
        <v>1108</v>
      </c>
      <c r="I32" s="132" t="str">
        <f>VLOOKUP(H32,Presupuesto!$B$11:$C$565,2,0)</f>
        <v>BECAS BÁSICAS DE INVESTIGACIÓN</v>
      </c>
      <c r="J32" s="100" t="str">
        <f t="shared" si="1"/>
        <v>Posgrado</v>
      </c>
      <c r="K32" s="100" t="s">
        <v>421</v>
      </c>
      <c r="L32" s="100"/>
    </row>
    <row r="33" spans="3:12" x14ac:dyDescent="0.25">
      <c r="C33" s="143"/>
      <c r="D33" s="160"/>
      <c r="E33" s="125"/>
      <c r="F33" s="99">
        <f t="shared" si="0"/>
        <v>0</v>
      </c>
      <c r="G33" s="163"/>
      <c r="H33" s="144" t="s">
        <v>1110</v>
      </c>
      <c r="I33" s="132" t="str">
        <f>VLOOKUP(H33,Presupuesto!$B$11:$C$565,2,0)</f>
        <v>BECAS RELEVO GENERACIONAL</v>
      </c>
      <c r="J33" s="100" t="str">
        <f t="shared" si="1"/>
        <v>Posgrado</v>
      </c>
      <c r="K33" s="100" t="s">
        <v>421</v>
      </c>
      <c r="L33" s="100"/>
    </row>
    <row r="34" spans="3:12" x14ac:dyDescent="0.25">
      <c r="C34" s="143"/>
      <c r="D34" s="160"/>
      <c r="E34" s="125"/>
      <c r="F34" s="99">
        <f t="shared" si="0"/>
        <v>0</v>
      </c>
      <c r="G34" s="163"/>
      <c r="H34" s="144" t="s">
        <v>1112</v>
      </c>
      <c r="I34" s="132" t="str">
        <f>VLOOKUP(H34,Presupuesto!$B$11:$C$565,2,0)</f>
        <v>BECAS DE EQUIDAD</v>
      </c>
      <c r="J34" s="100" t="str">
        <f t="shared" si="1"/>
        <v>Posgrado</v>
      </c>
      <c r="K34" s="100" t="s">
        <v>421</v>
      </c>
      <c r="L34" s="100"/>
    </row>
    <row r="35" spans="3:12" x14ac:dyDescent="0.25">
      <c r="C35" s="143"/>
      <c r="D35" s="160"/>
      <c r="E35" s="125"/>
      <c r="F35" s="99">
        <f t="shared" si="0"/>
        <v>0</v>
      </c>
      <c r="G35" s="163"/>
      <c r="H35" s="144" t="s">
        <v>1114</v>
      </c>
      <c r="I35" s="132" t="str">
        <f>VLOOKUP(H35,Presupuesto!$B$11:$C$565,2,0)</f>
        <v>PREMIOS AL INVESTIGADOR</v>
      </c>
      <c r="J35" s="100" t="str">
        <f t="shared" si="1"/>
        <v>Posgrado</v>
      </c>
      <c r="K35" s="100" t="s">
        <v>421</v>
      </c>
      <c r="L35" s="100"/>
    </row>
    <row r="36" spans="3:12" x14ac:dyDescent="0.25">
      <c r="C36" s="143"/>
      <c r="D36" s="160"/>
      <c r="E36" s="125"/>
      <c r="F36" s="99">
        <f t="shared" si="0"/>
        <v>0</v>
      </c>
      <c r="G36" s="163"/>
      <c r="H36" s="144" t="s">
        <v>1116</v>
      </c>
      <c r="I36" s="132" t="str">
        <f>VLOOKUP(H36,Presupuesto!$B$11:$C$565,2,0)</f>
        <v>BECAS DE INV. PARA ESTUDIANTES DE POSTGRADO</v>
      </c>
      <c r="J36" s="100" t="str">
        <f t="shared" si="1"/>
        <v>Posgrado</v>
      </c>
      <c r="K36" s="100" t="s">
        <v>421</v>
      </c>
      <c r="L36" s="100"/>
    </row>
    <row r="37" spans="3:12" x14ac:dyDescent="0.25">
      <c r="C37" s="143"/>
      <c r="D37" s="160"/>
      <c r="E37" s="125"/>
      <c r="F37" s="99">
        <f t="shared" si="0"/>
        <v>0</v>
      </c>
      <c r="G37" s="163"/>
      <c r="H37" s="144" t="s">
        <v>1118</v>
      </c>
      <c r="I37" s="132" t="str">
        <f>VLOOKUP(H37,Presupuesto!$B$11:$C$565,2,0)</f>
        <v>Becas Especiales de Investigación</v>
      </c>
      <c r="J37" s="100" t="str">
        <f t="shared" si="1"/>
        <v>Posgrado</v>
      </c>
      <c r="K37" s="100" t="s">
        <v>421</v>
      </c>
      <c r="L37" s="100"/>
    </row>
    <row r="38" spans="3:12" x14ac:dyDescent="0.25">
      <c r="C38" s="143"/>
      <c r="D38" s="160"/>
      <c r="E38" s="125"/>
      <c r="F38" s="99">
        <f t="shared" si="0"/>
        <v>0</v>
      </c>
      <c r="G38" s="163"/>
      <c r="H38" s="144"/>
      <c r="I38" s="132" t="e">
        <f>VLOOKUP(H38,Presupuesto!$B$11:$C$565,2,0)</f>
        <v>#N/A</v>
      </c>
      <c r="J38" s="100" t="str">
        <f t="shared" si="1"/>
        <v>Posgrado</v>
      </c>
      <c r="K38" s="100" t="s">
        <v>421</v>
      </c>
      <c r="L38" s="100"/>
    </row>
    <row r="39" spans="3:12" x14ac:dyDescent="0.25">
      <c r="C39" s="145"/>
      <c r="D39" s="160"/>
      <c r="E39" s="120"/>
      <c r="F39" s="99">
        <f t="shared" si="0"/>
        <v>0</v>
      </c>
      <c r="G39" s="163"/>
      <c r="H39" s="146"/>
      <c r="I39" s="132" t="e">
        <f>VLOOKUP(H39,Presupuesto!$B$11:$C$565,2,0)</f>
        <v>#N/A</v>
      </c>
      <c r="J39" s="100" t="str">
        <f t="shared" si="1"/>
        <v>Posgrado</v>
      </c>
      <c r="K39" s="100" t="s">
        <v>421</v>
      </c>
      <c r="L39" s="100"/>
    </row>
    <row r="40" spans="3:12" x14ac:dyDescent="0.25">
      <c r="C40" s="145"/>
      <c r="D40" s="160"/>
      <c r="E40" s="120"/>
      <c r="F40" s="99">
        <f t="shared" si="0"/>
        <v>0</v>
      </c>
      <c r="G40" s="163"/>
      <c r="H40" s="146"/>
      <c r="I40" s="132" t="e">
        <f>VLOOKUP(H40,Presupuesto!$B$11:$C$565,2,0)</f>
        <v>#N/A</v>
      </c>
      <c r="J40" s="100" t="str">
        <f t="shared" si="1"/>
        <v>Posgrado</v>
      </c>
      <c r="K40" s="100" t="s">
        <v>421</v>
      </c>
      <c r="L40" s="100"/>
    </row>
    <row r="41" spans="3:12" x14ac:dyDescent="0.25">
      <c r="C41" s="145"/>
      <c r="D41" s="160"/>
      <c r="E41" s="120"/>
      <c r="F41" s="99">
        <f t="shared" si="0"/>
        <v>0</v>
      </c>
      <c r="G41" s="163"/>
      <c r="H41" s="146"/>
      <c r="I41" s="132" t="e">
        <f>VLOOKUP(H41,Presupuesto!$B$11:$C$565,2,0)</f>
        <v>#N/A</v>
      </c>
      <c r="J41" s="100" t="str">
        <f t="shared" si="1"/>
        <v>Posgrado</v>
      </c>
      <c r="K41" s="100" t="s">
        <v>421</v>
      </c>
      <c r="L41" s="100"/>
    </row>
    <row r="42" spans="3:12" x14ac:dyDescent="0.25">
      <c r="C42" s="145"/>
      <c r="D42" s="160"/>
      <c r="E42" s="120"/>
      <c r="F42" s="99">
        <f t="shared" si="0"/>
        <v>0</v>
      </c>
      <c r="G42" s="163"/>
      <c r="H42" s="146"/>
      <c r="I42" s="132" t="e">
        <f>VLOOKUP(H42,Presupuesto!$B$11:$C$565,2,0)</f>
        <v>#N/A</v>
      </c>
      <c r="J42" s="100" t="str">
        <f t="shared" si="1"/>
        <v>Posgrado</v>
      </c>
      <c r="K42" s="100" t="s">
        <v>421</v>
      </c>
      <c r="L42" s="100"/>
    </row>
    <row r="43" spans="3:12" x14ac:dyDescent="0.25">
      <c r="C43" s="145"/>
      <c r="D43" s="160"/>
      <c r="E43" s="120"/>
      <c r="F43" s="99">
        <f t="shared" si="0"/>
        <v>0</v>
      </c>
      <c r="G43" s="163"/>
      <c r="H43" s="146"/>
      <c r="I43" s="132" t="e">
        <f>VLOOKUP(H43,Presupuesto!$B$11:$C$565,2,0)</f>
        <v>#N/A</v>
      </c>
      <c r="J43" s="100" t="str">
        <f t="shared" si="1"/>
        <v>Posgrado</v>
      </c>
      <c r="K43" s="100" t="s">
        <v>421</v>
      </c>
      <c r="L43" s="100"/>
    </row>
    <row r="44" spans="3:12" x14ac:dyDescent="0.25">
      <c r="C44" s="145"/>
      <c r="D44" s="160"/>
      <c r="E44" s="120"/>
      <c r="F44" s="99">
        <f t="shared" si="0"/>
        <v>0</v>
      </c>
      <c r="G44" s="163"/>
      <c r="H44" s="146"/>
      <c r="I44" s="132" t="e">
        <f>VLOOKUP(H44,Presupuesto!$B$11:$C$565,2,0)</f>
        <v>#N/A</v>
      </c>
      <c r="J44" s="100" t="str">
        <f t="shared" si="1"/>
        <v>Posgrado</v>
      </c>
      <c r="K44" s="100" t="s">
        <v>421</v>
      </c>
      <c r="L44" s="100"/>
    </row>
    <row r="45" spans="3:12" x14ac:dyDescent="0.25">
      <c r="C45" s="145"/>
      <c r="D45" s="160"/>
      <c r="E45" s="120"/>
      <c r="F45" s="99">
        <f t="shared" si="0"/>
        <v>0</v>
      </c>
      <c r="G45" s="163"/>
      <c r="H45" s="146"/>
      <c r="I45" s="132" t="e">
        <f>VLOOKUP(H45,Presupuesto!$B$11:$C$565,2,0)</f>
        <v>#N/A</v>
      </c>
      <c r="J45" s="100" t="str">
        <f t="shared" si="1"/>
        <v>Posgrado</v>
      </c>
      <c r="K45" s="100" t="s">
        <v>421</v>
      </c>
      <c r="L45" s="100"/>
    </row>
    <row r="46" spans="3:12" x14ac:dyDescent="0.25">
      <c r="C46" s="145"/>
      <c r="D46" s="160"/>
      <c r="E46" s="120"/>
      <c r="F46" s="99">
        <f t="shared" si="0"/>
        <v>0</v>
      </c>
      <c r="G46" s="163"/>
      <c r="H46" s="146"/>
      <c r="I46" s="132" t="e">
        <f>VLOOKUP(H46,Presupuesto!$B$11:$C$565,2,0)</f>
        <v>#N/A</v>
      </c>
      <c r="J46" s="100" t="str">
        <f t="shared" si="1"/>
        <v>Posgrado</v>
      </c>
      <c r="K46" s="100" t="s">
        <v>421</v>
      </c>
      <c r="L46" s="100"/>
    </row>
    <row r="47" spans="3:12" x14ac:dyDescent="0.25">
      <c r="C47" s="147"/>
      <c r="D47" s="160"/>
      <c r="E47" s="120"/>
      <c r="F47" s="99">
        <f t="shared" si="0"/>
        <v>0</v>
      </c>
      <c r="G47" s="163"/>
      <c r="H47" s="148"/>
      <c r="I47" s="132" t="e">
        <f>VLOOKUP(H47,Presupuesto!$B$11:$C$565,2,0)</f>
        <v>#N/A</v>
      </c>
      <c r="J47" s="100" t="str">
        <f t="shared" si="1"/>
        <v>Posgrado</v>
      </c>
      <c r="K47" s="100" t="s">
        <v>412</v>
      </c>
      <c r="L47" s="100"/>
    </row>
    <row r="48" spans="3:12" x14ac:dyDescent="0.25">
      <c r="C48" s="147"/>
      <c r="D48" s="160"/>
      <c r="E48" s="120"/>
      <c r="F48" s="99">
        <f t="shared" si="0"/>
        <v>0</v>
      </c>
      <c r="G48" s="163"/>
      <c r="H48" s="148"/>
      <c r="I48" s="132" t="e">
        <f>VLOOKUP(H48,Presupuesto!$B$11:$C$565,2,0)</f>
        <v>#N/A</v>
      </c>
      <c r="J48" s="100" t="str">
        <f t="shared" si="1"/>
        <v>Posgrado</v>
      </c>
      <c r="K48" s="100" t="s">
        <v>421</v>
      </c>
      <c r="L48" s="100"/>
    </row>
    <row r="49" spans="3:12" x14ac:dyDescent="0.25">
      <c r="C49" s="147"/>
      <c r="D49" s="160"/>
      <c r="E49" s="120"/>
      <c r="F49" s="99">
        <f t="shared" si="0"/>
        <v>0</v>
      </c>
      <c r="G49" s="163"/>
      <c r="H49" s="148"/>
      <c r="I49" s="132" t="e">
        <f>VLOOKUP(H49,Presupuesto!$B$11:$C$565,2,0)</f>
        <v>#N/A</v>
      </c>
      <c r="J49" s="100" t="str">
        <f t="shared" si="1"/>
        <v>Posgrado</v>
      </c>
      <c r="K49" s="100" t="s">
        <v>421</v>
      </c>
      <c r="L49" s="100"/>
    </row>
    <row r="50" spans="3:12" x14ac:dyDescent="0.25">
      <c r="C50" s="147"/>
      <c r="D50" s="160"/>
      <c r="E50" s="120"/>
      <c r="F50" s="99">
        <f t="shared" si="0"/>
        <v>0</v>
      </c>
      <c r="G50" s="163"/>
      <c r="H50" s="148"/>
      <c r="I50" s="132" t="e">
        <f>VLOOKUP(H50,Presupuesto!$B$11:$C$565,2,0)</f>
        <v>#N/A</v>
      </c>
      <c r="J50" s="100" t="str">
        <f t="shared" si="1"/>
        <v>Posgrado</v>
      </c>
      <c r="K50" s="100" t="s">
        <v>421</v>
      </c>
      <c r="L50" s="100"/>
    </row>
    <row r="51" spans="3:12" ht="15.75" thickBot="1" x14ac:dyDescent="0.3">
      <c r="C51" s="149"/>
      <c r="D51" s="231"/>
      <c r="E51" s="105"/>
      <c r="F51" s="107">
        <f t="shared" si="0"/>
        <v>0</v>
      </c>
      <c r="G51" s="164"/>
      <c r="H51" s="150"/>
      <c r="I51" s="134" t="e">
        <f>VLOOKUP(H51,Presupuesto!$B$11:$C$565,2,0)</f>
        <v>#N/A</v>
      </c>
      <c r="J51" s="108" t="str">
        <f t="shared" ref="J51" si="2">$J$17</f>
        <v>Posgrado</v>
      </c>
      <c r="K51" s="126" t="s">
        <v>403</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2014-10-15T20:49:05Z</dcterms:modified>
</cp:coreProperties>
</file>