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720" windowWidth="11880" windowHeight="3255" tabRatio="904"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8. Venta de Servicios" sheetId="43" state="hidden" r:id="rId9"/>
    <sheet name="6. Becas" sheetId="40" r:id="rId10"/>
    <sheet name="7. Infraestructura" sheetId="42" state="hidden" r:id="rId11"/>
    <sheet name="Investigación Científica" sheetId="21" r:id="rId12"/>
    <sheet name="Desarrollo e Innov. Curricular" sheetId="28" state="hidden" r:id="rId13"/>
    <sheet name="Vinculación Univ. Sociedad" sheetId="22" state="hidden" r:id="rId14"/>
    <sheet name="Docencia y Profesorado Universi" sheetId="29" state="hidden" r:id="rId15"/>
    <sheet name="Estudiantes y Graduados" sheetId="30" state="hidden" r:id="rId16"/>
    <sheet name="Gestión del Conocimiento" sheetId="23" state="hidden" r:id="rId17"/>
    <sheet name="Lo Esencial de la Reforma Univ." sheetId="45" state="hidden" r:id="rId18"/>
    <sheet name="Aseguramiento de la Calidad" sheetId="33" state="hidden" r:id="rId19"/>
    <sheet name="Cultura de Innovación Insti..." sheetId="47" state="hidden" r:id="rId20"/>
    <sheet name="Posgrado" sheetId="48" state="hidden" r:id="rId21"/>
    <sheet name="Gestion Administrativa" sheetId="24" state="hidden" r:id="rId22"/>
    <sheet name="Gestión del Talento Humano" sheetId="44" state="hidden" r:id="rId23"/>
    <sheet name="Gestión Académica" sheetId="31" state="hidden" r:id="rId24"/>
    <sheet name="Internacionalización de la E.S." sheetId="46" state="hidden" r:id="rId25"/>
    <sheet name="Gobernabilidad y Procesos..." sheetId="34" state="hidden" r:id="rId26"/>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2">'Desarrollo e Innov. Curricular'!$5:$7</definedName>
    <definedName name="_xlnm.Print_Titles" localSheetId="11">'Investigación Científica'!#REF!</definedName>
    <definedName name="_xlnm.Print_Titles" localSheetId="13">'Vinculación Univ. Sociedad'!#REF!</definedName>
  </definedNames>
  <calcPr calcId="124519"/>
</workbook>
</file>

<file path=xl/calcChain.xml><?xml version="1.0" encoding="utf-8"?>
<calcChain xmlns="http://schemas.openxmlformats.org/spreadsheetml/2006/main">
  <c r="F8" i="27"/>
  <c r="L190" i="38" l="1"/>
  <c r="G35" i="8" l="1"/>
  <c r="J38" i="21"/>
  <c r="D291" i="12"/>
  <c r="C292" s="1"/>
  <c r="I296"/>
  <c r="F296"/>
  <c r="I295"/>
  <c r="F295"/>
  <c r="D288" s="1"/>
  <c r="O41" i="21" l="1"/>
  <c r="N25"/>
  <c r="P40" l="1"/>
  <c r="P39"/>
  <c r="P38"/>
  <c r="P37"/>
  <c r="P36"/>
  <c r="P34"/>
  <c r="P33"/>
  <c r="P32"/>
  <c r="P31"/>
  <c r="P30"/>
  <c r="P29"/>
  <c r="P28"/>
  <c r="P27"/>
  <c r="P26"/>
  <c r="P24"/>
  <c r="P23"/>
  <c r="P22"/>
  <c r="P21"/>
  <c r="P20"/>
  <c r="P18"/>
  <c r="P17"/>
  <c r="P16"/>
  <c r="P15"/>
  <c r="P14"/>
  <c r="P13"/>
  <c r="P12"/>
  <c r="P10"/>
  <c r="N40"/>
  <c r="J40"/>
  <c r="L29"/>
  <c r="J28"/>
  <c r="N24"/>
  <c r="L24"/>
  <c r="J24"/>
  <c r="N23"/>
  <c r="L23"/>
  <c r="J23"/>
  <c r="H23"/>
  <c r="N22"/>
  <c r="L22"/>
  <c r="J22"/>
  <c r="L18"/>
  <c r="N18"/>
  <c r="N20"/>
  <c r="L21"/>
  <c r="N17"/>
  <c r="L17"/>
  <c r="J17"/>
  <c r="H17"/>
  <c r="N16"/>
  <c r="L16"/>
  <c r="J16"/>
  <c r="H16"/>
  <c r="I37" i="12"/>
  <c r="F37"/>
  <c r="N13" i="21"/>
  <c r="L13"/>
  <c r="J13"/>
  <c r="J34"/>
  <c r="D315" i="38" l="1"/>
  <c r="D112" i="12"/>
  <c r="D280" l="1"/>
  <c r="F272" l="1"/>
  <c r="I272"/>
  <c r="I252" l="1"/>
  <c r="F252"/>
  <c r="D259"/>
  <c r="F211"/>
  <c r="I165"/>
  <c r="F165"/>
  <c r="I137"/>
  <c r="F137"/>
  <c r="I119"/>
  <c r="F119"/>
  <c r="D246" l="1"/>
  <c r="C247" s="1"/>
  <c r="C109" i="7"/>
  <c r="K121"/>
  <c r="J121"/>
  <c r="F121"/>
  <c r="G121" s="1"/>
  <c r="K120"/>
  <c r="J120"/>
  <c r="G120"/>
  <c r="K119"/>
  <c r="J119"/>
  <c r="E119"/>
  <c r="G119" s="1"/>
  <c r="K118"/>
  <c r="J118"/>
  <c r="E118"/>
  <c r="G118" s="1"/>
  <c r="K117"/>
  <c r="J117"/>
  <c r="E117"/>
  <c r="G117" s="1"/>
  <c r="K116"/>
  <c r="J116"/>
  <c r="G116"/>
  <c r="K115"/>
  <c r="J115"/>
  <c r="G115"/>
  <c r="K114"/>
  <c r="J114"/>
  <c r="E114"/>
  <c r="G114" s="1"/>
  <c r="K113"/>
  <c r="J113"/>
  <c r="E113"/>
  <c r="G113" s="1"/>
  <c r="J112"/>
  <c r="G112"/>
  <c r="D89"/>
  <c r="D70"/>
  <c r="D51"/>
  <c r="I284" i="12"/>
  <c r="C281"/>
  <c r="I273"/>
  <c r="F273"/>
  <c r="I271"/>
  <c r="F271"/>
  <c r="I270"/>
  <c r="F270"/>
  <c r="I269"/>
  <c r="F269"/>
  <c r="I268"/>
  <c r="F268"/>
  <c r="I267"/>
  <c r="F267"/>
  <c r="I266"/>
  <c r="F266"/>
  <c r="I265"/>
  <c r="F265"/>
  <c r="I264"/>
  <c r="F264"/>
  <c r="I263"/>
  <c r="F263"/>
  <c r="C260"/>
  <c r="I251"/>
  <c r="F251"/>
  <c r="I250"/>
  <c r="F250"/>
  <c r="D106" i="7" l="1"/>
  <c r="D243" i="12"/>
  <c r="D277"/>
  <c r="H25" i="21" s="1"/>
  <c r="P25" s="1"/>
  <c r="D256" i="12"/>
  <c r="I211"/>
  <c r="I154"/>
  <c r="I153"/>
  <c r="I152"/>
  <c r="I151"/>
  <c r="I150"/>
  <c r="I149"/>
  <c r="I148"/>
  <c r="I147"/>
  <c r="I146"/>
  <c r="I145"/>
  <c r="I144"/>
  <c r="I143"/>
  <c r="I142"/>
  <c r="I141"/>
  <c r="F154"/>
  <c r="F153"/>
  <c r="F152"/>
  <c r="F151"/>
  <c r="F150"/>
  <c r="F149"/>
  <c r="F148"/>
  <c r="F147"/>
  <c r="F146"/>
  <c r="F145"/>
  <c r="F144"/>
  <c r="F143"/>
  <c r="F142"/>
  <c r="F141"/>
  <c r="D115" l="1"/>
  <c r="D56"/>
  <c r="F95"/>
  <c r="F94"/>
  <c r="F93"/>
  <c r="F92"/>
  <c r="F91"/>
  <c r="F90"/>
  <c r="F89"/>
  <c r="F88"/>
  <c r="F87"/>
  <c r="F86"/>
  <c r="F85"/>
  <c r="F84"/>
  <c r="F83"/>
  <c r="F82"/>
  <c r="I96"/>
  <c r="I95"/>
  <c r="I94"/>
  <c r="I93"/>
  <c r="I92"/>
  <c r="I91"/>
  <c r="I90"/>
  <c r="I89"/>
  <c r="I88"/>
  <c r="I87"/>
  <c r="I86"/>
  <c r="I85"/>
  <c r="I84"/>
  <c r="I83"/>
  <c r="I82"/>
  <c r="P7" i="21" l="1"/>
  <c r="G26" i="7"/>
  <c r="D13" i="10" l="1"/>
  <c r="D28" i="8"/>
  <c r="D13"/>
  <c r="D13" i="9"/>
  <c r="O36" i="21" l="1"/>
  <c r="D232" i="12" l="1"/>
  <c r="D218"/>
  <c r="O40" i="21" l="1"/>
  <c r="O39"/>
  <c r="O38"/>
  <c r="O37"/>
  <c r="O35"/>
  <c r="O34"/>
  <c r="O33"/>
  <c r="O32"/>
  <c r="O31"/>
  <c r="O30"/>
  <c r="O29"/>
  <c r="O28"/>
  <c r="O27"/>
  <c r="O26"/>
  <c r="O25"/>
  <c r="O24"/>
  <c r="O23"/>
  <c r="O22"/>
  <c r="O21"/>
  <c r="O20"/>
  <c r="O19"/>
  <c r="O18"/>
  <c r="O17"/>
  <c r="O16"/>
  <c r="O15"/>
  <c r="O14"/>
  <c r="O13"/>
  <c r="O12"/>
  <c r="O11"/>
  <c r="O10"/>
  <c r="O9"/>
  <c r="O8"/>
  <c r="O7"/>
  <c r="D53" i="40" l="1"/>
  <c r="C54" s="1"/>
  <c r="D39"/>
  <c r="D13"/>
  <c r="J66"/>
  <c r="I66"/>
  <c r="F66"/>
  <c r="J65"/>
  <c r="I65"/>
  <c r="F65"/>
  <c r="J64"/>
  <c r="I64"/>
  <c r="F64"/>
  <c r="J63"/>
  <c r="I63"/>
  <c r="F63"/>
  <c r="J62"/>
  <c r="I62"/>
  <c r="F62"/>
  <c r="J61"/>
  <c r="I61"/>
  <c r="F61"/>
  <c r="J60"/>
  <c r="I60"/>
  <c r="F60"/>
  <c r="J59"/>
  <c r="I59"/>
  <c r="F59"/>
  <c r="J58"/>
  <c r="I58"/>
  <c r="F58"/>
  <c r="I57"/>
  <c r="F57"/>
  <c r="J46"/>
  <c r="I46"/>
  <c r="F46"/>
  <c r="J45"/>
  <c r="I45"/>
  <c r="F45"/>
  <c r="J44"/>
  <c r="I44"/>
  <c r="F44"/>
  <c r="I43"/>
  <c r="F43"/>
  <c r="C40"/>
  <c r="D206" i="12"/>
  <c r="C207" s="1"/>
  <c r="D172"/>
  <c r="C173" s="1"/>
  <c r="D127"/>
  <c r="C128" s="1"/>
  <c r="D104"/>
  <c r="C105" s="1"/>
  <c r="D45"/>
  <c r="D29"/>
  <c r="C30" s="1"/>
  <c r="D13"/>
  <c r="I239"/>
  <c r="F239"/>
  <c r="I238"/>
  <c r="F238"/>
  <c r="I237"/>
  <c r="F237"/>
  <c r="I236"/>
  <c r="F236"/>
  <c r="C233"/>
  <c r="I225"/>
  <c r="F225"/>
  <c r="I224"/>
  <c r="F224"/>
  <c r="I223"/>
  <c r="F223"/>
  <c r="I222"/>
  <c r="F222"/>
  <c r="C219"/>
  <c r="I210"/>
  <c r="F210"/>
  <c r="I199"/>
  <c r="F199"/>
  <c r="I198"/>
  <c r="F198"/>
  <c r="I197"/>
  <c r="F197"/>
  <c r="I196"/>
  <c r="F196"/>
  <c r="I195"/>
  <c r="F195"/>
  <c r="I194"/>
  <c r="F194"/>
  <c r="I193"/>
  <c r="F193"/>
  <c r="I192"/>
  <c r="F192"/>
  <c r="I191"/>
  <c r="F191"/>
  <c r="I190"/>
  <c r="F190"/>
  <c r="I189"/>
  <c r="F189"/>
  <c r="I188"/>
  <c r="F188"/>
  <c r="I187"/>
  <c r="F187"/>
  <c r="I186"/>
  <c r="F186"/>
  <c r="I185"/>
  <c r="F185"/>
  <c r="I184"/>
  <c r="F184"/>
  <c r="I183"/>
  <c r="F183"/>
  <c r="I182"/>
  <c r="F182"/>
  <c r="I181"/>
  <c r="F181"/>
  <c r="I180"/>
  <c r="F180"/>
  <c r="I179"/>
  <c r="F179"/>
  <c r="I178"/>
  <c r="F178"/>
  <c r="I177"/>
  <c r="F177"/>
  <c r="I176"/>
  <c r="F176"/>
  <c r="I164"/>
  <c r="F164"/>
  <c r="I163"/>
  <c r="F163"/>
  <c r="I162"/>
  <c r="F162"/>
  <c r="I161"/>
  <c r="F161"/>
  <c r="I160"/>
  <c r="F160"/>
  <c r="I159"/>
  <c r="F159"/>
  <c r="I158"/>
  <c r="F158"/>
  <c r="I157"/>
  <c r="F157"/>
  <c r="I156"/>
  <c r="F156"/>
  <c r="I155"/>
  <c r="F155"/>
  <c r="I140"/>
  <c r="F140"/>
  <c r="I139"/>
  <c r="F139"/>
  <c r="I138"/>
  <c r="F138"/>
  <c r="I136"/>
  <c r="F136"/>
  <c r="I135"/>
  <c r="F135"/>
  <c r="I134"/>
  <c r="F134"/>
  <c r="I133"/>
  <c r="F133"/>
  <c r="I132"/>
  <c r="F132"/>
  <c r="I131"/>
  <c r="F131"/>
  <c r="I120"/>
  <c r="F120"/>
  <c r="C116"/>
  <c r="I108"/>
  <c r="F108"/>
  <c r="I81"/>
  <c r="F81"/>
  <c r="I80"/>
  <c r="F80"/>
  <c r="I79"/>
  <c r="F79"/>
  <c r="I78"/>
  <c r="F78"/>
  <c r="I77"/>
  <c r="F77"/>
  <c r="I76"/>
  <c r="F76"/>
  <c r="I75"/>
  <c r="F75"/>
  <c r="I74"/>
  <c r="F74"/>
  <c r="I73"/>
  <c r="F73"/>
  <c r="I72"/>
  <c r="I71"/>
  <c r="I70"/>
  <c r="F70"/>
  <c r="I69"/>
  <c r="F69"/>
  <c r="I68"/>
  <c r="F68"/>
  <c r="I67"/>
  <c r="F67"/>
  <c r="I66"/>
  <c r="F66"/>
  <c r="I65"/>
  <c r="F65"/>
  <c r="I64"/>
  <c r="F64"/>
  <c r="I63"/>
  <c r="F63"/>
  <c r="I62"/>
  <c r="F62"/>
  <c r="I61"/>
  <c r="F61"/>
  <c r="I60"/>
  <c r="F60"/>
  <c r="C57"/>
  <c r="I49"/>
  <c r="F49"/>
  <c r="C46"/>
  <c r="I38"/>
  <c r="F38"/>
  <c r="I36"/>
  <c r="F36"/>
  <c r="I35"/>
  <c r="F35"/>
  <c r="I34"/>
  <c r="F34"/>
  <c r="I33"/>
  <c r="F33"/>
  <c r="K40" i="7"/>
  <c r="J40" i="8"/>
  <c r="J39"/>
  <c r="J38"/>
  <c r="G38"/>
  <c r="F40" s="1"/>
  <c r="G40" s="1"/>
  <c r="J37"/>
  <c r="J36"/>
  <c r="J35"/>
  <c r="J34"/>
  <c r="J33"/>
  <c r="J32"/>
  <c r="G32"/>
  <c r="F34" s="1"/>
  <c r="G34" s="1"/>
  <c r="C29"/>
  <c r="D32" i="7"/>
  <c r="C71"/>
  <c r="C90"/>
  <c r="C52"/>
  <c r="C33"/>
  <c r="K102"/>
  <c r="J102"/>
  <c r="G102"/>
  <c r="K101"/>
  <c r="J101"/>
  <c r="G101"/>
  <c r="K100"/>
  <c r="J100"/>
  <c r="G100"/>
  <c r="E100"/>
  <c r="K99"/>
  <c r="J99"/>
  <c r="E99"/>
  <c r="G99" s="1"/>
  <c r="K98"/>
  <c r="J98"/>
  <c r="E98"/>
  <c r="G98" s="1"/>
  <c r="K97"/>
  <c r="J97"/>
  <c r="G97"/>
  <c r="K96"/>
  <c r="J96"/>
  <c r="G96"/>
  <c r="K95"/>
  <c r="J95"/>
  <c r="G95"/>
  <c r="K94"/>
  <c r="J94"/>
  <c r="E94"/>
  <c r="G94" s="1"/>
  <c r="J93"/>
  <c r="G93"/>
  <c r="K83"/>
  <c r="J83"/>
  <c r="G83"/>
  <c r="K82"/>
  <c r="J82"/>
  <c r="G82"/>
  <c r="K81"/>
  <c r="J81"/>
  <c r="E81"/>
  <c r="G81" s="1"/>
  <c r="K80"/>
  <c r="J80"/>
  <c r="E80"/>
  <c r="G80" s="1"/>
  <c r="K79"/>
  <c r="J79"/>
  <c r="E79"/>
  <c r="G79" s="1"/>
  <c r="K78"/>
  <c r="J78"/>
  <c r="G78"/>
  <c r="K77"/>
  <c r="J77"/>
  <c r="G77"/>
  <c r="K76"/>
  <c r="J76"/>
  <c r="E76"/>
  <c r="G76" s="1"/>
  <c r="K75"/>
  <c r="J75"/>
  <c r="E75"/>
  <c r="G75" s="1"/>
  <c r="J74"/>
  <c r="G74"/>
  <c r="K64"/>
  <c r="J64"/>
  <c r="F64"/>
  <c r="K63"/>
  <c r="J63"/>
  <c r="G63"/>
  <c r="K62"/>
  <c r="J62"/>
  <c r="E62"/>
  <c r="G62" s="1"/>
  <c r="K61"/>
  <c r="J61"/>
  <c r="E61"/>
  <c r="G61" s="1"/>
  <c r="K60"/>
  <c r="J60"/>
  <c r="E60"/>
  <c r="G60" s="1"/>
  <c r="K59"/>
  <c r="J59"/>
  <c r="G59"/>
  <c r="K58"/>
  <c r="J58"/>
  <c r="G58"/>
  <c r="K57"/>
  <c r="J57"/>
  <c r="E57"/>
  <c r="G57" s="1"/>
  <c r="K56"/>
  <c r="J56"/>
  <c r="E56"/>
  <c r="G56" s="1"/>
  <c r="J55"/>
  <c r="G55"/>
  <c r="K45"/>
  <c r="J45"/>
  <c r="F45"/>
  <c r="G45" s="1"/>
  <c r="K44"/>
  <c r="J44"/>
  <c r="G44"/>
  <c r="K43"/>
  <c r="J43"/>
  <c r="G43"/>
  <c r="K42"/>
  <c r="J42"/>
  <c r="G42"/>
  <c r="K41"/>
  <c r="J41"/>
  <c r="E41"/>
  <c r="G41" s="1"/>
  <c r="J40"/>
  <c r="G40"/>
  <c r="K39"/>
  <c r="J39"/>
  <c r="G39"/>
  <c r="K38"/>
  <c r="J38"/>
  <c r="G38"/>
  <c r="K37"/>
  <c r="J37"/>
  <c r="G37"/>
  <c r="J36"/>
  <c r="G36"/>
  <c r="D13"/>
  <c r="D68" l="1"/>
  <c r="G64"/>
  <c r="D49" s="1"/>
  <c r="D87"/>
  <c r="L35" i="21" s="1"/>
  <c r="P35" s="1"/>
  <c r="D36" i="40"/>
  <c r="D169" i="12"/>
  <c r="D215"/>
  <c r="D124"/>
  <c r="D203"/>
  <c r="D229"/>
  <c r="D26"/>
  <c r="D53"/>
  <c r="D101"/>
  <c r="F36" i="8"/>
  <c r="G36" s="1"/>
  <c r="F37"/>
  <c r="G37" s="1"/>
  <c r="F39"/>
  <c r="G39" s="1"/>
  <c r="F33"/>
  <c r="G33" s="1"/>
  <c r="D30" i="7"/>
  <c r="D50" i="40"/>
  <c r="L11" i="21" s="1"/>
  <c r="P11" s="1"/>
  <c r="D42" i="12"/>
  <c r="N9" i="21" l="1"/>
  <c r="J9"/>
  <c r="L9"/>
  <c r="N27"/>
  <c r="J27"/>
  <c r="L27"/>
  <c r="H27"/>
  <c r="D25" i="8"/>
  <c r="D26" s="1"/>
  <c r="C14" i="43"/>
  <c r="C13" i="42"/>
  <c r="C14" i="40"/>
  <c r="C14" i="12"/>
  <c r="C14" i="10"/>
  <c r="C14" i="9"/>
  <c r="C14" i="8"/>
  <c r="C14" i="7"/>
  <c r="P9" i="21" l="1"/>
  <c r="N41"/>
  <c r="J41"/>
  <c r="L41"/>
  <c r="H41"/>
  <c r="J50" i="42"/>
  <c r="J49"/>
  <c r="J48"/>
  <c r="J47"/>
  <c r="J46"/>
  <c r="J45"/>
  <c r="J44"/>
  <c r="J43"/>
  <c r="J42"/>
  <c r="J41"/>
  <c r="J40"/>
  <c r="J39"/>
  <c r="J38"/>
  <c r="J37"/>
  <c r="J36"/>
  <c r="J35"/>
  <c r="J34"/>
  <c r="J33"/>
  <c r="J32"/>
  <c r="J31"/>
  <c r="J30"/>
  <c r="J29"/>
  <c r="J28"/>
  <c r="J27"/>
  <c r="J26"/>
  <c r="J25"/>
  <c r="J24"/>
  <c r="J23"/>
  <c r="J22"/>
  <c r="J21"/>
  <c r="J20"/>
  <c r="J19"/>
  <c r="J18"/>
  <c r="J31" i="40"/>
  <c r="J30"/>
  <c r="J29"/>
  <c r="J28"/>
  <c r="J27"/>
  <c r="J26"/>
  <c r="J25"/>
  <c r="J24"/>
  <c r="J23"/>
  <c r="J22"/>
  <c r="J21"/>
  <c r="J20"/>
  <c r="J19"/>
  <c r="J29" i="10"/>
  <c r="J28"/>
  <c r="J27"/>
  <c r="J26"/>
  <c r="J25"/>
  <c r="J24"/>
  <c r="J23"/>
  <c r="J22"/>
  <c r="J21"/>
  <c r="J20"/>
  <c r="J19"/>
  <c r="J18"/>
  <c r="J25" i="9"/>
  <c r="J24"/>
  <c r="J23"/>
  <c r="J22"/>
  <c r="J21"/>
  <c r="J20"/>
  <c r="J19"/>
  <c r="K25" i="7"/>
  <c r="K24"/>
  <c r="K23"/>
  <c r="K22"/>
  <c r="K21"/>
  <c r="K20"/>
  <c r="K19"/>
  <c r="K18"/>
  <c r="I18" i="27"/>
  <c r="I19"/>
  <c r="I20"/>
  <c r="I21"/>
  <c r="I22"/>
  <c r="P42" i="48"/>
  <c r="I13" i="27" s="1"/>
  <c r="O42" i="48"/>
  <c r="N42"/>
  <c r="M42"/>
  <c r="L42"/>
  <c r="K42"/>
  <c r="J42"/>
  <c r="I42"/>
  <c r="H42"/>
  <c r="G42"/>
  <c r="P41" i="21" l="1"/>
  <c r="I23" i="27"/>
  <c r="P19" i="47"/>
  <c r="I12" i="27" s="1"/>
  <c r="O19" i="47"/>
  <c r="N19"/>
  <c r="M19"/>
  <c r="L19"/>
  <c r="K19"/>
  <c r="J19"/>
  <c r="I19"/>
  <c r="H19"/>
  <c r="G19"/>
  <c r="D341" i="38"/>
  <c r="E341"/>
  <c r="Z341"/>
  <c r="AA341"/>
  <c r="AB341"/>
  <c r="AD341"/>
  <c r="AE341"/>
  <c r="AF341"/>
  <c r="AH341"/>
  <c r="AI341"/>
  <c r="AJ341"/>
  <c r="AL341"/>
  <c r="AM341"/>
  <c r="AN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E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51" i="46"/>
  <c r="P51"/>
  <c r="O33" i="45"/>
  <c r="P33"/>
  <c r="I10" i="27" s="1"/>
  <c r="O15" i="44"/>
  <c r="P15"/>
  <c r="O26" i="23"/>
  <c r="P26"/>
  <c r="I9" i="27" s="1"/>
  <c r="O20" i="33"/>
  <c r="P20"/>
  <c r="I11" i="27" s="1"/>
  <c r="O21" i="31"/>
  <c r="P21"/>
  <c r="O39" i="24"/>
  <c r="P39"/>
  <c r="O42" i="30"/>
  <c r="P42"/>
  <c r="I8" i="27" s="1"/>
  <c r="O20" i="29"/>
  <c r="P20"/>
  <c r="I7" i="27" s="1"/>
  <c r="O50" i="22"/>
  <c r="P50"/>
  <c r="I6" i="27" s="1"/>
  <c r="O42" i="21"/>
  <c r="O27" i="28"/>
  <c r="AP341" i="38" l="1"/>
  <c r="H341"/>
  <c r="J32" i="40"/>
  <c r="N39" i="24" l="1"/>
  <c r="M39"/>
  <c r="L39"/>
  <c r="K39"/>
  <c r="J39"/>
  <c r="I39"/>
  <c r="H39"/>
  <c r="G39"/>
  <c r="N51" i="46" l="1"/>
  <c r="M51"/>
  <c r="L51"/>
  <c r="K51"/>
  <c r="J51"/>
  <c r="I51"/>
  <c r="H51"/>
  <c r="G51"/>
  <c r="E18" i="10" l="1"/>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AN418"/>
  <c r="AM418"/>
  <c r="AL418"/>
  <c r="AJ418"/>
  <c r="AI418"/>
  <c r="AH418"/>
  <c r="AF418"/>
  <c r="AE418"/>
  <c r="AD418"/>
  <c r="AB418"/>
  <c r="Z418"/>
  <c r="E418"/>
  <c r="AN417"/>
  <c r="AM417"/>
  <c r="AL417"/>
  <c r="AJ417"/>
  <c r="AI417"/>
  <c r="AH417"/>
  <c r="AF417"/>
  <c r="AE417"/>
  <c r="AD417"/>
  <c r="AB417"/>
  <c r="Z417"/>
  <c r="E417"/>
  <c r="AN416"/>
  <c r="AM416"/>
  <c r="AL416"/>
  <c r="AJ416"/>
  <c r="AI416"/>
  <c r="AH416"/>
  <c r="AF416"/>
  <c r="AE416"/>
  <c r="AD416"/>
  <c r="AB416"/>
  <c r="E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E357"/>
  <c r="AD357"/>
  <c r="AA357"/>
  <c r="Z357"/>
  <c r="E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E350"/>
  <c r="AN349"/>
  <c r="AM349"/>
  <c r="AL349"/>
  <c r="AJ349"/>
  <c r="AI349"/>
  <c r="AH349"/>
  <c r="AF349"/>
  <c r="AE349"/>
  <c r="AD349"/>
  <c r="AA349"/>
  <c r="Z349"/>
  <c r="E349"/>
  <c r="AM348"/>
  <c r="AL348"/>
  <c r="AJ348"/>
  <c r="AI348"/>
  <c r="AH348"/>
  <c r="AF348"/>
  <c r="AE348"/>
  <c r="AD348"/>
  <c r="Z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E366"/>
  <c r="A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E317"/>
  <c r="AD317"/>
  <c r="AA317"/>
  <c r="Z317"/>
  <c r="E317"/>
  <c r="AN316"/>
  <c r="AM316"/>
  <c r="AL316"/>
  <c r="AJ316"/>
  <c r="AI316"/>
  <c r="AH316"/>
  <c r="AF316"/>
  <c r="AE316"/>
  <c r="AD316"/>
  <c r="AB316"/>
  <c r="AA316"/>
  <c r="Z316"/>
  <c r="E316"/>
  <c r="D316"/>
  <c r="AN315"/>
  <c r="AM315"/>
  <c r="AL315"/>
  <c r="AJ315"/>
  <c r="AI315"/>
  <c r="AH315"/>
  <c r="AF315"/>
  <c r="AE315"/>
  <c r="AD315"/>
  <c r="AB315"/>
  <c r="Z315"/>
  <c r="E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E322"/>
  <c r="AD322"/>
  <c r="E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AA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L171"/>
  <c r="AI171"/>
  <c r="AH171"/>
  <c r="AE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AK424"/>
  <c r="AO425"/>
  <c r="AC426"/>
  <c r="F427"/>
  <c r="J427" s="1"/>
  <c r="AK428"/>
  <c r="AK434"/>
  <c r="AC436"/>
  <c r="F437"/>
  <c r="J437" s="1"/>
  <c r="AG437"/>
  <c r="AO438"/>
  <c r="F441"/>
  <c r="H441" s="1"/>
  <c r="AK442"/>
  <c r="AK404"/>
  <c r="F439"/>
  <c r="J439" s="1"/>
  <c r="AG407"/>
  <c r="AO408"/>
  <c r="AO409"/>
  <c r="F411"/>
  <c r="J411"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AG417"/>
  <c r="AK419"/>
  <c r="AG420"/>
  <c r="AK421"/>
  <c r="AO422"/>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AG385"/>
  <c r="AI383"/>
  <c r="AN383"/>
  <c r="F387"/>
  <c r="H387" s="1"/>
  <c r="AC385"/>
  <c r="AL383"/>
  <c r="AO388"/>
  <c r="AK387"/>
  <c r="E383"/>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AK360"/>
  <c r="F364"/>
  <c r="J364" s="1"/>
  <c r="AK364"/>
  <c r="F352"/>
  <c r="J352" s="1"/>
  <c r="AG356"/>
  <c r="AO358"/>
  <c r="AC359"/>
  <c r="F360"/>
  <c r="J360" s="1"/>
  <c r="AO360"/>
  <c r="AO362"/>
  <c r="F353"/>
  <c r="J353" s="1"/>
  <c r="AG360"/>
  <c r="AG351"/>
  <c r="AK356"/>
  <c r="AC360"/>
  <c r="AG361"/>
  <c r="AC362"/>
  <c r="AK348"/>
  <c r="AK352"/>
  <c r="AG348"/>
  <c r="AC352"/>
  <c r="AG352"/>
  <c r="AO353"/>
  <c r="AK354"/>
  <c r="AO355"/>
  <c r="AC356"/>
  <c r="AK358"/>
  <c r="AO359"/>
  <c r="F361"/>
  <c r="J361" s="1"/>
  <c r="AC378"/>
  <c r="F347"/>
  <c r="J347" s="1"/>
  <c r="AG347"/>
  <c r="AK349"/>
  <c r="AK351"/>
  <c r="AG354"/>
  <c r="AK355"/>
  <c r="AO356"/>
  <c r="AK376"/>
  <c r="AG349"/>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AG317"/>
  <c r="AO319"/>
  <c r="F316"/>
  <c r="J316" s="1"/>
  <c r="AG316"/>
  <c r="AO318"/>
  <c r="F320"/>
  <c r="H320" s="1"/>
  <c r="AK321"/>
  <c r="F314"/>
  <c r="J314" s="1"/>
  <c r="AK319"/>
  <c r="AO317"/>
  <c r="AC32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J216"/>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1"/>
  <c r="J201" s="1"/>
  <c r="F204"/>
  <c r="J204" s="1"/>
  <c r="AG192"/>
  <c r="AC201"/>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F172"/>
  <c r="H172" s="1"/>
  <c r="AO172"/>
  <c r="AO173"/>
  <c r="AO179"/>
  <c r="AK179"/>
  <c r="AG175"/>
  <c r="F177"/>
  <c r="J177" s="1"/>
  <c r="F175"/>
  <c r="J175" s="1"/>
  <c r="AG179"/>
  <c r="AC175"/>
  <c r="AK176"/>
  <c r="AK177"/>
  <c r="AK178"/>
  <c r="AO175"/>
  <c r="AG176"/>
  <c r="AG178"/>
  <c r="AK175"/>
  <c r="AC176"/>
  <c r="AC177"/>
  <c r="AC178"/>
  <c r="F179"/>
  <c r="H179" s="1"/>
  <c r="H174"/>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F29"/>
  <c r="J29" s="1"/>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5"/>
  <c r="J15" s="1"/>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D328" l="1"/>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H414"/>
  <c r="H465"/>
  <c r="H464"/>
  <c r="AP463"/>
  <c r="AP465"/>
  <c r="AP464"/>
  <c r="AP462"/>
  <c r="H424"/>
  <c r="H376"/>
  <c r="J354"/>
  <c r="AP440"/>
  <c r="AP429"/>
  <c r="J402"/>
  <c r="AP401"/>
  <c r="AP443"/>
  <c r="AP438"/>
  <c r="H451"/>
  <c r="H436"/>
  <c r="J433"/>
  <c r="H415"/>
  <c r="J420"/>
  <c r="J426"/>
  <c r="H401"/>
  <c r="J372"/>
  <c r="H447"/>
  <c r="J446"/>
  <c r="H439"/>
  <c r="J438"/>
  <c r="AP444"/>
  <c r="AP456"/>
  <c r="AP400"/>
  <c r="H361"/>
  <c r="H360"/>
  <c r="H384"/>
  <c r="H440"/>
  <c r="H408"/>
  <c r="H431"/>
  <c r="H453"/>
  <c r="J400"/>
  <c r="AP453"/>
  <c r="H454"/>
  <c r="J429"/>
  <c r="AP432"/>
  <c r="J422"/>
  <c r="AP439"/>
  <c r="E398"/>
  <c r="AP427"/>
  <c r="AP436"/>
  <c r="H444"/>
  <c r="AP452"/>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AP358"/>
  <c r="H373"/>
  <c r="J392"/>
  <c r="J394"/>
  <c r="H396"/>
  <c r="AP396"/>
  <c r="AP393"/>
  <c r="AP394"/>
  <c r="J387"/>
  <c r="AP392"/>
  <c r="H287"/>
  <c r="AP386"/>
  <c r="AP372"/>
  <c r="H368"/>
  <c r="H316"/>
  <c r="H378"/>
  <c r="H362"/>
  <c r="AP387"/>
  <c r="H351"/>
  <c r="AP356"/>
  <c r="AP365"/>
  <c r="H374"/>
  <c r="J371"/>
  <c r="H364"/>
  <c r="AP378"/>
  <c r="H358"/>
  <c r="AP368"/>
  <c r="AP379"/>
  <c r="AP371"/>
  <c r="AP369"/>
  <c r="AP362"/>
  <c r="AP355"/>
  <c r="AP377"/>
  <c r="AP364"/>
  <c r="H279"/>
  <c r="AP367"/>
  <c r="AP353"/>
  <c r="AP360"/>
  <c r="H311"/>
  <c r="H288"/>
  <c r="H353"/>
  <c r="H352"/>
  <c r="AP359"/>
  <c r="AP347"/>
  <c r="H381"/>
  <c r="AP370"/>
  <c r="AP352"/>
  <c r="AP382"/>
  <c r="AP376"/>
  <c r="AP361"/>
  <c r="H340"/>
  <c r="H370"/>
  <c r="J380"/>
  <c r="AP363"/>
  <c r="AP351"/>
  <c r="AP381"/>
  <c r="H365"/>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01"/>
  <c r="H212"/>
  <c r="AP212"/>
  <c r="H204"/>
  <c r="AP211"/>
  <c r="H194"/>
  <c r="AP208"/>
  <c r="AP201"/>
  <c r="AP204"/>
  <c r="AP202"/>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H29"/>
  <c r="AP33"/>
  <c r="J30"/>
  <c r="AP35"/>
  <c r="AP31"/>
  <c r="H33"/>
  <c r="AP30"/>
  <c r="H22"/>
  <c r="J25"/>
  <c r="H26"/>
  <c r="AE199"/>
  <c r="AE190" s="1"/>
  <c r="Z89"/>
  <c r="AJ133"/>
  <c r="AM312"/>
  <c r="AD328"/>
  <c r="AL389"/>
  <c r="AF398"/>
  <c r="AF397" s="1"/>
  <c r="H18"/>
  <c r="AP25"/>
  <c r="AP26"/>
  <c r="AA199"/>
  <c r="AA190" s="1"/>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H15"/>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AI312"/>
  <c r="AK234"/>
  <c r="AG339"/>
  <c r="AI328"/>
  <c r="AK346"/>
  <c r="AC390"/>
  <c r="AN389"/>
  <c r="AC399"/>
  <c r="AE13"/>
  <c r="F90"/>
  <c r="H90" s="1"/>
  <c r="AL96"/>
  <c r="AD118"/>
  <c r="AJ118"/>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E243"/>
  <c r="AE243"/>
  <c r="AJ243"/>
  <c r="AI267"/>
  <c r="AE312"/>
  <c r="F339"/>
  <c r="H339" s="1"/>
  <c r="AI345"/>
  <c r="AC335"/>
  <c r="F338"/>
  <c r="J338" s="1"/>
  <c r="AH398"/>
  <c r="AH397" s="1"/>
  <c r="AC46"/>
  <c r="AC88"/>
  <c r="AA89"/>
  <c r="Z96"/>
  <c r="AC103"/>
  <c r="AA96"/>
  <c r="AG117"/>
  <c r="AF118"/>
  <c r="F132"/>
  <c r="J132" s="1"/>
  <c r="AA133"/>
  <c r="AG163"/>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A149"/>
  <c r="AO150"/>
  <c r="AC163"/>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E312"/>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E164"/>
  <c r="AN149"/>
  <c r="AJ149"/>
  <c r="AF149"/>
  <c r="AB149"/>
  <c r="AL149"/>
  <c r="AH149"/>
  <c r="AD149"/>
  <c r="AN133"/>
  <c r="AC134"/>
  <c r="AG134"/>
  <c r="F148"/>
  <c r="AN118"/>
  <c r="AC131"/>
  <c r="AG131"/>
  <c r="F117"/>
  <c r="AK117"/>
  <c r="AG36"/>
  <c r="AF96"/>
  <c r="AK103"/>
  <c r="AO103"/>
  <c r="AC90"/>
  <c r="AG90"/>
  <c r="AK90"/>
  <c r="AO90"/>
  <c r="F51"/>
  <c r="AG62"/>
  <c r="D500"/>
  <c r="E149"/>
  <c r="AC541"/>
  <c r="AH526"/>
  <c r="AL499"/>
  <c r="AC383"/>
  <c r="D267"/>
  <c r="AO235"/>
  <c r="D527"/>
  <c r="D389"/>
  <c r="AC235"/>
  <c r="AJ13"/>
  <c r="F467"/>
  <c r="D133"/>
  <c r="F489"/>
  <c r="AG383"/>
  <c r="G327"/>
  <c r="AD526"/>
  <c r="AH499"/>
  <c r="Z499"/>
  <c r="F485"/>
  <c r="AO459"/>
  <c r="AK459"/>
  <c r="AG459"/>
  <c r="AC459"/>
  <c r="G222"/>
  <c r="D118"/>
  <c r="D96"/>
  <c r="I327"/>
  <c r="AG235"/>
  <c r="F207"/>
  <c r="AF13"/>
  <c r="E267"/>
  <c r="AK235"/>
  <c r="D199"/>
  <c r="D190" s="1"/>
  <c r="AO107"/>
  <c r="G106"/>
  <c r="I106"/>
  <c r="AK107"/>
  <c r="AM13"/>
  <c r="AH13"/>
  <c r="AK14"/>
  <c r="AL13"/>
  <c r="AO14"/>
  <c r="AD13"/>
  <c r="AG14"/>
  <c r="I12"/>
  <c r="I566" l="1"/>
  <c r="G566"/>
  <c r="E328"/>
  <c r="F328" s="1"/>
  <c r="AA328"/>
  <c r="AC328" s="1"/>
  <c r="AE328"/>
  <c r="AE327" s="1"/>
  <c r="AD190"/>
  <c r="AG190" s="1"/>
  <c r="AH190"/>
  <c r="AK190" s="1"/>
  <c r="Z190"/>
  <c r="AC190" s="1"/>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AG527"/>
  <c r="AG118"/>
  <c r="AG328"/>
  <c r="AO389"/>
  <c r="J90"/>
  <c r="AP117"/>
  <c r="AL327"/>
  <c r="H466"/>
  <c r="J528"/>
  <c r="AM12"/>
  <c r="AJ12"/>
  <c r="H163"/>
  <c r="H338"/>
  <c r="AK267"/>
  <c r="AG199"/>
  <c r="AP191"/>
  <c r="AN222"/>
  <c r="AP224"/>
  <c r="AC527"/>
  <c r="AK527"/>
  <c r="H165"/>
  <c r="AG312"/>
  <c r="AP338"/>
  <c r="AM222"/>
  <c r="AP206"/>
  <c r="AO96"/>
  <c r="AC96"/>
  <c r="AD327"/>
  <c r="AI12"/>
  <c r="AK133"/>
  <c r="AP260"/>
  <c r="AI327"/>
  <c r="AO118"/>
  <c r="AG509"/>
  <c r="AP509" s="1"/>
  <c r="AP119"/>
  <c r="AP207"/>
  <c r="AO83"/>
  <c r="AO223"/>
  <c r="AG345"/>
  <c r="AC199"/>
  <c r="H191"/>
  <c r="F389"/>
  <c r="J389" s="1"/>
  <c r="AO243"/>
  <c r="AI222"/>
  <c r="AO190"/>
  <c r="AG389"/>
  <c r="AG398"/>
  <c r="AE499"/>
  <c r="AG499" s="1"/>
  <c r="AK243"/>
  <c r="AK199"/>
  <c r="F190"/>
  <c r="J190" s="1"/>
  <c r="H44"/>
  <c r="AP488"/>
  <c r="AO267"/>
  <c r="AE222"/>
  <c r="AP467"/>
  <c r="AC389"/>
  <c r="AP132"/>
  <c r="AC89"/>
  <c r="AO527"/>
  <c r="AP346"/>
  <c r="AG83"/>
  <c r="AP390"/>
  <c r="AI106"/>
  <c r="AP150"/>
  <c r="AC83"/>
  <c r="AG133"/>
  <c r="AH222"/>
  <c r="AO199"/>
  <c r="AO312"/>
  <c r="J36"/>
  <c r="AP313"/>
  <c r="AP54"/>
  <c r="AK500"/>
  <c r="AC223"/>
  <c r="H119"/>
  <c r="H198"/>
  <c r="J339"/>
  <c r="H399"/>
  <c r="AM526"/>
  <c r="AO526" s="1"/>
  <c r="AK328"/>
  <c r="F133"/>
  <c r="H133" s="1"/>
  <c r="AO133"/>
  <c r="H346"/>
  <c r="AJ327"/>
  <c r="AP344"/>
  <c r="AP339"/>
  <c r="AP213"/>
  <c r="AP163"/>
  <c r="AK89"/>
  <c r="AG89"/>
  <c r="AP268"/>
  <c r="AP399"/>
  <c r="AE106"/>
  <c r="AJ222"/>
  <c r="AM397"/>
  <c r="AO149"/>
  <c r="AP85"/>
  <c r="AC267"/>
  <c r="AO398"/>
  <c r="AP489"/>
  <c r="AP88"/>
  <c r="AP330"/>
  <c r="AG243"/>
  <c r="AP165"/>
  <c r="AK149"/>
  <c r="AB106"/>
  <c r="F118"/>
  <c r="J118"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E222"/>
  <c r="AP244"/>
  <c r="H244"/>
  <c r="J244"/>
  <c r="H235"/>
  <c r="AK223"/>
  <c r="J206"/>
  <c r="H206"/>
  <c r="AP200"/>
  <c r="J213"/>
  <c r="H213"/>
  <c r="AN106"/>
  <c r="AL106"/>
  <c r="AG149"/>
  <c r="AP134"/>
  <c r="J148"/>
  <c r="H148"/>
  <c r="AG107"/>
  <c r="AP107" s="1"/>
  <c r="J117"/>
  <c r="H117"/>
  <c r="AF12"/>
  <c r="AP90"/>
  <c r="H51"/>
  <c r="J51"/>
  <c r="J207"/>
  <c r="H207"/>
  <c r="J485"/>
  <c r="H485"/>
  <c r="J467"/>
  <c r="H467"/>
  <c r="D499"/>
  <c r="F499" s="1"/>
  <c r="F500"/>
  <c r="J489"/>
  <c r="H489"/>
  <c r="F267"/>
  <c r="AL12"/>
  <c r="F107"/>
  <c r="F199"/>
  <c r="AG13"/>
  <c r="AD12"/>
  <c r="AK13"/>
  <c r="AP459"/>
  <c r="AP235"/>
  <c r="D526"/>
  <c r="F527"/>
  <c r="J459"/>
  <c r="H459"/>
  <c r="AI566" l="1"/>
  <c r="AE566"/>
  <c r="AL566"/>
  <c r="AH106"/>
  <c r="AD106"/>
  <c r="F526"/>
  <c r="H526" s="1"/>
  <c r="J83"/>
  <c r="J214"/>
  <c r="J96"/>
  <c r="H89"/>
  <c r="AO222"/>
  <c r="AP199"/>
  <c r="AP118"/>
  <c r="AG327"/>
  <c r="AP267"/>
  <c r="AP527"/>
  <c r="AP500"/>
  <c r="J133"/>
  <c r="AK222"/>
  <c r="AP89"/>
  <c r="AP133"/>
  <c r="AP190"/>
  <c r="AP83"/>
  <c r="H389"/>
  <c r="H190"/>
  <c r="AP389"/>
  <c r="AO397"/>
  <c r="H118"/>
  <c r="AP328"/>
  <c r="AP96"/>
  <c r="AP526"/>
  <c r="J541"/>
  <c r="AP499"/>
  <c r="AG12"/>
  <c r="J328"/>
  <c r="H328"/>
  <c r="H499"/>
  <c r="J499"/>
  <c r="H527"/>
  <c r="J527"/>
  <c r="J267"/>
  <c r="H267"/>
  <c r="J199"/>
  <c r="H199"/>
  <c r="H500"/>
  <c r="J500"/>
  <c r="J107"/>
  <c r="H107"/>
  <c r="J526" l="1"/>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33" i="45"/>
  <c r="M33"/>
  <c r="L33"/>
  <c r="K33"/>
  <c r="J33"/>
  <c r="I33"/>
  <c r="H33"/>
  <c r="G33"/>
  <c r="N15" i="44"/>
  <c r="M15"/>
  <c r="L15"/>
  <c r="K15"/>
  <c r="J15"/>
  <c r="I15"/>
  <c r="H15"/>
  <c r="G15"/>
  <c r="G26" i="23"/>
  <c r="H26"/>
  <c r="I26"/>
  <c r="J26"/>
  <c r="K26"/>
  <c r="L26"/>
  <c r="M26"/>
  <c r="N26"/>
  <c r="N20" i="33"/>
  <c r="M20"/>
  <c r="L20"/>
  <c r="K20"/>
  <c r="J20"/>
  <c r="I20"/>
  <c r="H20"/>
  <c r="G20"/>
  <c r="N42" i="30"/>
  <c r="M42"/>
  <c r="L42"/>
  <c r="K42"/>
  <c r="J42"/>
  <c r="I42"/>
  <c r="H42"/>
  <c r="G42"/>
  <c r="N20" i="29"/>
  <c r="M20"/>
  <c r="L20"/>
  <c r="K20"/>
  <c r="J20"/>
  <c r="I20"/>
  <c r="H20"/>
  <c r="G20"/>
  <c r="N50" i="22"/>
  <c r="M50"/>
  <c r="L50"/>
  <c r="K50"/>
  <c r="J50"/>
  <c r="I50"/>
  <c r="H50"/>
  <c r="G50"/>
  <c r="M42" i="21"/>
  <c r="K42"/>
  <c r="I42"/>
  <c r="G42"/>
  <c r="N27" i="28"/>
  <c r="M27"/>
  <c r="L27"/>
  <c r="K27"/>
  <c r="J27"/>
  <c r="I27"/>
  <c r="H27"/>
  <c r="G27"/>
  <c r="D77" i="27" l="1"/>
  <c r="D54"/>
  <c r="G17" i="8"/>
  <c r="Z15" i="38" l="1"/>
  <c r="D53" i="27"/>
  <c r="D52"/>
  <c r="AB64" i="38"/>
  <c r="AB47" s="1"/>
  <c r="D51" i="27"/>
  <c r="AB15" i="38"/>
  <c r="D14"/>
  <c r="Z14"/>
  <c r="K26" i="7"/>
  <c r="AC15" i="38" l="1"/>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J51"/>
  <c r="I20"/>
  <c r="F20"/>
  <c r="I19"/>
  <c r="F19"/>
  <c r="I18"/>
  <c r="F18"/>
  <c r="I17"/>
  <c r="F17"/>
  <c r="I32" i="40"/>
  <c r="F32"/>
  <c r="I31"/>
  <c r="F31"/>
  <c r="I30"/>
  <c r="F30"/>
  <c r="I29"/>
  <c r="F29"/>
  <c r="I28"/>
  <c r="F28"/>
  <c r="AA424" i="38"/>
  <c r="AC424" s="1"/>
  <c r="AP424" s="1"/>
  <c r="AA422"/>
  <c r="AC422" s="1"/>
  <c r="AP422" s="1"/>
  <c r="AA421"/>
  <c r="AC421" s="1"/>
  <c r="AP421" s="1"/>
  <c r="AA420"/>
  <c r="AC420" s="1"/>
  <c r="AP420" s="1"/>
  <c r="AA416"/>
  <c r="AA415"/>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I20"/>
  <c r="F20"/>
  <c r="AA417" i="38" s="1"/>
  <c r="AC417" s="1"/>
  <c r="AP417" s="1"/>
  <c r="I19" i="40"/>
  <c r="F19"/>
  <c r="J18"/>
  <c r="I18"/>
  <c r="F18"/>
  <c r="AA419" i="38" s="1"/>
  <c r="AC419" s="1"/>
  <c r="AP419" s="1"/>
  <c r="I17" i="40"/>
  <c r="F17"/>
  <c r="AA408" i="38" l="1"/>
  <c r="AC408" s="1"/>
  <c r="AP408" s="1"/>
  <c r="D423"/>
  <c r="F423" s="1"/>
  <c r="AA423"/>
  <c r="AC423" s="1"/>
  <c r="AP423" s="1"/>
  <c r="AA406"/>
  <c r="AC406" s="1"/>
  <c r="AP406" s="1"/>
  <c r="D418"/>
  <c r="F418" s="1"/>
  <c r="AA407"/>
  <c r="AC407" s="1"/>
  <c r="AP407" s="1"/>
  <c r="D417"/>
  <c r="F417" s="1"/>
  <c r="Z416"/>
  <c r="D416"/>
  <c r="F416" s="1"/>
  <c r="AA405"/>
  <c r="AC405" s="1"/>
  <c r="AP405" s="1"/>
  <c r="D419"/>
  <c r="F419" s="1"/>
  <c r="AC416"/>
  <c r="AP416" s="1"/>
  <c r="AA418"/>
  <c r="AC418" s="1"/>
  <c r="AP418" s="1"/>
  <c r="D404"/>
  <c r="Z404"/>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J30" i="10"/>
  <c r="J26" i="9"/>
  <c r="J18"/>
  <c r="J8" i="21" l="1"/>
  <c r="P8" s="1"/>
  <c r="L8"/>
  <c r="D5" i="40"/>
  <c r="C9" i="27" s="1"/>
  <c r="F36" i="40"/>
  <c r="J423" i="38"/>
  <c r="H423"/>
  <c r="AA398"/>
  <c r="AA397" s="1"/>
  <c r="J419"/>
  <c r="H419"/>
  <c r="J416"/>
  <c r="H416"/>
  <c r="H417"/>
  <c r="J417"/>
  <c r="H418"/>
  <c r="J418"/>
  <c r="AJ397"/>
  <c r="AK398"/>
  <c r="AC404"/>
  <c r="AP404" s="1"/>
  <c r="Z398"/>
  <c r="F404"/>
  <c r="D398"/>
  <c r="D5" i="43"/>
  <c r="C11" i="27" s="1"/>
  <c r="H32" i="38"/>
  <c r="J32"/>
  <c r="Z397" l="1"/>
  <c r="AC397" s="1"/>
  <c r="AC398"/>
  <c r="AP398" s="1"/>
  <c r="F398"/>
  <c r="D397"/>
  <c r="F397" s="1"/>
  <c r="H404"/>
  <c r="J404"/>
  <c r="AK397"/>
  <c r="P27" i="28"/>
  <c r="I4" i="27" l="1"/>
  <c r="H397" i="38"/>
  <c r="J397"/>
  <c r="H398"/>
  <c r="J398"/>
  <c r="AP397"/>
  <c r="J25" i="7"/>
  <c r="G25"/>
  <c r="I30" i="10" l="1"/>
  <c r="I29"/>
  <c r="I28"/>
  <c r="I27"/>
  <c r="I26"/>
  <c r="I25"/>
  <c r="I24"/>
  <c r="I23"/>
  <c r="I22"/>
  <c r="I21"/>
  <c r="I20"/>
  <c r="I19"/>
  <c r="I18"/>
  <c r="I22" i="12"/>
  <c r="I21"/>
  <c r="I20"/>
  <c r="I19"/>
  <c r="I18"/>
  <c r="I17"/>
  <c r="I17" i="10"/>
  <c r="I17" i="9"/>
  <c r="I26"/>
  <c r="I25"/>
  <c r="I24"/>
  <c r="I23"/>
  <c r="I22"/>
  <c r="I21"/>
  <c r="I20"/>
  <c r="I19"/>
  <c r="I18"/>
  <c r="J18" i="8"/>
  <c r="C84" i="27"/>
  <c r="C77"/>
  <c r="C76"/>
  <c r="C75"/>
  <c r="C74"/>
  <c r="C73"/>
  <c r="C72"/>
  <c r="C71"/>
  <c r="C70"/>
  <c r="C69"/>
  <c r="C68"/>
  <c r="C67"/>
  <c r="J19" i="8"/>
  <c r="J17"/>
  <c r="AB28" i="38"/>
  <c r="C54" i="27"/>
  <c r="C53"/>
  <c r="C52"/>
  <c r="G17" i="7"/>
  <c r="G18"/>
  <c r="J18"/>
  <c r="G19"/>
  <c r="D225" i="38" s="1"/>
  <c r="J19" i="7"/>
  <c r="G20"/>
  <c r="J20"/>
  <c r="G21"/>
  <c r="J21"/>
  <c r="E22"/>
  <c r="G22" s="1"/>
  <c r="J22"/>
  <c r="G23"/>
  <c r="J23"/>
  <c r="G24"/>
  <c r="J24"/>
  <c r="J26"/>
  <c r="AA322" i="38" l="1"/>
  <c r="D248"/>
  <c r="F225"/>
  <c r="D223"/>
  <c r="F223" s="1"/>
  <c r="F315"/>
  <c r="AA248"/>
  <c r="AC248" s="1"/>
  <c r="AP248" s="1"/>
  <c r="Z158"/>
  <c r="AC158" s="1"/>
  <c r="AP158" s="1"/>
  <c r="D158"/>
  <c r="AA315"/>
  <c r="AD565"/>
  <c r="AG565" s="1"/>
  <c r="AD225"/>
  <c r="E561"/>
  <c r="E560" s="1"/>
  <c r="Z69"/>
  <c r="Z561"/>
  <c r="D561"/>
  <c r="D560" s="1"/>
  <c r="AA565"/>
  <c r="C101" i="27"/>
  <c r="C55"/>
  <c r="D10" i="7"/>
  <c r="J225" i="38" l="1"/>
  <c r="H225"/>
  <c r="J223"/>
  <c r="H223"/>
  <c r="F248"/>
  <c r="D243"/>
  <c r="F243" s="1"/>
  <c r="J315"/>
  <c r="H315"/>
  <c r="J26" i="21"/>
  <c r="N26"/>
  <c r="D5" i="7"/>
  <c r="C4" i="27" s="1"/>
  <c r="AD560" i="38"/>
  <c r="AA243"/>
  <c r="AC243" s="1"/>
  <c r="AP243" s="1"/>
  <c r="F158"/>
  <c r="AG225"/>
  <c r="AP225" s="1"/>
  <c r="AD223"/>
  <c r="AC315"/>
  <c r="AP315" s="1"/>
  <c r="AA312"/>
  <c r="F69"/>
  <c r="E47"/>
  <c r="F47" s="1"/>
  <c r="H47" s="1"/>
  <c r="AC69"/>
  <c r="AP69" s="1"/>
  <c r="F561"/>
  <c r="AC561"/>
  <c r="AP561" s="1"/>
  <c r="Z560"/>
  <c r="AA560"/>
  <c r="AC565"/>
  <c r="AP565" s="1"/>
  <c r="N28" i="34"/>
  <c r="M28"/>
  <c r="L28"/>
  <c r="K28"/>
  <c r="J28"/>
  <c r="I28"/>
  <c r="H28"/>
  <c r="G28"/>
  <c r="P28"/>
  <c r="N21" i="31"/>
  <c r="M21"/>
  <c r="L21"/>
  <c r="K21"/>
  <c r="J21"/>
  <c r="I21"/>
  <c r="H21"/>
  <c r="G21"/>
  <c r="F22" i="12"/>
  <c r="F21"/>
  <c r="AJ171" i="38" s="1"/>
  <c r="F20" i="12"/>
  <c r="F19"/>
  <c r="F18"/>
  <c r="F17"/>
  <c r="F30" i="10"/>
  <c r="F29"/>
  <c r="D322" i="38" s="1"/>
  <c r="F322" s="1"/>
  <c r="F28" i="10"/>
  <c r="D98" i="27" s="1"/>
  <c r="F27" i="10"/>
  <c r="F26"/>
  <c r="D96" i="27" s="1"/>
  <c r="F25" i="10"/>
  <c r="D385" i="38" s="1"/>
  <c r="F24" i="10"/>
  <c r="F23"/>
  <c r="D93" i="27" s="1"/>
  <c r="F22" i="10"/>
  <c r="F21"/>
  <c r="D91" i="27" s="1"/>
  <c r="F20" i="10"/>
  <c r="F19"/>
  <c r="D349" i="38" s="1"/>
  <c r="F349" s="1"/>
  <c r="F18" i="10"/>
  <c r="F17"/>
  <c r="F26" i="9"/>
  <c r="F25"/>
  <c r="F24"/>
  <c r="F23"/>
  <c r="D350" i="38" s="1"/>
  <c r="F350" s="1"/>
  <c r="F22" i="9"/>
  <c r="D72" i="27" s="1"/>
  <c r="F21" i="9"/>
  <c r="D71" i="27" s="1"/>
  <c r="F20" i="9"/>
  <c r="F19"/>
  <c r="F18"/>
  <c r="F17"/>
  <c r="D348" i="38" s="1"/>
  <c r="Z28"/>
  <c r="G19" i="8"/>
  <c r="G18"/>
  <c r="AH64" i="38"/>
  <c r="T10" i="4"/>
  <c r="T31" s="1"/>
  <c r="J349" i="38" l="1"/>
  <c r="H349"/>
  <c r="J322"/>
  <c r="H322"/>
  <c r="J243"/>
  <c r="H243"/>
  <c r="J350"/>
  <c r="H350"/>
  <c r="E366"/>
  <c r="D366"/>
  <c r="F385"/>
  <c r="D383"/>
  <c r="F383" s="1"/>
  <c r="AB317"/>
  <c r="D317"/>
  <c r="D162"/>
  <c r="D357"/>
  <c r="F357" s="1"/>
  <c r="J248"/>
  <c r="H248"/>
  <c r="AM171"/>
  <c r="AM164" s="1"/>
  <c r="AA171"/>
  <c r="AC171" s="1"/>
  <c r="D171"/>
  <c r="D164" s="1"/>
  <c r="AF171"/>
  <c r="AG171" s="1"/>
  <c r="AO171"/>
  <c r="AK171"/>
  <c r="AJ164"/>
  <c r="E171"/>
  <c r="AN348"/>
  <c r="AO348" s="1"/>
  <c r="E348"/>
  <c r="Z366"/>
  <c r="O28" i="34"/>
  <c r="H158" i="38"/>
  <c r="J158"/>
  <c r="AB357"/>
  <c r="AC357" s="1"/>
  <c r="D100" i="27"/>
  <c r="Z322" i="38"/>
  <c r="AC317"/>
  <c r="AP317" s="1"/>
  <c r="D89" i="27"/>
  <c r="AB349" i="38"/>
  <c r="AC349" s="1"/>
  <c r="AP349" s="1"/>
  <c r="D90" i="27"/>
  <c r="AB366" i="38"/>
  <c r="D94" i="27"/>
  <c r="AM357" i="38"/>
  <c r="AO357" s="1"/>
  <c r="D95" i="27"/>
  <c r="AH385" i="38"/>
  <c r="D99" i="27"/>
  <c r="AB322" i="38"/>
  <c r="AB312" s="1"/>
  <c r="AB222" s="1"/>
  <c r="D75" i="27"/>
  <c r="AH350" i="38"/>
  <c r="D68" i="27"/>
  <c r="AA348" i="38"/>
  <c r="D76" i="27"/>
  <c r="Z350" i="38"/>
  <c r="D74" i="27"/>
  <c r="AM350" i="38"/>
  <c r="D69" i="27"/>
  <c r="AB348" i="38"/>
  <c r="D73" i="27"/>
  <c r="AB350" i="38"/>
  <c r="D84" i="27"/>
  <c r="AA366" i="38"/>
  <c r="Z162"/>
  <c r="AC162" s="1"/>
  <c r="AP162" s="1"/>
  <c r="AK64"/>
  <c r="AH47"/>
  <c r="AA222"/>
  <c r="AD222"/>
  <c r="AD566" s="1"/>
  <c r="AG223"/>
  <c r="AP223" s="1"/>
  <c r="J69"/>
  <c r="J47" s="1"/>
  <c r="H69"/>
  <c r="J561"/>
  <c r="H561"/>
  <c r="D67" i="27"/>
  <c r="AN45" i="38"/>
  <c r="F45"/>
  <c r="D70" i="27"/>
  <c r="AB14" i="38"/>
  <c r="E14"/>
  <c r="F14" s="1"/>
  <c r="D87" i="27"/>
  <c r="Z27" i="38"/>
  <c r="AC27" s="1"/>
  <c r="AP27" s="1"/>
  <c r="F27"/>
  <c r="Z21"/>
  <c r="D13"/>
  <c r="D10" i="12"/>
  <c r="D5" s="1"/>
  <c r="C8" i="27" s="1"/>
  <c r="D10" i="9"/>
  <c r="Z64" i="38"/>
  <c r="Z29"/>
  <c r="D10" i="10"/>
  <c r="D5" s="1"/>
  <c r="C7" i="27" s="1"/>
  <c r="F366" i="38" l="1"/>
  <c r="F162"/>
  <c r="D149"/>
  <c r="F149" s="1"/>
  <c r="J149" s="1"/>
  <c r="H385"/>
  <c r="J385"/>
  <c r="J357"/>
  <c r="H357"/>
  <c r="F317"/>
  <c r="D312"/>
  <c r="J383"/>
  <c r="H383"/>
  <c r="D345"/>
  <c r="D327" s="1"/>
  <c r="AA164"/>
  <c r="AF164"/>
  <c r="AF106" s="1"/>
  <c r="AP171"/>
  <c r="AG164"/>
  <c r="AO164"/>
  <c r="AM106"/>
  <c r="AO106" s="1"/>
  <c r="F171"/>
  <c r="E164"/>
  <c r="AK164"/>
  <c r="AJ106"/>
  <c r="AN345"/>
  <c r="AN327" s="1"/>
  <c r="F348"/>
  <c r="E345"/>
  <c r="D12"/>
  <c r="H149"/>
  <c r="AP357"/>
  <c r="AA345"/>
  <c r="AA327" s="1"/>
  <c r="AC322"/>
  <c r="AP322" s="1"/>
  <c r="Z312"/>
  <c r="AH383"/>
  <c r="AK383" s="1"/>
  <c r="AP383" s="1"/>
  <c r="AK385"/>
  <c r="AP385" s="1"/>
  <c r="D101" i="27"/>
  <c r="AB345" i="38"/>
  <c r="AB327" s="1"/>
  <c r="AC350"/>
  <c r="AO350"/>
  <c r="AM345"/>
  <c r="AC348"/>
  <c r="AP348" s="1"/>
  <c r="AK350"/>
  <c r="AH345"/>
  <c r="Z345"/>
  <c r="Z327" s="1"/>
  <c r="AC366"/>
  <c r="AP366" s="1"/>
  <c r="Z149"/>
  <c r="AC149" s="1"/>
  <c r="AP149" s="1"/>
  <c r="AH12"/>
  <c r="AK47"/>
  <c r="AC64"/>
  <c r="AP64" s="1"/>
  <c r="Z47"/>
  <c r="AC47" s="1"/>
  <c r="AG222"/>
  <c r="D78" i="27"/>
  <c r="H14" i="38"/>
  <c r="J14"/>
  <c r="AC14"/>
  <c r="AP14" s="1"/>
  <c r="J45"/>
  <c r="H45"/>
  <c r="AO45"/>
  <c r="AP45" s="1"/>
  <c r="AN13"/>
  <c r="Z13"/>
  <c r="J27"/>
  <c r="H27"/>
  <c r="J366" l="1"/>
  <c r="H366"/>
  <c r="J317"/>
  <c r="H317"/>
  <c r="F312"/>
  <c r="D222"/>
  <c r="F222" s="1"/>
  <c r="D106"/>
  <c r="J162"/>
  <c r="H162"/>
  <c r="AC164"/>
  <c r="AA106"/>
  <c r="AP164"/>
  <c r="AF566"/>
  <c r="AG106"/>
  <c r="F164"/>
  <c r="E106"/>
  <c r="AK106"/>
  <c r="AJ566"/>
  <c r="J171"/>
  <c r="H171"/>
  <c r="F345"/>
  <c r="E327"/>
  <c r="F327" s="1"/>
  <c r="J348"/>
  <c r="H348"/>
  <c r="AC327"/>
  <c r="Z222"/>
  <c r="AC222" s="1"/>
  <c r="AP222" s="1"/>
  <c r="AC312"/>
  <c r="AP312" s="1"/>
  <c r="AM327"/>
  <c r="AM566" s="1"/>
  <c r="AO345"/>
  <c r="AK345"/>
  <c r="AH327"/>
  <c r="AK327" s="1"/>
  <c r="AC345"/>
  <c r="AP350"/>
  <c r="AP47"/>
  <c r="Z106"/>
  <c r="AC106" s="1"/>
  <c r="Z12"/>
  <c r="AK12"/>
  <c r="AN12"/>
  <c r="AN566" s="1"/>
  <c r="AO13"/>
  <c r="F106" l="1"/>
  <c r="J106" s="1"/>
  <c r="D566"/>
  <c r="H312"/>
  <c r="J312"/>
  <c r="J222"/>
  <c r="H222"/>
  <c r="AP106"/>
  <c r="H106"/>
  <c r="J164"/>
  <c r="H164"/>
  <c r="H327"/>
  <c r="J327"/>
  <c r="J345"/>
  <c r="H345"/>
  <c r="Z566"/>
  <c r="AH566"/>
  <c r="AP345"/>
  <c r="AO327"/>
  <c r="AP327" s="1"/>
  <c r="AO12"/>
  <c r="D5" i="9"/>
  <c r="C6" i="27" s="1"/>
  <c r="C78"/>
  <c r="T556" i="38" l="1"/>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T162"/>
  <c r="T64"/>
  <c r="T15"/>
  <c r="O15"/>
  <c r="P15"/>
  <c r="V15"/>
  <c r="Q162"/>
  <c r="P29"/>
  <c r="P64"/>
  <c r="N15"/>
  <c r="S15"/>
  <c r="U15"/>
  <c r="P162"/>
  <c r="W29"/>
  <c r="W64"/>
  <c r="R15"/>
  <c r="X15"/>
  <c r="M15"/>
  <c r="W162"/>
  <c r="Q29"/>
  <c r="Q64"/>
  <c r="W15"/>
  <c r="L15"/>
  <c r="Q15"/>
  <c r="Y15"/>
  <c r="K15"/>
  <c r="P248"/>
  <c r="Q225"/>
  <c r="P171"/>
  <c r="P315"/>
  <c r="Q248"/>
  <c r="P225"/>
  <c r="Q171"/>
  <c r="Q315"/>
  <c r="T322"/>
  <c r="P322"/>
  <c r="Q322"/>
  <c r="W322"/>
  <c r="P28"/>
  <c r="W28"/>
  <c r="Q28"/>
  <c r="T171"/>
  <c r="W225"/>
  <c r="T248"/>
  <c r="T225"/>
  <c r="W315"/>
  <c r="T315"/>
  <c r="W248"/>
  <c r="W171"/>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O315"/>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U315"/>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M315"/>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R315"/>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Y315"/>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N248"/>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L315"/>
  <c r="U323"/>
  <c r="K322"/>
  <c r="Y320"/>
  <c r="N325"/>
  <c r="X326"/>
  <c r="S300"/>
  <c r="V298"/>
  <c r="R297"/>
  <c r="M296"/>
  <c r="O294"/>
  <c r="O350"/>
  <c r="Y378"/>
  <c r="V376"/>
  <c r="R375"/>
  <c r="M374"/>
  <c r="O372"/>
  <c r="L371"/>
  <c r="U369"/>
  <c r="K368"/>
  <c r="Y366"/>
  <c r="N365"/>
  <c r="X363"/>
  <c r="S382"/>
  <c r="V380"/>
  <c r="R379"/>
  <c r="K342"/>
  <c r="V340"/>
  <c r="U336"/>
  <c r="K334"/>
  <c r="Y333"/>
  <c r="N332"/>
  <c r="X318"/>
  <c r="S317"/>
  <c r="V315"/>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S315"/>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M248"/>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X248"/>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V248"/>
  <c r="X258"/>
  <c r="R238"/>
  <c r="L236"/>
  <c r="N240"/>
  <c r="R226"/>
  <c r="M225"/>
  <c r="O229"/>
  <c r="L228"/>
  <c r="X217"/>
  <c r="S216"/>
  <c r="V219"/>
  <c r="R218"/>
  <c r="M220"/>
  <c r="M210"/>
  <c r="N211"/>
  <c r="X212"/>
  <c r="S204"/>
  <c r="V202"/>
  <c r="R201"/>
  <c r="M205"/>
  <c r="Y194"/>
  <c r="N192"/>
  <c r="X195"/>
  <c r="S197"/>
  <c r="V184"/>
  <c r="R183"/>
  <c r="M182"/>
  <c r="O180"/>
  <c r="L179"/>
  <c r="U177"/>
  <c r="K176"/>
  <c r="Y174"/>
  <c r="N173"/>
  <c r="X171"/>
  <c r="S170"/>
  <c r="V188"/>
  <c r="R187"/>
  <c r="M186"/>
  <c r="M281"/>
  <c r="K275"/>
  <c r="S269"/>
  <c r="N307"/>
  <c r="R301"/>
  <c r="L264"/>
  <c r="V252"/>
  <c r="X247"/>
  <c r="L254"/>
  <c r="U236"/>
  <c r="Y242"/>
  <c r="O226"/>
  <c r="L225"/>
  <c r="U229"/>
  <c r="K228"/>
  <c r="V217"/>
  <c r="R216"/>
  <c r="M215"/>
  <c r="O218"/>
  <c r="L220"/>
  <c r="N210"/>
  <c r="M211"/>
  <c r="O212"/>
  <c r="L204"/>
  <c r="U202"/>
  <c r="K201"/>
  <c r="V193"/>
  <c r="R194"/>
  <c r="M192"/>
  <c r="O195"/>
  <c r="L197"/>
  <c r="U184"/>
  <c r="K183"/>
  <c r="Y181"/>
  <c r="N180"/>
  <c r="X178"/>
  <c r="S177"/>
  <c r="V175"/>
  <c r="R174"/>
  <c r="M173"/>
  <c r="O171"/>
  <c r="L170"/>
  <c r="U188"/>
  <c r="K187"/>
  <c r="K279"/>
  <c r="S273"/>
  <c r="N311"/>
  <c r="R305"/>
  <c r="S261"/>
  <c r="M233"/>
  <c r="K248"/>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X315"/>
  <c r="M320"/>
  <c r="K298"/>
  <c r="R348"/>
  <c r="N373"/>
  <c r="R367"/>
  <c r="U381"/>
  <c r="K340"/>
  <c r="M333"/>
  <c r="K315"/>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Y248"/>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L248"/>
  <c r="U246"/>
  <c r="K245"/>
  <c r="Y258"/>
  <c r="N257"/>
  <c r="X255"/>
  <c r="S254"/>
  <c r="L239"/>
  <c r="U237"/>
  <c r="K236"/>
  <c r="Y240"/>
  <c r="N242"/>
  <c r="U291"/>
  <c r="V286"/>
  <c r="R282"/>
  <c r="U276"/>
  <c r="O271"/>
  <c r="Y308"/>
  <c r="V302"/>
  <c r="O265"/>
  <c r="K252"/>
  <c r="S246"/>
  <c r="N256"/>
  <c r="X238"/>
  <c r="M241"/>
  <c r="M242"/>
  <c r="N225"/>
  <c r="X229"/>
  <c r="S228"/>
  <c r="Y217"/>
  <c r="N216"/>
  <c r="X219"/>
  <c r="S218"/>
  <c r="Y209"/>
  <c r="R210"/>
  <c r="K211"/>
  <c r="Y212"/>
  <c r="N204"/>
  <c r="X202"/>
  <c r="S201"/>
  <c r="Y193"/>
  <c r="N194"/>
  <c r="X196"/>
  <c r="S195"/>
  <c r="V185"/>
  <c r="R184"/>
  <c r="M183"/>
  <c r="O181"/>
  <c r="L180"/>
  <c r="U178"/>
  <c r="K177"/>
  <c r="Y175"/>
  <c r="N174"/>
  <c r="X172"/>
  <c r="S171"/>
  <c r="V189"/>
  <c r="R188"/>
  <c r="V279"/>
  <c r="X274"/>
  <c r="L309"/>
  <c r="M304"/>
  <c r="O263"/>
  <c r="K232"/>
  <c r="S250"/>
  <c r="N245"/>
  <c r="R254"/>
  <c r="M237"/>
  <c r="K241"/>
  <c r="L242"/>
  <c r="Y225"/>
  <c r="N230"/>
  <c r="X228"/>
  <c r="S227"/>
  <c r="L217"/>
  <c r="U215"/>
  <c r="K219"/>
  <c r="Y220"/>
  <c r="R209"/>
  <c r="Y210"/>
  <c r="O208"/>
  <c r="L212"/>
  <c r="U203"/>
  <c r="K202"/>
  <c r="Y205"/>
  <c r="R193"/>
  <c r="M194"/>
  <c r="O196"/>
  <c r="L195"/>
  <c r="U185"/>
  <c r="K184"/>
  <c r="Y182"/>
  <c r="N181"/>
  <c r="X179"/>
  <c r="S178"/>
  <c r="V176"/>
  <c r="R175"/>
  <c r="M174"/>
  <c r="O172"/>
  <c r="L171"/>
  <c r="U189"/>
  <c r="K188"/>
  <c r="Y186"/>
  <c r="N166"/>
  <c r="O279"/>
  <c r="Y273"/>
  <c r="V310"/>
  <c r="X305"/>
  <c r="R262"/>
  <c r="S233"/>
  <c r="N249"/>
  <c r="R258"/>
  <c r="V237"/>
  <c r="U240"/>
  <c r="K242"/>
  <c r="X225"/>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O225"/>
  <c r="L230"/>
  <c r="U228"/>
  <c r="K227"/>
  <c r="O216"/>
  <c r="L215"/>
  <c r="U218"/>
  <c r="K220"/>
  <c r="O210"/>
  <c r="L211"/>
  <c r="U212"/>
  <c r="K204"/>
  <c r="Y202"/>
  <c r="N201"/>
  <c r="U193"/>
  <c r="K194"/>
  <c r="Y196"/>
  <c r="N195"/>
  <c r="X185"/>
  <c r="S184"/>
  <c r="V182"/>
  <c r="R181"/>
  <c r="M180"/>
  <c r="O178"/>
  <c r="L177"/>
  <c r="U175"/>
  <c r="K174"/>
  <c r="Y172"/>
  <c r="N171"/>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S248"/>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M171"/>
  <c r="O189"/>
  <c r="L282"/>
  <c r="M277"/>
  <c r="K271"/>
  <c r="S308"/>
  <c r="N303"/>
  <c r="X262"/>
  <c r="R231"/>
  <c r="U249"/>
  <c r="O259"/>
  <c r="K239"/>
  <c r="X236"/>
  <c r="V240"/>
  <c r="Y226"/>
  <c r="S225"/>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O248"/>
  <c r="Y257"/>
  <c r="K237"/>
  <c r="L240"/>
  <c r="X226"/>
  <c r="R225"/>
  <c r="M230"/>
  <c r="O228"/>
  <c r="L227"/>
  <c r="X216"/>
  <c r="S215"/>
  <c r="V218"/>
  <c r="R220"/>
  <c r="K209"/>
  <c r="S211"/>
  <c r="V212"/>
  <c r="R204"/>
  <c r="M203"/>
  <c r="O201"/>
  <c r="L205"/>
  <c r="X194"/>
  <c r="S192"/>
  <c r="V195"/>
  <c r="R197"/>
  <c r="M185"/>
  <c r="O183"/>
  <c r="L182"/>
  <c r="U180"/>
  <c r="K179"/>
  <c r="Y177"/>
  <c r="N176"/>
  <c r="X174"/>
  <c r="S173"/>
  <c r="V171"/>
  <c r="R170"/>
  <c r="M189"/>
  <c r="O187"/>
  <c r="X282"/>
  <c r="L274"/>
  <c r="M269"/>
  <c r="K306"/>
  <c r="L262"/>
  <c r="V232"/>
  <c r="X251"/>
  <c r="L258"/>
  <c r="V239"/>
  <c r="R240"/>
  <c r="U226"/>
  <c r="K225"/>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K171"/>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N64"/>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X29"/>
  <c r="R27"/>
  <c r="K26"/>
  <c r="S37"/>
  <c r="L32"/>
  <c r="U26"/>
  <c r="N38"/>
  <c r="V29"/>
  <c r="K39"/>
  <c r="X33"/>
  <c r="O39"/>
  <c r="Y30"/>
  <c r="Y542"/>
  <c r="Y541" s="1"/>
  <c r="N528"/>
  <c r="V403"/>
  <c r="R498"/>
  <c r="M488"/>
  <c r="O466"/>
  <c r="L458"/>
  <c r="U399"/>
  <c r="K344"/>
  <c r="Y335"/>
  <c r="N330"/>
  <c r="X395"/>
  <c r="S390"/>
  <c r="V339"/>
  <c r="R329"/>
  <c r="M234"/>
  <c r="O268"/>
  <c r="L244"/>
  <c r="U206"/>
  <c r="K200"/>
  <c r="Y221"/>
  <c r="N213"/>
  <c r="S165"/>
  <c r="V162"/>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N315"/>
  <c r="U351"/>
  <c r="M342"/>
  <c r="V299"/>
  <c r="V278"/>
  <c r="R261"/>
  <c r="X237"/>
  <c r="V277"/>
  <c r="V269"/>
  <c r="S306"/>
  <c r="S263"/>
  <c r="S232"/>
  <c r="O250"/>
  <c r="Y259"/>
  <c r="Y239"/>
  <c r="X283"/>
  <c r="M278"/>
  <c r="K272"/>
  <c r="S309"/>
  <c r="O303"/>
  <c r="V266"/>
  <c r="N233"/>
  <c r="R248"/>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V64"/>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Y64"/>
  <c r="N65"/>
  <c r="X67"/>
  <c r="S68"/>
  <c r="V70"/>
  <c r="U71"/>
  <c r="U56"/>
  <c r="K57"/>
  <c r="Y59"/>
  <c r="N60"/>
  <c r="X52"/>
  <c r="S53"/>
  <c r="V48"/>
  <c r="R49"/>
  <c r="K45"/>
  <c r="X41"/>
  <c r="S42"/>
  <c r="V37"/>
  <c r="R38"/>
  <c r="Y39"/>
  <c r="O35"/>
  <c r="U33"/>
  <c r="K30"/>
  <c r="S29"/>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X64"/>
  <c r="S65"/>
  <c r="V67"/>
  <c r="R68"/>
  <c r="M69"/>
  <c r="O71"/>
  <c r="L55"/>
  <c r="U57"/>
  <c r="K58"/>
  <c r="Y60"/>
  <c r="N61"/>
  <c r="X53"/>
  <c r="S50"/>
  <c r="V49"/>
  <c r="N45"/>
  <c r="O41"/>
  <c r="L42"/>
  <c r="U37"/>
  <c r="K38"/>
  <c r="S34"/>
  <c r="X35"/>
  <c r="S33"/>
  <c r="K31"/>
  <c r="R29"/>
  <c r="K27"/>
  <c r="X25"/>
  <c r="U38"/>
  <c r="L33"/>
  <c r="V25"/>
  <c r="X34"/>
  <c r="V27"/>
  <c r="K25"/>
  <c r="R34"/>
  <c r="L31"/>
  <c r="K42"/>
  <c r="L34"/>
  <c r="R31"/>
  <c r="S542"/>
  <c r="S541" s="1"/>
  <c r="X501"/>
  <c r="O403"/>
  <c r="L498"/>
  <c r="U469"/>
  <c r="K466"/>
  <c r="Y457"/>
  <c r="N399"/>
  <c r="X338"/>
  <c r="S335"/>
  <c r="R395"/>
  <c r="M390"/>
  <c r="O339"/>
  <c r="L329"/>
  <c r="U313"/>
  <c r="K268"/>
  <c r="Y224"/>
  <c r="N206"/>
  <c r="X198"/>
  <c r="S221"/>
  <c r="M165"/>
  <c r="O162"/>
  <c r="L150"/>
  <c r="U134"/>
  <c r="K132"/>
  <c r="Y119"/>
  <c r="N117"/>
  <c r="O36"/>
  <c r="L103"/>
  <c r="U88"/>
  <c r="K85"/>
  <c r="Y54"/>
  <c r="R542"/>
  <c r="R541" s="1"/>
  <c r="M528"/>
  <c r="U403"/>
  <c r="K498"/>
  <c r="Y469"/>
  <c r="N466"/>
  <c r="X457"/>
  <c r="S399"/>
  <c r="V338"/>
  <c r="R335"/>
  <c r="M330"/>
  <c r="O395"/>
  <c r="L390"/>
  <c r="U339"/>
  <c r="K329"/>
  <c r="Y313"/>
  <c r="N268"/>
  <c r="X224"/>
  <c r="S206"/>
  <c r="V198"/>
  <c r="R221"/>
  <c r="M213"/>
  <c r="L165"/>
  <c r="U162"/>
  <c r="K150"/>
  <c r="Y134"/>
  <c r="N132"/>
  <c r="X119"/>
  <c r="S117"/>
  <c r="M44"/>
  <c r="O103"/>
  <c r="L90"/>
  <c r="U85"/>
  <c r="K62"/>
  <c r="Y51"/>
  <c r="N46"/>
  <c r="X28"/>
  <c r="V542"/>
  <c r="V541" s="1"/>
  <c r="R528"/>
  <c r="Y403"/>
  <c r="N498"/>
  <c r="X469"/>
  <c r="S466"/>
  <c r="V457"/>
  <c r="R399"/>
  <c r="M344"/>
  <c r="O335"/>
  <c r="L330"/>
  <c r="U395"/>
  <c r="K390"/>
  <c r="Y339"/>
  <c r="N329"/>
  <c r="X313"/>
  <c r="S268"/>
  <c r="V224"/>
  <c r="R206"/>
  <c r="M200"/>
  <c r="O221"/>
  <c r="L213"/>
  <c r="K165"/>
  <c r="Y162"/>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X162"/>
  <c r="S150"/>
  <c r="V134"/>
  <c r="R132"/>
  <c r="M131"/>
  <c r="O117"/>
  <c r="K44"/>
  <c r="Y103"/>
  <c r="N90"/>
  <c r="X85"/>
  <c r="S62"/>
  <c r="V51"/>
  <c r="R46"/>
  <c r="M28"/>
  <c r="N51"/>
  <c r="Y565"/>
  <c r="L565"/>
  <c r="O565"/>
  <c r="M163"/>
  <c r="K131"/>
  <c r="R90"/>
  <c r="L54"/>
  <c r="K488"/>
  <c r="X399"/>
  <c r="V335"/>
  <c r="L346"/>
  <c r="N244"/>
  <c r="O165"/>
  <c r="Y132"/>
  <c r="O90"/>
  <c r="N28"/>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25"/>
  <c r="V216"/>
  <c r="K210"/>
  <c r="L203"/>
  <c r="L192"/>
  <c r="N183"/>
  <c r="R177"/>
  <c r="U171"/>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O64"/>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U29"/>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S64"/>
  <c r="V66"/>
  <c r="R67"/>
  <c r="M68"/>
  <c r="O70"/>
  <c r="Y55"/>
  <c r="N56"/>
  <c r="X58"/>
  <c r="S59"/>
  <c r="V61"/>
  <c r="R52"/>
  <c r="M53"/>
  <c r="O48"/>
  <c r="L49"/>
  <c r="V40"/>
  <c r="R41"/>
  <c r="M42"/>
  <c r="O37"/>
  <c r="L38"/>
  <c r="U34"/>
  <c r="V35"/>
  <c r="N33"/>
  <c r="N31"/>
  <c r="M29"/>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R64"/>
  <c r="M65"/>
  <c r="O67"/>
  <c r="L68"/>
  <c r="U70"/>
  <c r="V71"/>
  <c r="Y56"/>
  <c r="N57"/>
  <c r="X59"/>
  <c r="S60"/>
  <c r="V52"/>
  <c r="R53"/>
  <c r="M50"/>
  <c r="O49"/>
  <c r="U40"/>
  <c r="K41"/>
  <c r="Y43"/>
  <c r="N37"/>
  <c r="N39"/>
  <c r="M34"/>
  <c r="U32"/>
  <c r="M33"/>
  <c r="O31"/>
  <c r="V26"/>
  <c r="R25"/>
  <c r="V39"/>
  <c r="S30"/>
  <c r="V42"/>
  <c r="S35"/>
  <c r="N26"/>
  <c r="O42"/>
  <c r="Y35"/>
  <c r="O29"/>
  <c r="R43"/>
  <c r="R32"/>
  <c r="M542"/>
  <c r="M541" s="1"/>
  <c r="R501"/>
  <c r="K403"/>
  <c r="Y488"/>
  <c r="N469"/>
  <c r="X458"/>
  <c r="S457"/>
  <c r="V344"/>
  <c r="R338"/>
  <c r="M335"/>
  <c r="L395"/>
  <c r="U346"/>
  <c r="K339"/>
  <c r="Y234"/>
  <c r="N313"/>
  <c r="X244"/>
  <c r="S224"/>
  <c r="V200"/>
  <c r="R198"/>
  <c r="M221"/>
  <c r="U163"/>
  <c r="K162"/>
  <c r="Y148"/>
  <c r="N134"/>
  <c r="X131"/>
  <c r="S119"/>
  <c r="U44"/>
  <c r="K36"/>
  <c r="Y90"/>
  <c r="N88"/>
  <c r="X62"/>
  <c r="S54"/>
  <c r="L542"/>
  <c r="L541" s="1"/>
  <c r="V501"/>
  <c r="N403"/>
  <c r="X488"/>
  <c r="S469"/>
  <c r="V458"/>
  <c r="R457"/>
  <c r="M399"/>
  <c r="O338"/>
  <c r="L335"/>
  <c r="K395"/>
  <c r="Y346"/>
  <c r="N339"/>
  <c r="X234"/>
  <c r="S313"/>
  <c r="V244"/>
  <c r="R224"/>
  <c r="M206"/>
  <c r="O198"/>
  <c r="L221"/>
  <c r="Y163"/>
  <c r="N162"/>
  <c r="X148"/>
  <c r="S134"/>
  <c r="V131"/>
  <c r="R119"/>
  <c r="M117"/>
  <c r="U36"/>
  <c r="K103"/>
  <c r="Y88"/>
  <c r="N85"/>
  <c r="X54"/>
  <c r="S51"/>
  <c r="V28"/>
  <c r="R28"/>
  <c r="O542"/>
  <c r="O541" s="1"/>
  <c r="L528"/>
  <c r="S403"/>
  <c r="V488"/>
  <c r="R469"/>
  <c r="M466"/>
  <c r="O457"/>
  <c r="L399"/>
  <c r="U338"/>
  <c r="K335"/>
  <c r="N395"/>
  <c r="X346"/>
  <c r="S339"/>
  <c r="V234"/>
  <c r="R313"/>
  <c r="M268"/>
  <c r="O224"/>
  <c r="L206"/>
  <c r="U198"/>
  <c r="K221"/>
  <c r="X163"/>
  <c r="S162"/>
  <c r="V148"/>
  <c r="R134"/>
  <c r="M132"/>
  <c r="O119"/>
  <c r="L117"/>
  <c r="Y36"/>
  <c r="N103"/>
  <c r="X88"/>
  <c r="S85"/>
  <c r="V54"/>
  <c r="R51"/>
  <c r="M46"/>
  <c r="N542"/>
  <c r="N541" s="1"/>
  <c r="Y501"/>
  <c r="R403"/>
  <c r="M498"/>
  <c r="O469"/>
  <c r="L466"/>
  <c r="U457"/>
  <c r="K399"/>
  <c r="Y338"/>
  <c r="N335"/>
  <c r="S395"/>
  <c r="V346"/>
  <c r="R339"/>
  <c r="M329"/>
  <c r="O313"/>
  <c r="L268"/>
  <c r="U224"/>
  <c r="K206"/>
  <c r="Y198"/>
  <c r="N221"/>
  <c r="V163"/>
  <c r="R162"/>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S28"/>
  <c r="X565"/>
  <c r="S439"/>
  <c r="L393"/>
  <c r="L412"/>
  <c r="K448"/>
  <c r="Y354"/>
  <c r="S437"/>
  <c r="L391"/>
  <c r="M352"/>
  <c r="Y343"/>
  <c r="U299"/>
  <c r="L363"/>
  <c r="X320"/>
  <c r="Y348"/>
  <c r="U297"/>
  <c r="X369"/>
  <c r="O317"/>
  <c r="N288"/>
  <c r="N310"/>
  <c r="U248"/>
  <c r="O281"/>
  <c r="V273"/>
  <c r="N309"/>
  <c r="R303"/>
  <c r="R266"/>
  <c r="R253"/>
  <c r="U247"/>
  <c r="X256"/>
  <c r="S288"/>
  <c r="V280"/>
  <c r="L275"/>
  <c r="N269"/>
  <c r="R306"/>
  <c r="X263"/>
  <c r="M264"/>
  <c r="S251"/>
  <c r="O245"/>
  <c r="Y254"/>
  <c r="L241"/>
  <c r="K283"/>
  <c r="U303"/>
  <c r="M257"/>
  <c r="U225"/>
  <c r="U216"/>
  <c r="L210"/>
  <c r="K203"/>
  <c r="K192"/>
  <c r="S183"/>
  <c r="O177"/>
  <c r="Y171"/>
  <c r="O275"/>
  <c r="R264"/>
  <c r="Y237"/>
  <c r="U230"/>
  <c r="M216"/>
  <c r="S210"/>
  <c r="O202"/>
  <c r="V196"/>
  <c r="L183"/>
  <c r="N177"/>
  <c r="R171"/>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K64"/>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U64"/>
  <c r="K65"/>
  <c r="Y67"/>
  <c r="N68"/>
  <c r="X70"/>
  <c r="S71"/>
  <c r="V56"/>
  <c r="R57"/>
  <c r="M58"/>
  <c r="O60"/>
  <c r="L61"/>
  <c r="U53"/>
  <c r="K50"/>
  <c r="Y49"/>
  <c r="R45"/>
  <c r="L40"/>
  <c r="U42"/>
  <c r="K43"/>
  <c r="Y38"/>
  <c r="R39"/>
  <c r="K34"/>
  <c r="O32"/>
  <c r="K33"/>
  <c r="M31"/>
  <c r="N29"/>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M64"/>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L64"/>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O28"/>
  <c r="V46"/>
  <c r="K542"/>
  <c r="K541" s="1"/>
  <c r="U501"/>
  <c r="M403"/>
  <c r="O488"/>
  <c r="L469"/>
  <c r="U458"/>
  <c r="K457"/>
  <c r="Y344"/>
  <c r="N338"/>
  <c r="X330"/>
  <c r="V390"/>
  <c r="R346"/>
  <c r="M339"/>
  <c r="O234"/>
  <c r="L313"/>
  <c r="U244"/>
  <c r="K224"/>
  <c r="Y200"/>
  <c r="N198"/>
  <c r="X213"/>
  <c r="V165"/>
  <c r="R163"/>
  <c r="M162"/>
  <c r="O148"/>
  <c r="L134"/>
  <c r="U131"/>
  <c r="K119"/>
  <c r="X44"/>
  <c r="S36"/>
  <c r="V90"/>
  <c r="R88"/>
  <c r="M85"/>
  <c r="O54"/>
  <c r="L51"/>
  <c r="U28"/>
  <c r="V528"/>
  <c r="S501"/>
  <c r="L403"/>
  <c r="U488"/>
  <c r="K469"/>
  <c r="Y458"/>
  <c r="N457"/>
  <c r="X344"/>
  <c r="S338"/>
  <c r="V330"/>
  <c r="M395"/>
  <c r="O346"/>
  <c r="L339"/>
  <c r="U234"/>
  <c r="K313"/>
  <c r="Y244"/>
  <c r="N224"/>
  <c r="X200"/>
  <c r="S198"/>
  <c r="V213"/>
  <c r="O163"/>
  <c r="L162"/>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AB29" i="38"/>
  <c r="L28"/>
  <c r="L29" l="1"/>
  <c r="L13" s="1"/>
  <c r="AA28"/>
  <c r="AC28" s="1"/>
  <c r="AP28" s="1"/>
  <c r="E28"/>
  <c r="F28" s="1"/>
  <c r="T29"/>
  <c r="T28"/>
  <c r="S485"/>
  <c r="K485"/>
  <c r="T243"/>
  <c r="T345"/>
  <c r="T164"/>
  <c r="Q243"/>
  <c r="Q149"/>
  <c r="W164"/>
  <c r="T223"/>
  <c r="Q13"/>
  <c r="T47"/>
  <c r="W199"/>
  <c r="P260"/>
  <c r="W214"/>
  <c r="Q89"/>
  <c r="T459"/>
  <c r="T235"/>
  <c r="T199"/>
  <c r="T389"/>
  <c r="T485"/>
  <c r="W389"/>
  <c r="Q485"/>
  <c r="W383"/>
  <c r="W133"/>
  <c r="W509"/>
  <c r="P328"/>
  <c r="P83"/>
  <c r="Q191"/>
  <c r="Q509"/>
  <c r="W467"/>
  <c r="Q107"/>
  <c r="Q133"/>
  <c r="P383"/>
  <c r="Q199"/>
  <c r="Q398"/>
  <c r="T489"/>
  <c r="T191"/>
  <c r="T133"/>
  <c r="T527"/>
  <c r="T526" s="1"/>
  <c r="W243"/>
  <c r="W13"/>
  <c r="Q312"/>
  <c r="Q164"/>
  <c r="P164"/>
  <c r="Q47"/>
  <c r="P149"/>
  <c r="P47"/>
  <c r="W207"/>
  <c r="W485"/>
  <c r="P96"/>
  <c r="P207"/>
  <c r="P345"/>
  <c r="W500"/>
  <c r="W499" s="1"/>
  <c r="P107"/>
  <c r="P467"/>
  <c r="Q527"/>
  <c r="Q526" s="1"/>
  <c r="W267"/>
  <c r="W489"/>
  <c r="W560"/>
  <c r="P191"/>
  <c r="Q118"/>
  <c r="P214"/>
  <c r="Q267"/>
  <c r="Q328"/>
  <c r="Q345"/>
  <c r="P500"/>
  <c r="P489"/>
  <c r="P560"/>
  <c r="T500"/>
  <c r="T214"/>
  <c r="T312"/>
  <c r="W223"/>
  <c r="P13"/>
  <c r="P312"/>
  <c r="P223"/>
  <c r="Q223"/>
  <c r="T149"/>
  <c r="W527"/>
  <c r="W526" s="1"/>
  <c r="W260"/>
  <c r="P118"/>
  <c r="P389"/>
  <c r="W83"/>
  <c r="W459"/>
  <c r="Q214"/>
  <c r="W118"/>
  <c r="W107"/>
  <c r="P235"/>
  <c r="P89"/>
  <c r="P199"/>
  <c r="W89"/>
  <c r="W235"/>
  <c r="Q83"/>
  <c r="P459"/>
  <c r="Q260"/>
  <c r="Q389"/>
  <c r="Q383"/>
  <c r="Q459"/>
  <c r="P485"/>
  <c r="T260"/>
  <c r="T398"/>
  <c r="T207"/>
  <c r="T89"/>
  <c r="T107"/>
  <c r="T267"/>
  <c r="T560"/>
  <c r="T118"/>
  <c r="T328"/>
  <c r="T467"/>
  <c r="W312"/>
  <c r="P243"/>
  <c r="W149"/>
  <c r="W47"/>
  <c r="W96"/>
  <c r="W191"/>
  <c r="P267"/>
  <c r="W398"/>
  <c r="P133"/>
  <c r="Q500"/>
  <c r="W328"/>
  <c r="W345"/>
  <c r="Q96"/>
  <c r="Q207"/>
  <c r="P398"/>
  <c r="Q235"/>
  <c r="Q467"/>
  <c r="P509"/>
  <c r="P527"/>
  <c r="P526" s="1"/>
  <c r="Q489"/>
  <c r="Q560"/>
  <c r="T96"/>
  <c r="T383"/>
  <c r="T83"/>
  <c r="T509"/>
  <c r="O560"/>
  <c r="Y28"/>
  <c r="Y29"/>
  <c r="O485"/>
  <c r="O13"/>
  <c r="R13"/>
  <c r="S13"/>
  <c r="X13"/>
  <c r="V13"/>
  <c r="M13"/>
  <c r="N13"/>
  <c r="U13"/>
  <c r="V485"/>
  <c r="S500"/>
  <c r="K467"/>
  <c r="Y467"/>
  <c r="U467"/>
  <c r="R467"/>
  <c r="N467"/>
  <c r="Y485"/>
  <c r="S489"/>
  <c r="X467"/>
  <c r="L500"/>
  <c r="O467"/>
  <c r="O527"/>
  <c r="O526" s="1"/>
  <c r="Y560"/>
  <c r="X485"/>
  <c r="S459"/>
  <c r="K489"/>
  <c r="V467"/>
  <c r="AC29"/>
  <c r="AP29" s="1"/>
  <c r="AB13"/>
  <c r="AB12" s="1"/>
  <c r="AB566" s="1"/>
  <c r="K28"/>
  <c r="K29"/>
  <c r="U560"/>
  <c r="U459"/>
  <c r="V489"/>
  <c r="S467"/>
  <c r="N489"/>
  <c r="N500"/>
  <c r="S560"/>
  <c r="V459"/>
  <c r="Y500"/>
  <c r="R500"/>
  <c r="R560"/>
  <c r="M467"/>
  <c r="X560"/>
  <c r="U489"/>
  <c r="N560"/>
  <c r="V500"/>
  <c r="X500"/>
  <c r="X459"/>
  <c r="L467"/>
  <c r="M560"/>
  <c r="O500"/>
  <c r="U527"/>
  <c r="U526" s="1"/>
  <c r="V527"/>
  <c r="V526" s="1"/>
  <c r="L459"/>
  <c r="R489"/>
  <c r="U485"/>
  <c r="U500"/>
  <c r="Y527"/>
  <c r="Y526" s="1"/>
  <c r="K312"/>
  <c r="Y389"/>
  <c r="N83"/>
  <c r="N214"/>
  <c r="M191"/>
  <c r="X214"/>
  <c r="K118"/>
  <c r="X207"/>
  <c r="K191"/>
  <c r="M312"/>
  <c r="X389"/>
  <c r="R485"/>
  <c r="Y164"/>
  <c r="X489"/>
  <c r="O207"/>
  <c r="N485"/>
  <c r="Y191"/>
  <c r="M489"/>
  <c r="O223"/>
  <c r="M459"/>
  <c r="L527"/>
  <c r="L526" s="1"/>
  <c r="L214"/>
  <c r="V243"/>
  <c r="R191"/>
  <c r="N312"/>
  <c r="U83"/>
  <c r="V560"/>
  <c r="Y489"/>
  <c r="L560"/>
  <c r="M207"/>
  <c r="N459"/>
  <c r="M527"/>
  <c r="M526" s="1"/>
  <c r="X527"/>
  <c r="X526" s="1"/>
  <c r="K500"/>
  <c r="N207"/>
  <c r="O459"/>
  <c r="N527"/>
  <c r="N526" s="1"/>
  <c r="R312"/>
  <c r="Y398"/>
  <c r="R509"/>
  <c r="O199"/>
  <c r="L312"/>
  <c r="M223"/>
  <c r="L485"/>
  <c r="S312"/>
  <c r="R527"/>
  <c r="R526" s="1"/>
  <c r="L489"/>
  <c r="S527"/>
  <c r="S526" s="1"/>
  <c r="M485"/>
  <c r="V398"/>
  <c r="U328"/>
  <c r="S191"/>
  <c r="Y207"/>
  <c r="S345"/>
  <c r="V267"/>
  <c r="S199"/>
  <c r="V345"/>
  <c r="R459"/>
  <c r="K527"/>
  <c r="K526" s="1"/>
  <c r="K459"/>
  <c r="M500"/>
  <c r="Y459"/>
  <c r="O489"/>
  <c r="S383"/>
  <c r="K223"/>
  <c r="L118"/>
  <c r="V149"/>
  <c r="O243"/>
  <c r="S89"/>
  <c r="L191"/>
  <c r="U345"/>
  <c r="V260"/>
  <c r="Y223"/>
  <c r="R383"/>
  <c r="U47"/>
  <c r="O83"/>
  <c r="Y149"/>
  <c r="R389"/>
  <c r="L267"/>
  <c r="R133"/>
  <c r="M107"/>
  <c r="S118"/>
  <c r="M214"/>
  <c r="K207"/>
  <c r="R398"/>
  <c r="R96"/>
  <c r="N383"/>
  <c r="X199"/>
  <c r="L83"/>
  <c r="O312"/>
  <c r="K398"/>
  <c r="Y89"/>
  <c r="O164"/>
  <c r="R89"/>
  <c r="N389"/>
  <c r="X223"/>
  <c r="L243"/>
  <c r="K260"/>
  <c r="S509"/>
  <c r="K383"/>
  <c r="Y383"/>
  <c r="L509"/>
  <c r="M509"/>
  <c r="U118"/>
  <c r="K133"/>
  <c r="U243"/>
  <c r="X89"/>
  <c r="X107"/>
  <c r="V83"/>
  <c r="U164"/>
  <c r="R267"/>
  <c r="S107"/>
  <c r="K267"/>
  <c r="V214"/>
  <c r="S207"/>
  <c r="R149"/>
  <c r="X47"/>
  <c r="X96"/>
  <c r="K560"/>
  <c r="K243"/>
  <c r="N223"/>
  <c r="V89"/>
  <c r="N191"/>
  <c r="V389"/>
  <c r="M133"/>
  <c r="X164"/>
  <c r="U199"/>
  <c r="X328"/>
  <c r="M96"/>
  <c r="N96"/>
  <c r="O96"/>
  <c r="S243"/>
  <c r="U149"/>
  <c r="O133"/>
  <c r="O118"/>
  <c r="K214"/>
  <c r="M267"/>
  <c r="X345"/>
  <c r="O191"/>
  <c r="M398"/>
  <c r="N133"/>
  <c r="V199"/>
  <c r="Y83"/>
  <c r="R83"/>
  <c r="O235"/>
  <c r="R199"/>
  <c r="N243"/>
  <c r="N164"/>
  <c r="L199"/>
  <c r="V312"/>
  <c r="O398"/>
  <c r="R107"/>
  <c r="N149"/>
  <c r="L207"/>
  <c r="V223"/>
  <c r="L89"/>
  <c r="X118"/>
  <c r="R214"/>
  <c r="N267"/>
  <c r="L389"/>
  <c r="M164"/>
  <c r="X191"/>
  <c r="U312"/>
  <c r="N398"/>
  <c r="R260"/>
  <c r="Y267"/>
  <c r="N199"/>
  <c r="M89"/>
  <c r="Y214"/>
  <c r="O267"/>
  <c r="S389"/>
  <c r="N47"/>
  <c r="K83"/>
  <c r="Y47"/>
  <c r="V235"/>
  <c r="M383"/>
  <c r="Y235"/>
  <c r="U383"/>
  <c r="O509"/>
  <c r="R223"/>
  <c r="X243"/>
  <c r="O47"/>
  <c r="S83"/>
  <c r="R164"/>
  <c r="L107"/>
  <c r="R118"/>
  <c r="X398"/>
  <c r="N89"/>
  <c r="U214"/>
  <c r="X133"/>
  <c r="K149"/>
  <c r="Y118"/>
  <c r="S214"/>
  <c r="M389"/>
  <c r="V47"/>
  <c r="S47"/>
  <c r="U389"/>
  <c r="U107"/>
  <c r="N118"/>
  <c r="V207"/>
  <c r="Y243"/>
  <c r="L133"/>
  <c r="V164"/>
  <c r="Y199"/>
  <c r="L223"/>
  <c r="V328"/>
  <c r="M118"/>
  <c r="X149"/>
  <c r="U207"/>
  <c r="R243"/>
  <c r="K47"/>
  <c r="V107"/>
  <c r="K345"/>
  <c r="R207"/>
  <c r="K107"/>
  <c r="M149"/>
  <c r="U223"/>
  <c r="U191"/>
  <c r="L398"/>
  <c r="S133"/>
  <c r="S223"/>
  <c r="S96"/>
  <c r="U96"/>
  <c r="L47"/>
  <c r="V96"/>
  <c r="L96"/>
  <c r="O89"/>
  <c r="L345"/>
  <c r="V133"/>
  <c r="S328"/>
  <c r="K89"/>
  <c r="V118"/>
  <c r="O214"/>
  <c r="S267"/>
  <c r="K389"/>
  <c r="L164"/>
  <c r="V191"/>
  <c r="Y312"/>
  <c r="S398"/>
  <c r="U133"/>
  <c r="X83"/>
  <c r="O389"/>
  <c r="Y107"/>
  <c r="U267"/>
  <c r="S164"/>
  <c r="K199"/>
  <c r="U398"/>
  <c r="M83"/>
  <c r="R235"/>
  <c r="Y260"/>
  <c r="U260"/>
  <c r="K235"/>
  <c r="O260"/>
  <c r="U235"/>
  <c r="N235"/>
  <c r="N260"/>
  <c r="M235"/>
  <c r="X260"/>
  <c r="U509"/>
  <c r="X509"/>
  <c r="Y509"/>
  <c r="N509"/>
  <c r="M47"/>
  <c r="O107"/>
  <c r="S149"/>
  <c r="M243"/>
  <c r="K164"/>
  <c r="M199"/>
  <c r="X312"/>
  <c r="Y133"/>
  <c r="N107"/>
  <c r="L149"/>
  <c r="Y96"/>
  <c r="R47"/>
  <c r="U89"/>
  <c r="X267"/>
  <c r="O149"/>
  <c r="K96"/>
  <c r="X235"/>
  <c r="S235"/>
  <c r="S260"/>
  <c r="L235"/>
  <c r="M260"/>
  <c r="O383"/>
  <c r="L260"/>
  <c r="V383"/>
  <c r="L383"/>
  <c r="K509"/>
  <c r="X383"/>
  <c r="V509"/>
  <c r="AA21"/>
  <c r="D10" i="8"/>
  <c r="D5" l="1"/>
  <c r="C5" i="27" s="1"/>
  <c r="C15" s="1"/>
  <c r="J19" i="21"/>
  <c r="J42" s="1"/>
  <c r="H19"/>
  <c r="L19"/>
  <c r="L42" s="1"/>
  <c r="N19"/>
  <c r="N42" s="1"/>
  <c r="J28" i="38"/>
  <c r="H28"/>
  <c r="W190"/>
  <c r="W106" s="1"/>
  <c r="T327"/>
  <c r="T13"/>
  <c r="T12" s="1"/>
  <c r="Q499"/>
  <c r="P397"/>
  <c r="T222"/>
  <c r="T190"/>
  <c r="T106" s="1"/>
  <c r="P12"/>
  <c r="Q12"/>
  <c r="W397"/>
  <c r="Q397"/>
  <c r="W327"/>
  <c r="P222"/>
  <c r="P499"/>
  <c r="Q222"/>
  <c r="P327"/>
  <c r="T499"/>
  <c r="W12"/>
  <c r="T397"/>
  <c r="W222"/>
  <c r="Q327"/>
  <c r="P190"/>
  <c r="P106" s="1"/>
  <c r="Q190"/>
  <c r="Q106" s="1"/>
  <c r="Y13"/>
  <c r="Y12" s="1"/>
  <c r="K13"/>
  <c r="K12" s="1"/>
  <c r="X12"/>
  <c r="U12"/>
  <c r="V12"/>
  <c r="S12"/>
  <c r="M12"/>
  <c r="L12"/>
  <c r="R12"/>
  <c r="N12"/>
  <c r="O12"/>
  <c r="S499"/>
  <c r="L499"/>
  <c r="L328"/>
  <c r="L327" s="1"/>
  <c r="K328"/>
  <c r="K327" s="1"/>
  <c r="O328"/>
  <c r="M328"/>
  <c r="Y328"/>
  <c r="N328"/>
  <c r="R328"/>
  <c r="K190"/>
  <c r="K106" s="1"/>
  <c r="N345"/>
  <c r="O345"/>
  <c r="M345"/>
  <c r="R345"/>
  <c r="Y345"/>
  <c r="Y327" s="1"/>
  <c r="S397"/>
  <c r="S190"/>
  <c r="S106" s="1"/>
  <c r="X190"/>
  <c r="X106" s="1"/>
  <c r="R190"/>
  <c r="R106" s="1"/>
  <c r="K499"/>
  <c r="O190"/>
  <c r="O106" s="1"/>
  <c r="V190"/>
  <c r="V106" s="1"/>
  <c r="N190"/>
  <c r="N106" s="1"/>
  <c r="Y190"/>
  <c r="Y106" s="1"/>
  <c r="N499"/>
  <c r="L106"/>
  <c r="U190"/>
  <c r="U106" s="1"/>
  <c r="M190"/>
  <c r="M106" s="1"/>
  <c r="U397"/>
  <c r="R499"/>
  <c r="U499"/>
  <c r="X397"/>
  <c r="Y397"/>
  <c r="K397"/>
  <c r="V397"/>
  <c r="S327"/>
  <c r="V499"/>
  <c r="M397"/>
  <c r="Y499"/>
  <c r="O499"/>
  <c r="X499"/>
  <c r="N397"/>
  <c r="R397"/>
  <c r="L397"/>
  <c r="M499"/>
  <c r="O397"/>
  <c r="U327"/>
  <c r="V222"/>
  <c r="M222"/>
  <c r="Y222"/>
  <c r="O222"/>
  <c r="X222"/>
  <c r="K222"/>
  <c r="S222"/>
  <c r="U222"/>
  <c r="V327"/>
  <c r="R222"/>
  <c r="L222"/>
  <c r="N222"/>
  <c r="X327"/>
  <c r="F21"/>
  <c r="E13"/>
  <c r="AC21"/>
  <c r="AP21" s="1"/>
  <c r="AA13"/>
  <c r="F560"/>
  <c r="P19" i="21" l="1"/>
  <c r="P42" s="1"/>
  <c r="I5" i="27" s="1"/>
  <c r="I14" s="1"/>
  <c r="I25" s="1"/>
  <c r="H42" i="21"/>
  <c r="T566" i="38"/>
  <c r="W566"/>
  <c r="Q566"/>
  <c r="P566"/>
  <c r="S566"/>
  <c r="K566"/>
  <c r="X566"/>
  <c r="L566"/>
  <c r="Y566"/>
  <c r="U566"/>
  <c r="V566"/>
  <c r="N327"/>
  <c r="N566" s="1"/>
  <c r="O327"/>
  <c r="O566" s="1"/>
  <c r="R327"/>
  <c r="R566" s="1"/>
  <c r="M327"/>
  <c r="M566" s="1"/>
  <c r="AA12"/>
  <c r="AA566" s="1"/>
  <c r="AC13"/>
  <c r="AP13" s="1"/>
  <c r="E12"/>
  <c r="E566" s="1"/>
  <c r="F13"/>
  <c r="J21"/>
  <c r="H21"/>
  <c r="H560"/>
  <c r="AC12" l="1"/>
  <c r="AP12" s="1"/>
  <c r="F12"/>
  <c r="J12" s="1"/>
  <c r="F566"/>
  <c r="F10" i="27" s="1"/>
  <c r="J13" i="38"/>
  <c r="H13"/>
  <c r="J560"/>
  <c r="H12" l="1"/>
  <c r="H566"/>
  <c r="J566"/>
  <c r="AC560" l="1"/>
  <c r="AC566" l="1"/>
  <c r="AG560" l="1"/>
  <c r="AG566" l="1"/>
  <c r="AK560" l="1"/>
  <c r="AK566" l="1"/>
  <c r="AO560" l="1"/>
  <c r="AP560" s="1"/>
  <c r="AO566" l="1"/>
  <c r="AP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DOANY</author>
  </authors>
  <commentList>
    <comment ref="E64" authorId="0">
      <text>
        <r>
          <rPr>
            <b/>
            <sz val="9"/>
            <color indexed="81"/>
            <rFont val="Tahoma"/>
            <family val="2"/>
          </rPr>
          <t>DOANY:</t>
        </r>
        <r>
          <rPr>
            <sz val="9"/>
            <color indexed="81"/>
            <rFont val="Tahoma"/>
            <family val="2"/>
          </rPr>
          <t xml:space="preserve">
días</t>
        </r>
      </text>
    </comment>
    <comment ref="E83" authorId="0">
      <text>
        <r>
          <rPr>
            <b/>
            <sz val="9"/>
            <color indexed="81"/>
            <rFont val="Tahoma"/>
            <family val="2"/>
          </rPr>
          <t>DOANY:</t>
        </r>
        <r>
          <rPr>
            <sz val="9"/>
            <color indexed="81"/>
            <rFont val="Tahoma"/>
            <family val="2"/>
          </rPr>
          <t xml:space="preserve">
días</t>
        </r>
      </text>
    </comment>
    <comment ref="E102" authorId="0">
      <text>
        <r>
          <rPr>
            <b/>
            <sz val="9"/>
            <color indexed="81"/>
            <rFont val="Tahoma"/>
            <family val="2"/>
          </rPr>
          <t>DOANY:</t>
        </r>
        <r>
          <rPr>
            <sz val="9"/>
            <color indexed="81"/>
            <rFont val="Tahoma"/>
            <family val="2"/>
          </rPr>
          <t xml:space="preserve">
días</t>
        </r>
      </text>
    </comment>
  </commentList>
</comments>
</file>

<file path=xl/sharedStrings.xml><?xml version="1.0" encoding="utf-8"?>
<sst xmlns="http://schemas.openxmlformats.org/spreadsheetml/2006/main" count="9224" uniqueCount="1801">
  <si>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</si>
  <si>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</si>
  <si>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</si>
  <si>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</si>
  <si>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</si>
  <si>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</si>
  <si>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</si>
  <si>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</si>
  <si>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</si>
  <si>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</si>
  <si>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</si>
  <si>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</si>
  <si>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</si>
  <si>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</si>
  <si>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</si>
  <si>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</si>
  <si>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</si>
  <si>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</si>
  <si>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</si>
  <si>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</si>
  <si>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</si>
  <si>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</si>
  <si>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</si>
  <si>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</si>
  <si>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</si>
  <si>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</si>
  <si>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</si>
  <si>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</si>
  <si>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</si>
  <si>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</si>
  <si>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</si>
  <si>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</si>
  <si>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</si>
  <si>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</si>
  <si>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</si>
  <si>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</si>
  <si>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</si>
  <si>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</si>
  <si>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</si>
  <si>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</si>
  <si>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</si>
  <si>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</si>
  <si>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</si>
  <si>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</si>
  <si>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</si>
  <si>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</si>
  <si>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</si>
  <si>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</si>
  <si>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</si>
  <si>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</si>
  <si>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</si>
  <si>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</si>
  <si>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</si>
  <si>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</si>
  <si>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</si>
  <si>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</si>
  <si>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</si>
  <si>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</si>
  <si>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</si>
  <si>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</si>
  <si>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</si>
  <si>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</si>
  <si>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</si>
  <si>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</si>
  <si>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</si>
  <si>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</si>
  <si>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</si>
  <si>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</si>
  <si>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</si>
  <si>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</si>
  <si>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</si>
  <si>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</si>
  <si>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</si>
  <si>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</si>
  <si>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</si>
  <si>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</si>
  <si>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</si>
  <si>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</si>
  <si>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</si>
  <si>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</si>
  <si>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</si>
  <si>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</si>
  <si>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</si>
  <si>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</si>
  <si>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</si>
  <si>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</si>
  <si>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</si>
  <si>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</si>
  <si>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</si>
  <si>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</si>
  <si>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</si>
  <si>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</si>
  <si>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</si>
  <si>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</si>
  <si>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</si>
  <si>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</si>
  <si>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</si>
  <si>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</si>
  <si>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</si>
  <si>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</si>
  <si>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</si>
  <si>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</si>
  <si>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</si>
  <si>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</si>
  <si>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</si>
  <si>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</si>
  <si>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</si>
  <si>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</si>
  <si>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</si>
  <si>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</si>
  <si>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</si>
  <si>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</si>
  <si>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</si>
  <si>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</si>
  <si>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</si>
  <si>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</si>
  <si>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</si>
  <si>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</si>
  <si>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</si>
  <si>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</si>
  <si>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</si>
  <si>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</si>
  <si>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</si>
  <si>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</si>
  <si>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</si>
  <si>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</si>
  <si>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Combustible</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</si>
  <si>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</si>
  <si>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</si>
  <si>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</si>
  <si>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</si>
  <si>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</si>
  <si>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</si>
  <si>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</si>
  <si>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</si>
  <si>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</si>
  <si>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</si>
  <si>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</si>
  <si>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</si>
  <si>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</si>
  <si>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</si>
  <si>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</si>
  <si>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</si>
  <si>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</si>
  <si>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</si>
  <si>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</si>
  <si>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</si>
  <si>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</si>
  <si>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</si>
  <si>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</si>
  <si>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</si>
  <si>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</si>
  <si>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</si>
  <si>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</si>
  <si>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</si>
  <si>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</si>
  <si>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</si>
  <si>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</si>
  <si>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</si>
  <si>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</si>
  <si>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</si>
  <si>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</si>
  <si>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</si>
  <si>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</si>
  <si>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</si>
  <si>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</si>
  <si>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</si>
  <si>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</si>
  <si>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</si>
  <si>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</si>
  <si>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</si>
  <si>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</si>
  <si>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</si>
  <si>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</si>
  <si>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</si>
  <si>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</si>
  <si>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</si>
  <si>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</si>
  <si>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</si>
  <si>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</si>
  <si>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</si>
  <si>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</si>
  <si>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</si>
  <si>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</si>
  <si>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</si>
  <si>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</si>
  <si>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</si>
  <si>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</si>
  <si>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</si>
  <si>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</si>
  <si>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</si>
  <si>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</si>
  <si>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</si>
  <si>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</si>
  <si>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</si>
  <si>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</si>
  <si>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</si>
  <si>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</si>
  <si>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</si>
  <si>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</si>
  <si>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</si>
  <si>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</si>
  <si>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</si>
  <si>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</si>
  <si>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</si>
  <si>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</si>
  <si>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</si>
  <si>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</si>
  <si>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</si>
  <si>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</si>
  <si>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</si>
  <si>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</si>
  <si>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</si>
  <si>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</si>
  <si>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</si>
  <si>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</si>
  <si>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</si>
  <si>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</si>
  <si>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</si>
  <si>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</si>
  <si>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</si>
  <si>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</si>
  <si>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</si>
  <si>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</si>
  <si>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</si>
  <si>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</si>
  <si>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</si>
  <si>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</si>
  <si>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</si>
  <si>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</si>
  <si>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</si>
  <si>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</si>
  <si>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</si>
  <si>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</si>
  <si>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</si>
  <si>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</si>
  <si>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</si>
  <si>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</si>
  <si>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</si>
  <si>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</si>
  <si>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</si>
  <si>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</si>
  <si>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</si>
  <si>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</si>
  <si>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</si>
  <si>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</si>
  <si>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</si>
  <si>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</si>
  <si>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</si>
  <si>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</si>
  <si>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</si>
  <si>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</si>
  <si>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</si>
  <si>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</si>
  <si>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</si>
  <si>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</si>
  <si>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</si>
  <si>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</si>
  <si>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</si>
  <si>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</si>
  <si>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</si>
  <si>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</si>
  <si>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</si>
  <si>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</si>
  <si>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</si>
  <si>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</si>
  <si>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</si>
  <si>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</si>
  <si>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</si>
  <si>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</si>
  <si>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</si>
  <si>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</si>
  <si>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</si>
  <si>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</si>
  <si>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</si>
  <si>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</si>
  <si>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</si>
  <si>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</si>
  <si>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</si>
  <si>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</si>
  <si>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</si>
  <si>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</si>
  <si>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</si>
  <si>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</si>
  <si>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</si>
  <si>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</si>
  <si>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</si>
  <si>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</si>
  <si>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</si>
  <si>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</si>
  <si>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</si>
  <si>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</si>
  <si>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</si>
  <si>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</si>
  <si>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</si>
  <si>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</si>
  <si>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</si>
  <si>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</si>
  <si>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</si>
  <si>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</si>
  <si>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</si>
  <si>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</si>
  <si>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</si>
  <si>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</si>
  <si>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</si>
  <si>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</si>
  <si>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</si>
  <si>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</si>
  <si>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</si>
  <si>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</si>
  <si>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</si>
  <si>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</si>
  <si>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</si>
  <si>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</si>
  <si>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</si>
  <si>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</si>
  <si>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</si>
  <si>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</si>
  <si>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</si>
  <si>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</si>
  <si>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</si>
  <si>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</si>
  <si>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</si>
  <si>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</si>
  <si>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</si>
  <si>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</si>
  <si>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</si>
  <si>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</si>
  <si>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</si>
  <si>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</si>
  <si>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</si>
  <si>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</si>
  <si>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</si>
  <si>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</si>
  <si>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</si>
  <si>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</si>
  <si>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</si>
  <si>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</si>
  <si>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</si>
  <si>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</si>
  <si>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</si>
  <si>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</si>
  <si>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</si>
  <si>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</si>
  <si>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</si>
  <si>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</si>
  <si>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</si>
  <si>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</si>
  <si>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</si>
  <si>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</si>
  <si>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</si>
  <si>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</si>
  <si>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</si>
  <si>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</si>
  <si>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</si>
  <si>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</si>
  <si>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</si>
  <si>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</si>
  <si>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</si>
  <si>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</si>
  <si>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</si>
  <si>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</si>
  <si>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</si>
  <si>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</si>
  <si>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</si>
  <si>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</si>
  <si>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</si>
  <si>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</si>
  <si>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</si>
  <si>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</si>
  <si>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</si>
  <si>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</si>
  <si>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</si>
  <si>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</si>
  <si>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</si>
  <si>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</si>
  <si>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</si>
  <si>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</si>
  <si>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</si>
  <si>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</si>
  <si>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</si>
  <si>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</si>
  <si>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</si>
  <si>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</si>
  <si>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</si>
  <si>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</si>
  <si>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</si>
  <si>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</si>
  <si>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</si>
  <si>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</si>
  <si>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</si>
  <si>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</si>
  <si>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</si>
  <si>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</si>
  <si>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</si>
  <si>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</si>
  <si>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</si>
  <si>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</si>
  <si>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</si>
  <si>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</si>
  <si>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</si>
  <si>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</si>
  <si>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</si>
  <si>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</si>
  <si>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</si>
  <si>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</si>
  <si>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</si>
  <si>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</si>
  <si>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</si>
  <si>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</si>
  <si>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</si>
  <si>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</si>
  <si>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</si>
  <si>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</si>
  <si>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</si>
  <si>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</si>
  <si>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</si>
  <si>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</si>
  <si>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</si>
  <si>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</si>
  <si>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</si>
  <si>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</si>
  <si>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</si>
  <si>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</si>
  <si>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</si>
  <si>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</si>
  <si>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</si>
  <si>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</si>
  <si>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</si>
  <si>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</si>
  <si>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</si>
  <si>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</si>
  <si>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</si>
  <si>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</si>
  <si>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</si>
  <si>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</si>
  <si>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</si>
  <si>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</si>
  <si>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</si>
  <si>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</si>
  <si>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</si>
  <si>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</si>
  <si>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</si>
  <si>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</si>
  <si>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</si>
  <si>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</si>
  <si>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</si>
  <si>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</si>
  <si>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</si>
  <si>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</si>
  <si>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</si>
  <si>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</si>
  <si>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</si>
  <si>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</si>
  <si>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</si>
  <si>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</si>
  <si>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</si>
  <si>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</si>
  <si>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</si>
  <si>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</si>
  <si>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</si>
  <si>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</si>
  <si>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</si>
  <si>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</si>
  <si>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</si>
  <si>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</si>
  <si>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</si>
  <si>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</si>
  <si>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</si>
  <si>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</si>
  <si>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</si>
  <si>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</si>
  <si>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</si>
  <si>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</si>
  <si>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</si>
  <si>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</si>
  <si>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</si>
  <si>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</si>
  <si>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</si>
  <si>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</si>
  <si>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</si>
  <si>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</si>
  <si>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</si>
  <si>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</si>
  <si>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</si>
  <si>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</si>
  <si>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</si>
  <si>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</si>
  <si>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</si>
  <si>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</si>
  <si>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</si>
  <si>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</si>
  <si>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</si>
  <si>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</si>
  <si>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</si>
  <si>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</si>
  <si>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</si>
  <si>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</si>
  <si>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</si>
  <si>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</si>
  <si>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</si>
  <si>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</si>
  <si>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</si>
  <si>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</si>
  <si>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</si>
  <si>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</si>
  <si>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</si>
  <si>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</si>
  <si>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</si>
  <si>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</si>
  <si>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</si>
  <si>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</si>
  <si>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</si>
  <si>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</si>
  <si>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</si>
  <si>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</si>
  <si>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</si>
  <si>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</si>
  <si>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</si>
  <si>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</si>
  <si>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</si>
  <si>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</si>
  <si>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</si>
  <si>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</si>
  <si>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</si>
  <si>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</si>
  <si>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</si>
  <si>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</si>
  <si>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</si>
  <si>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</si>
  <si>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</si>
  <si>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</si>
  <si>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</si>
  <si>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</si>
  <si>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</si>
  <si>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</si>
  <si>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</si>
  <si>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</si>
  <si>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</si>
  <si>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</si>
  <si>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</si>
  <si>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</si>
  <si>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</si>
  <si>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</si>
  <si>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</si>
  <si>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</si>
  <si>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</si>
  <si>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</si>
  <si>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</si>
  <si>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</si>
  <si>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</si>
  <si>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</si>
  <si>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</si>
  <si>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</si>
  <si>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</si>
  <si>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</si>
  <si>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</si>
  <si>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</si>
  <si>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</si>
  <si>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</si>
  <si>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</si>
  <si>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</si>
  <si>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</si>
  <si>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</si>
  <si>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</si>
  <si>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</si>
  <si>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</si>
  <si>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</si>
  <si>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</si>
  <si>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</si>
  <si>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</si>
  <si>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</si>
  <si>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</si>
  <si>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</si>
  <si>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</si>
  <si>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</si>
  <si>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</si>
  <si>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</si>
  <si>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</si>
  <si>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</si>
  <si>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</si>
  <si>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</si>
  <si>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</si>
  <si>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</si>
  <si>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</si>
  <si>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</si>
  <si>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</si>
  <si>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</si>
  <si>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</si>
  <si>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</si>
  <si>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</si>
  <si>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</si>
  <si>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</si>
  <si>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</si>
  <si>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</si>
  <si>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</si>
  <si>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</si>
  <si>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</si>
  <si>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</si>
  <si>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</si>
  <si>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</si>
  <si>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</si>
  <si>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</si>
  <si>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</si>
  <si>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</si>
  <si>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</si>
  <si>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</si>
  <si>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</si>
  <si>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</si>
  <si>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</si>
  <si>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</si>
  <si>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</si>
  <si>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</si>
  <si>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</si>
  <si>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</si>
  <si>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</si>
  <si>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</si>
  <si>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</si>
  <si>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</si>
  <si>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</si>
  <si>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</si>
  <si>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</si>
  <si>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</si>
  <si>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</si>
  <si>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</si>
  <si>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</si>
  <si>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</si>
  <si>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</si>
  <si>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</si>
  <si>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</si>
  <si>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</si>
  <si>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</si>
  <si>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</si>
  <si>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</si>
  <si>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</si>
  <si>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</si>
  <si>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</si>
  <si>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</si>
  <si>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</si>
  <si>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</si>
  <si>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</si>
  <si>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</si>
  <si>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</si>
  <si>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</si>
  <si>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</si>
  <si>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</si>
  <si>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</si>
  <si>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</si>
  <si>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</si>
  <si>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</si>
  <si>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</si>
  <si>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</si>
  <si>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</si>
  <si>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</si>
  <si>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</si>
  <si>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</si>
  <si>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</si>
  <si>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</si>
  <si>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</si>
  <si>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</si>
  <si>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</si>
  <si>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</si>
  <si>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</si>
  <si>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</si>
  <si>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</si>
  <si>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</si>
  <si>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</si>
  <si>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</si>
  <si>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</si>
  <si>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</si>
  <si>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</si>
  <si>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</si>
  <si>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</si>
  <si>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</si>
  <si>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</si>
  <si>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</si>
  <si>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</si>
  <si>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</si>
  <si>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</si>
  <si>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</si>
  <si>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</si>
  <si>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</si>
  <si>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</si>
  <si>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</si>
  <si>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</si>
  <si>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</si>
  <si>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</si>
  <si>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</si>
  <si>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</si>
  <si>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</si>
  <si>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</si>
  <si>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</si>
  <si>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</si>
  <si>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</si>
  <si>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</si>
  <si>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</si>
  <si>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</si>
  <si>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</si>
  <si>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</si>
  <si>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</si>
  <si>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</si>
  <si>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</si>
  <si>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</si>
  <si>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</si>
  <si>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</si>
  <si>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</si>
  <si>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</si>
  <si>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</si>
  <si>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</si>
  <si>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</si>
  <si>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</si>
  <si>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</si>
  <si>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</si>
  <si>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</si>
  <si>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</si>
  <si>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</si>
  <si>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</si>
  <si>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</si>
  <si>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</si>
  <si>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</si>
  <si>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</si>
  <si>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</si>
  <si>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</si>
  <si>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</si>
  <si>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</si>
  <si>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</si>
  <si>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</si>
  <si>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</si>
  <si>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</si>
  <si>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</si>
  <si>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</si>
  <si>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</si>
  <si>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</si>
  <si>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</si>
  <si>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</si>
  <si>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</si>
  <si>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</si>
  <si>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</si>
  <si>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</si>
  <si>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</si>
  <si>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</si>
  <si>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</si>
  <si>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</si>
  <si>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</si>
  <si>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</si>
  <si>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</si>
  <si>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</si>
  <si>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</si>
  <si>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</si>
  <si>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</si>
  <si>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</si>
  <si>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</si>
  <si>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</si>
  <si>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</si>
  <si>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</si>
  <si>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</si>
  <si>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</si>
  <si>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</si>
  <si>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</si>
  <si>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</si>
  <si>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</si>
  <si>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</si>
  <si>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</si>
  <si>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</si>
  <si>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</si>
  <si>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</si>
  <si>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</si>
  <si>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</si>
  <si>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</si>
  <si>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</si>
  <si>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</si>
  <si>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</si>
  <si>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</si>
  <si>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</si>
  <si>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</si>
  <si>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</si>
  <si>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</si>
  <si>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</si>
  <si>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</si>
  <si>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</si>
  <si>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</si>
  <si>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</si>
  <si>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</si>
  <si>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</si>
  <si>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</si>
  <si>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</si>
  <si>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</si>
  <si>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</si>
  <si>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</si>
  <si>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</si>
  <si>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</si>
  <si>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</si>
  <si>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</si>
  <si>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</si>
  <si>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</si>
  <si>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</si>
  <si>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</si>
  <si>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</si>
  <si>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</si>
  <si>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</si>
  <si>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</si>
  <si>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</si>
  <si>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</si>
  <si>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</si>
  <si>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</si>
  <si>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</si>
  <si>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</si>
  <si>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</si>
  <si>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</si>
  <si>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</si>
  <si>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</si>
  <si>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</si>
  <si>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</si>
  <si>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</si>
  <si>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</si>
  <si>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</si>
  <si>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</si>
  <si>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</si>
  <si>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</si>
  <si>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</si>
  <si>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</si>
  <si>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</si>
  <si>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</si>
  <si>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</si>
  <si>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</si>
  <si>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</si>
  <si>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</si>
  <si>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</si>
  <si>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</si>
  <si>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</si>
  <si>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</si>
  <si>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</si>
  <si>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</si>
  <si>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</si>
  <si>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</si>
  <si>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</si>
  <si>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</si>
  <si>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</si>
  <si>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</si>
  <si>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</si>
  <si>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</si>
  <si>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</si>
  <si>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</si>
  <si>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</si>
  <si>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</si>
  <si>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</si>
  <si>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</si>
  <si>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</si>
  <si>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</si>
  <si>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</si>
  <si>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</si>
  <si>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</si>
  <si>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</si>
  <si>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</si>
  <si>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</si>
  <si>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</si>
  <si>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</si>
  <si>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</si>
  <si>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</si>
  <si>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</si>
  <si>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</si>
  <si>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</si>
  <si>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</si>
  <si>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</si>
  <si>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</si>
  <si>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</si>
  <si>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</si>
  <si>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</si>
  <si>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</si>
  <si>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</si>
  <si>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</si>
  <si>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</si>
  <si>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</si>
  <si>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</si>
  <si>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</si>
  <si>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</si>
  <si>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</si>
  <si>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</si>
  <si>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</si>
  <si>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</si>
  <si>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</si>
  <si>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</si>
  <si>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</si>
  <si>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</si>
  <si>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</si>
  <si>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</si>
  <si>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</si>
  <si>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</si>
  <si>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</si>
  <si>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</si>
  <si>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</si>
  <si>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</si>
  <si>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</si>
  <si>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</si>
  <si>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</si>
  <si>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</si>
  <si>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</si>
  <si>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</si>
  <si>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</si>
  <si>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</si>
  <si>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</si>
  <si>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</si>
  <si>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</si>
  <si>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</si>
  <si>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</si>
  <si>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</si>
  <si>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</si>
  <si>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</si>
  <si>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</si>
  <si>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</si>
  <si>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</si>
  <si>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</si>
  <si>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</si>
  <si>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</si>
  <si>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</si>
  <si>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</si>
  <si>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</si>
  <si>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</si>
  <si>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</si>
  <si>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</si>
  <si>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</si>
  <si>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</si>
  <si>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</si>
  <si>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</si>
  <si>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</si>
  <si>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</si>
  <si>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</si>
  <si>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</si>
  <si>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</si>
  <si>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</si>
  <si>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</si>
  <si>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</si>
  <si>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</si>
  <si>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</si>
  <si>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</si>
  <si>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</si>
  <si>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</si>
  <si>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</si>
  <si>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</si>
  <si>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</si>
  <si>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</si>
  <si>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</si>
  <si>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</si>
  <si>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</si>
  <si>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</si>
  <si>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</si>
  <si>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</si>
  <si>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</si>
  <si>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</si>
  <si>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</si>
  <si>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</si>
  <si>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</si>
  <si>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</si>
  <si>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</si>
  <si>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</si>
  <si>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</si>
  <si>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</si>
  <si>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</si>
  <si>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</si>
  <si>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</si>
  <si>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</si>
  <si>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</si>
  <si>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</si>
  <si>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</si>
  <si>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</si>
  <si>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</si>
  <si>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</si>
  <si>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</si>
  <si>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</si>
  <si>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</si>
  <si>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</si>
  <si>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</si>
  <si>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</si>
  <si>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</si>
  <si>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</si>
  <si>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</si>
  <si>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</si>
  <si>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</si>
  <si>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</si>
  <si>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</si>
  <si>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</si>
  <si>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</si>
  <si>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</si>
  <si>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</si>
  <si>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</si>
  <si>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</si>
  <si>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</si>
  <si>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</si>
  <si>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</si>
  <si>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</si>
  <si>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</si>
  <si>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</si>
  <si>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</si>
  <si>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</si>
  <si>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</si>
  <si>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</si>
  <si>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</si>
  <si>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</si>
  <si>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</si>
  <si>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</si>
  <si>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</si>
  <si>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</si>
  <si>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</si>
  <si>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</si>
  <si>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</si>
  <si>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</si>
  <si>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</si>
  <si>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</si>
  <si>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</si>
  <si>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</si>
  <si>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</si>
  <si>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</si>
  <si>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</si>
  <si>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</si>
  <si>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</si>
  <si>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</si>
  <si>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</si>
  <si>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</si>
  <si>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</si>
  <si>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</si>
  <si>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</si>
  <si>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</si>
  <si>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</si>
  <si>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</si>
  <si>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</si>
  <si>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</si>
  <si>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</si>
  <si>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</si>
  <si>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</si>
  <si>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</si>
  <si>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</si>
  <si>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</si>
  <si>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</si>
  <si>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</si>
  <si>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</si>
  <si>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</si>
  <si>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</si>
  <si>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</si>
  <si>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</si>
  <si>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</si>
  <si>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</si>
  <si>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</si>
  <si>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</si>
  <si>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</si>
  <si>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</si>
  <si>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</si>
  <si>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</si>
  <si>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</si>
  <si>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</si>
  <si>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</si>
  <si>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</si>
  <si>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</si>
  <si>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</si>
  <si>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</si>
  <si>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</si>
  <si>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</si>
  <si>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</si>
  <si>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</si>
  <si>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</si>
  <si>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</si>
  <si>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</si>
  <si>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</si>
  <si>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</si>
  <si>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</si>
  <si>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</si>
  <si>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</si>
  <si>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</si>
  <si>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</si>
  <si>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</si>
  <si>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</si>
  <si>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</si>
  <si>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</si>
  <si>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</si>
  <si>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</si>
  <si>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</si>
  <si>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</si>
  <si>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</si>
  <si>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</si>
  <si>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</si>
  <si>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</si>
  <si>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</si>
  <si>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</si>
  <si>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</si>
  <si>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</si>
  <si>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</si>
  <si>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</si>
  <si>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</si>
  <si>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</si>
  <si>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</si>
  <si>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</si>
  <si>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</si>
  <si>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</si>
  <si>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</si>
  <si>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</si>
  <si>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</si>
  <si>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</si>
  <si>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</si>
  <si>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</si>
  <si>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</si>
  <si>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</si>
  <si>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</si>
  <si>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</si>
  <si>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</si>
  <si>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</si>
  <si>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</si>
  <si>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</si>
  <si>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</si>
  <si>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</si>
  <si>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</si>
  <si>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</si>
  <si>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</si>
  <si>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</si>
  <si>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</si>
  <si>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</si>
  <si>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</si>
  <si>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</si>
  <si>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</si>
  <si>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</si>
  <si>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</si>
  <si>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</si>
  <si>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</si>
  <si>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</si>
  <si>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</si>
  <si>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</si>
  <si>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</si>
  <si>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</si>
  <si>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</si>
  <si>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</si>
  <si>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</si>
  <si>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</si>
  <si>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</si>
  <si>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</si>
  <si>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</si>
  <si>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</si>
  <si>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</si>
  <si>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</si>
  <si>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</si>
  <si>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</si>
  <si>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</si>
  <si>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</si>
  <si>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</si>
  <si>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</si>
  <si>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</si>
  <si>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</si>
  <si>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</si>
  <si>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</si>
  <si>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</si>
  <si>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</si>
  <si>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</si>
  <si>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</si>
  <si>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</si>
  <si>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</si>
  <si>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</si>
  <si>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</si>
  <si>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</si>
  <si>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</si>
  <si>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</si>
  <si>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</si>
  <si>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</si>
  <si>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</si>
  <si>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</si>
  <si>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</si>
  <si>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</si>
  <si>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</si>
  <si>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</si>
  <si>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</si>
  <si>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</si>
  <si>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</si>
  <si>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</si>
  <si>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</si>
  <si>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</si>
  <si>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</si>
  <si>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</si>
  <si>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</si>
  <si>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</si>
  <si>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</si>
  <si>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</si>
  <si>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</si>
  <si>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</si>
  <si>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</si>
  <si>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</si>
  <si>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</si>
  <si>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</si>
  <si>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</si>
  <si>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</si>
  <si>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</si>
  <si>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</si>
  <si>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</si>
  <si>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</si>
  <si>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</si>
  <si>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</si>
  <si>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</si>
  <si>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</si>
  <si>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</si>
  <si>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</si>
  <si>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</si>
  <si>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</si>
  <si>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</si>
  <si>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</si>
  <si>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</si>
  <si>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</si>
  <si>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</si>
  <si>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</si>
  <si>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</si>
  <si>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</si>
  <si>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</si>
  <si>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</si>
  <si>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</si>
  <si>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</si>
  <si>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</si>
  <si>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</si>
  <si>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</si>
  <si>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</si>
  <si>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</si>
  <si>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</si>
  <si>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</si>
  <si>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</si>
  <si>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</si>
  <si>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</si>
  <si>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</si>
  <si>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</si>
  <si>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</si>
  <si>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</si>
  <si>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</si>
  <si>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</si>
  <si>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</si>
  <si>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</si>
  <si>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</si>
  <si>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</si>
  <si>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</si>
  <si>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</si>
  <si>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</si>
  <si>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</si>
  <si>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</si>
  <si>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</si>
  <si>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</si>
  <si>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</si>
  <si>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</si>
  <si>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</si>
  <si>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</si>
  <si>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</si>
  <si>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</si>
  <si>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</si>
  <si>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</si>
  <si>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</si>
  <si>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</si>
  <si>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</si>
  <si>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</si>
  <si>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</si>
  <si>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</si>
  <si>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</si>
  <si>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</si>
  <si>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</si>
  <si>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</si>
  <si>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</si>
  <si>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</si>
  <si>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</si>
  <si>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</si>
  <si>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</si>
  <si>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</si>
  <si>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</si>
  <si>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</si>
  <si>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</si>
  <si>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</si>
  <si>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</si>
  <si>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</si>
  <si>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</si>
  <si>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</si>
  <si>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</si>
  <si>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</si>
  <si>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</si>
  <si>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</si>
  <si>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</si>
  <si>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</si>
  <si>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</si>
  <si>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</si>
  <si>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</si>
  <si>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</si>
  <si>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</si>
  <si>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</si>
  <si>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</si>
  <si>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</si>
  <si>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</si>
  <si>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</si>
  <si>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</si>
  <si>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</si>
  <si>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</si>
  <si>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</si>
  <si>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</si>
  <si>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</si>
  <si>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</si>
  <si>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</si>
  <si>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</si>
  <si>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</si>
  <si>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</si>
  <si>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</si>
  <si>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</si>
  <si>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</si>
  <si>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</si>
  <si>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</si>
  <si>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</si>
  <si>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</si>
  <si>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</si>
  <si>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</si>
  <si>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</si>
  <si>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</si>
  <si>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</si>
  <si>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</si>
  <si>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</si>
  <si>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</si>
  <si>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</si>
  <si>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</si>
  <si>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</si>
  <si>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</si>
  <si>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</si>
  <si>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</si>
  <si>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</si>
  <si>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</si>
  <si>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</si>
  <si>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</si>
  <si>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</si>
  <si>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</si>
  <si>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</si>
  <si>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</si>
  <si>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</si>
  <si>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</si>
  <si>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</si>
  <si>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</si>
  <si>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</si>
  <si>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</si>
  <si>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</si>
  <si>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</si>
  <si>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</si>
  <si>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</si>
  <si>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</si>
  <si>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</si>
  <si>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</si>
  <si>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</si>
  <si>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</si>
  <si>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</si>
  <si>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</si>
  <si>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</si>
  <si>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</si>
  <si>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</si>
  <si>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</si>
  <si>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</si>
  <si>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</si>
  <si>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</si>
  <si>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</si>
  <si>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</si>
  <si>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</si>
  <si>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</si>
  <si>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</si>
  <si>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</si>
  <si>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</si>
  <si>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</si>
  <si>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</si>
  <si>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</si>
  <si>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</si>
  <si>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</si>
  <si>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</si>
  <si>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</si>
  <si>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</si>
  <si>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</si>
  <si>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</si>
  <si>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</si>
  <si>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</si>
  <si>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</si>
  <si>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</si>
  <si>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</si>
  <si>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</si>
  <si>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</si>
  <si>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</si>
  <si>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</si>
  <si>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</si>
  <si>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</si>
  <si>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</si>
  <si>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</si>
  <si>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</si>
  <si>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</si>
  <si>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</si>
  <si>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</si>
  <si>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</si>
  <si>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</si>
  <si>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</si>
  <si>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</si>
  <si>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</si>
  <si>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</si>
  <si>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</si>
  <si>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</si>
  <si>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</si>
  <si>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</si>
  <si>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</si>
  <si>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</si>
  <si>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</si>
  <si>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</si>
  <si>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</si>
  <si>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</si>
  <si>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</si>
  <si>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</si>
  <si>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</si>
  <si>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</si>
  <si>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</si>
  <si>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TOTAL 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</si>
  <si>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</si>
  <si>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</si>
  <si>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</si>
  <si>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</si>
  <si>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</si>
  <si>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</si>
  <si>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</si>
  <si>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</si>
  <si>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</si>
  <si>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</si>
  <si>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</si>
  <si>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</si>
  <si>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</si>
  <si>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</si>
  <si>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</si>
  <si>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</si>
  <si>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</si>
  <si>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</si>
  <si>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</si>
  <si>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</si>
  <si>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</si>
  <si>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</si>
  <si>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</si>
  <si>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</si>
  <si>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</si>
  <si>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</si>
  <si>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</si>
  <si>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</si>
  <si>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</si>
  <si>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</si>
  <si>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</si>
  <si>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</si>
  <si>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</si>
  <si>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</si>
  <si>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</si>
  <si>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</si>
  <si>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</si>
  <si>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</si>
  <si>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</si>
  <si>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</si>
  <si>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</si>
  <si>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</si>
  <si>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</si>
  <si>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</si>
  <si>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</si>
  <si>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</si>
  <si>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</si>
  <si>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</si>
  <si>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</si>
  <si>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</si>
  <si>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</si>
  <si>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</si>
  <si>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</si>
  <si>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</si>
  <si>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</si>
  <si>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</si>
  <si>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</si>
  <si>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</si>
  <si>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</si>
  <si>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</si>
  <si>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</si>
  <si>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</si>
  <si>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</si>
  <si>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</si>
  <si>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</si>
  <si>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</si>
  <si>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</si>
  <si>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</si>
  <si>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</si>
  <si>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</si>
  <si>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</si>
  <si>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</si>
  <si>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</si>
  <si>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</si>
  <si>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</si>
  <si>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</si>
  <si>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</si>
  <si>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</si>
  <si>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</si>
  <si>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</si>
  <si>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</si>
  <si>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</si>
  <si>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</si>
  <si>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</si>
  <si>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</si>
  <si>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</si>
  <si>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</si>
  <si>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</si>
  <si>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</si>
  <si>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 xml:space="preserve">Registro de, al menos, 18 proyectos de investigación provenientes de las facultades y centros regionales.
</t>
  </si>
  <si>
    <t xml:space="preserve">Otorgamiento de, al menos 44 becas de investigación con la participación de profesores y estudiantes de facultades y centros regionales de la UNAH.
</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</si>
  <si>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</si>
  <si>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</si>
  <si>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1) Registrar 18 proyectos de investigación multidisciplinarios o interdisciplinarios entre institutos de investigación y las carreras de grado y posgrado de las facultades y centros regionales.</t>
  </si>
  <si>
    <t>4) Apoyar 2 proyectos de investigación con la gestión de financiamiento de becas de investigación con recursos externos.</t>
  </si>
  <si>
    <t xml:space="preserve">5) Lograr el otorgamiento de 10 premios a la investigación en sus diversas categorías. </t>
  </si>
  <si>
    <t xml:space="preserve">6) Registrar 12 proyectos de investigación como carga académica. </t>
  </si>
  <si>
    <t>7) Publicar dos ediciones de la Revista “Ciencia y Tecnología” y dos de la Revista "Portal de la Ciencia".</t>
  </si>
  <si>
    <t xml:space="preserve">8) Dar acompañamiento en las acciones a  seguir para indexar las revistas existentes de las facultades y centros regionales, siguiendo los estándares internacionales. </t>
  </si>
  <si>
    <t>9) Dar acompañamiento a la creación de revistas de investigación científica siguiendo lineamientos establecidos por estándares internacionales.</t>
  </si>
  <si>
    <t>10) Publicar 6 Periódicos.</t>
  </si>
  <si>
    <t xml:space="preserve">11) Publicar 10 boletines “Actualidad Científica”.                        
</t>
  </si>
  <si>
    <t>12) Publicar dos ediciones de la Revista “Divulgación Científica”.</t>
  </si>
  <si>
    <t xml:space="preserve">13) Difundir los hallazgos y actividades de investigación por medio de 7 “Puntos de Información Científica (PICs).                                 </t>
  </si>
  <si>
    <t>14) Publicar 1 Catálogo de investigadores</t>
  </si>
  <si>
    <t>15) Realizar el 9no Congreso de Investigación Científica en la UNAH, para intercambiar avances, resultados, tratamiento teórico y abordaje metodológico de los diversos temas prioritarios para el desarrollo nacional, científico y tecnológico.</t>
  </si>
  <si>
    <t>16) Ofrecer 20 eventos científicos dirigidos a  la comunidad de investigadores de la UNAH.</t>
  </si>
  <si>
    <t>18) Proporcionar 10 ayudas para la participación con ponencias en eventos académicos internacionales.</t>
  </si>
  <si>
    <t>20) Ofrecer al menos 4 diplomados en investigación científica con el fin de capacitar a docentes de las unidades académicas, para fortalecer la enseñanza y desarrollo de la investigación en su nivel.
Modalidad presencial, semipresencial y virtual</t>
  </si>
  <si>
    <t xml:space="preserve">21)Ofrecer al menos 10 cursos al año en apoyo a la investigación referidos a los componentes del proyecto o protocolo de investigación, gestión de la investigación y temas prioritarios. 
Modalidad Presencial y Virtual.
</t>
  </si>
  <si>
    <t>22) Impulsar y dar acompañamiento a la creación y registro de unidades de gestión de la investigación en cada facultad y centro regional para fortalecer la estructura de investigación.</t>
  </si>
  <si>
    <t>23) Impulsar y dar acompañamiento a las propuestas de creación de los Institutos de Investigación para fortalecer la estructura de investigación.</t>
  </si>
  <si>
    <t>24) Impulsar y dar acompañamiento a las propuestas de creación de los grupos de investigación para fortalecer la estructura de investigación.</t>
  </si>
  <si>
    <t>25) Impulsar y dar acompañamiento a las propuestas de creación de los observatorios académicos para fortalecer la estructura de investigación.</t>
  </si>
  <si>
    <t>26) Impulsar y dar acompañamiento a la reorganización de institutos creados para recuperar su funcionalidad.</t>
  </si>
  <si>
    <t>27) Impulsar y dar acompañamiento a la actualización de unidades de gestión de la investigación para recuperar su funcionalidad.</t>
  </si>
  <si>
    <t>28) Impulsar y dar acompañamiento a las propuestas de creación de los círculos de creatividad para fortalecer la estructura de investigación.</t>
  </si>
  <si>
    <t>31) Diseñar y gestionar convenios de cooperación nacionales, regionales e internacionales para promover la investigación y fortalecer la gestión de la misma en la UNAH.</t>
  </si>
  <si>
    <t>33) Gestionar convenios que faciliten y fomenten la articulación de la Universidad con los diversos sectores gubernamentales, productivos, sociales y universitarios a través de la investigación científica.</t>
  </si>
  <si>
    <t>34)Apoyar en la ejecución de los acuerdos contraídos en investigación científica  en el Consejo de Investigación del CSUCA/SICAR.</t>
  </si>
  <si>
    <t>Otorgamiento de 10 premios correspondientes a 4 categorías a profesores y estudiantes de las facultades y centros regionales de la UNAH.
(10 por año)</t>
  </si>
  <si>
    <t xml:space="preserve">Registrados 12 proyectos de investigación como carga académica.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</si>
  <si>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</si>
  <si>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2015, 
(4 categorías)
• Excelencia en la Investigación, (2 categorías)
• Ideas sobre innovación tecnológica, 
(2 categorías)
• Ensayo sobre investigación y gestión de la investigación, (1 categoría)
• Excelencia en Gestión de la investigación, (1 categoría)
</t>
  </si>
  <si>
    <t>a.5) La Dirección de Investigación Científica impulsa la asignación de investigación como carga académica en la UNAH, con el desarrollo de proyectos de investigación.</t>
  </si>
  <si>
    <t>Necesidad de producción científica y tecnológica de mayor articulación y pertinencia social.</t>
  </si>
  <si>
    <t xml:space="preserve">Listado de proyectos de investigación en ejecución. </t>
  </si>
  <si>
    <t>Docentes investigadores de la unidades académicas.</t>
  </si>
  <si>
    <t>Becas de Investigación otorgadas, según porcentaje del presupuesto asignado y/o demanda de proyectos que compitan por fondos concursables.</t>
  </si>
  <si>
    <t>Necesidad de apoyo institucional permanente y sostenido al desarrollo de la investigación y de investigadores/as de la universidad.</t>
  </si>
  <si>
    <t>Contrato de beca firmado.</t>
  </si>
  <si>
    <t xml:space="preserve">Liquides de la universidad para pagar compromisos adquiridos y cumplir con el flujo de efectivo de pagos de becas que recaen sus desembolso en este año, los cuales fueron otorgados con  presupuesto asignado en el 2014.
</t>
  </si>
  <si>
    <t xml:space="preserve">Las becas de investigación son adjudicadas mediante concurso con la realización de dos convocatorias al año; de acuerdo al tipo de beca tienen un periodo de ejecución desde 3 hasta los 10 meses, comprendiendo parte del año en que la beca inicia y parte del año siguiente en el cual finaliza. </t>
  </si>
  <si>
    <t>Liquidación presupuestaria  y articulo publicado en revistas de la universidad.</t>
  </si>
  <si>
    <t>Cartera de cooperantes externos dispuestos a financiar proyectos de investigación.</t>
  </si>
  <si>
    <t>Propuestas institucionales presentados a Instituciones externas.</t>
  </si>
  <si>
    <t>Demanda de postulantes que cumplen los criterios de adjudicación de los premios.</t>
  </si>
  <si>
    <t>Reconocimiento institucional a los investigadores de la UNAH que se destacan por los resultados de sus investigaciones.</t>
  </si>
  <si>
    <t>Resolución firmada de las placas y/o certificados de reconocimiento.</t>
  </si>
  <si>
    <t>Mayor inserción de los docentes en la labor investigativa.</t>
  </si>
  <si>
    <t>La capacidad universitaria de enseñar, investigar y brindar diversos servicios técnicos a la sociedad es un recurso estratégico, altamente prioritario para el desarrollo del país.</t>
  </si>
  <si>
    <t>Unidades académicas</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</si>
  <si>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</si>
  <si>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</si>
  <si>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</si>
  <si>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</si>
  <si>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</si>
  <si>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</si>
  <si>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</si>
  <si>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 xml:space="preserve">Publicación de 4 ediciones de las revistas científicas de la Dirección: Ciencia y Tecnología y Portal de la Ciencia. 
(8 artículos para cada revista)
</t>
  </si>
  <si>
    <t xml:space="preserve">Registro de 2 revistas existentes con estándares internacionales. 
</t>
  </si>
  <si>
    <t xml:space="preserve">Registro de 1 nueva revista científica con estándares internacionales. 
</t>
  </si>
  <si>
    <t xml:space="preserve">Publicación de (6) volúmenes del periódico investigación y ciencia.
(6 por año) 
</t>
  </si>
  <si>
    <t xml:space="preserve">Publicación de (10) volúmenes del boletín de divulgación científica.
( 1 mensual  de febrero a noviembre) 
</t>
  </si>
  <si>
    <t xml:space="preserve">Publicación de 2 ediciones de la revista de divulgación científica.
( 8 artículos por edición )
</t>
  </si>
  <si>
    <t>Registro de las actualizaciones de la difusión de los hallazgos y actividades de investigación.</t>
  </si>
  <si>
    <t>Publicación de 1 catálogo de investigadores UNAH 2015.</t>
  </si>
  <si>
    <t>Realización de 1 congreso de investigación científica con al menos, 80 ponencias en cada congreso.
(1 por año)</t>
  </si>
  <si>
    <t xml:space="preserve">Organización y desarrollo de, al menos, 20 eventos científicos con la participación profesores investigadores de la UNAH.
</t>
  </si>
  <si>
    <t xml:space="preserve">Apoyo en,  al menos, a (10) encuentros organizados por  facultades y centros regionales.
</t>
  </si>
  <si>
    <t xml:space="preserve">Ayuda a 10 investigadores de la UNAH para participar con ponencias en eventos académicos internacionales.
</t>
  </si>
  <si>
    <t>c.1) La Dirección de Investigación Científica asesora los proyectos de investigación, cuyos resultados sean susceptibles de protección, uso y explotación de la propiedad intelectual.</t>
  </si>
  <si>
    <t xml:space="preserve">Asesoramiento de, al menos, 1 proyecto de investigación, cuyo resultado sea susceptible de protección, uso y explotación de la propiedad intelectual.
</t>
  </si>
  <si>
    <t>c.1</t>
  </si>
  <si>
    <t>1) La Dirección de Investigación Científica ofrece a las facultades y los centros regionales programas de capacitación para apoyo a la investigación.</t>
  </si>
  <si>
    <t xml:space="preserve">Al menos, el 2% de docentes de las facultades y los centros regionales  han cursado el diplomado en investigación científica.
</t>
  </si>
  <si>
    <t>Al menos, el 5%  de docentes de las facultades y los centros regionales han recibido un curso de apoyo a la investigación.</t>
  </si>
  <si>
    <t>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</si>
  <si>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</si>
  <si>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 xml:space="preserve">2) La Dirección de Investigación Científica gestiona convenios de cooperación con instituciones nacionales e internacionales.
</t>
  </si>
  <si>
    <t>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</si>
  <si>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Registradas 12 nuevas unidades de gestión de la investigación de las diferentes unidades académica de las facultades y centros regionales.</t>
  </si>
  <si>
    <t xml:space="preserve">Registrado 1 nuevo instituto de investigación en la UNAH. </t>
  </si>
  <si>
    <t xml:space="preserve">Registrados 4 nuevos grupos de investigación en la UNAH. </t>
  </si>
  <si>
    <t>Registrado 1 nuevo observatorio universitario.</t>
  </si>
  <si>
    <t>Reorganizado 1 instituto de  investigación.</t>
  </si>
  <si>
    <t>Actualización de 5 unidades de gestión de la investigación.</t>
  </si>
  <si>
    <t xml:space="preserve">Registrado 1 nuevo círculo de creatividad.
</t>
  </si>
  <si>
    <t xml:space="preserve">Firmado 1 convenio de cooperación con otras instituciones nacionales o internacionales. 
</t>
  </si>
  <si>
    <t xml:space="preserve">Al menos 1 ayuda otorgada como apoyo a la movilidad para realizar pasantías de investigación.
</t>
  </si>
  <si>
    <t xml:space="preserve">Suscripción de 2 nuevos convenios de cooperación con gobierno, sectores productivos, sectores sociales y otras universidades.
</t>
  </si>
  <si>
    <t>Ejecución en un 100% los acuerdos contraídos en investigación con el Consejo de investigación del CSUCA/SICAR.</t>
  </si>
  <si>
    <t>a.1</t>
  </si>
  <si>
    <t>a.2</t>
  </si>
  <si>
    <t>a.3</t>
  </si>
  <si>
    <t>a.4</t>
  </si>
  <si>
    <t>a.5</t>
  </si>
  <si>
    <t>a.6</t>
  </si>
  <si>
    <t>b.1</t>
  </si>
  <si>
    <t>b.2</t>
  </si>
  <si>
    <t>b.3</t>
  </si>
  <si>
    <t>b.4</t>
  </si>
  <si>
    <t>b.5</t>
  </si>
  <si>
    <t>b.6</t>
  </si>
  <si>
    <t>b.7</t>
  </si>
  <si>
    <t>b.8</t>
  </si>
  <si>
    <t>b.9</t>
  </si>
  <si>
    <t>b.10</t>
  </si>
  <si>
    <t>b.11</t>
  </si>
  <si>
    <t>b.12</t>
  </si>
  <si>
    <t>d.1</t>
  </si>
  <si>
    <t>d.2</t>
  </si>
  <si>
    <t>e.1</t>
  </si>
  <si>
    <t>e.2</t>
  </si>
  <si>
    <t>e.3</t>
  </si>
  <si>
    <t>e.4</t>
  </si>
  <si>
    <t>e.5</t>
  </si>
  <si>
    <t>e.6</t>
  </si>
  <si>
    <t>e.7</t>
  </si>
  <si>
    <t>e.8</t>
  </si>
  <si>
    <t>e.9</t>
  </si>
  <si>
    <t>e.10</t>
  </si>
  <si>
    <t>e.11</t>
  </si>
  <si>
    <t>e.12</t>
  </si>
  <si>
    <t>e.13</t>
  </si>
  <si>
    <t>Docentes con disponibilidad y capacitados con herramientas para escribir artículos.</t>
  </si>
  <si>
    <t>Las publicaciones deben cumplir con ciertos estándares de calidad, para que la difusión de los resultados sea exitosa y competitiva.</t>
  </si>
  <si>
    <t>Revistas publicadas, orden de pago para imprenta.</t>
  </si>
  <si>
    <t>Disponibilidad de las unidades académicas con la labor investigativa.</t>
  </si>
  <si>
    <t xml:space="preserve">Las publicaciones deben cumplir con ciertos estándares de calidad, para que la difusión de los resultados sea exitosa y competitiva.
</t>
  </si>
  <si>
    <t xml:space="preserve">Revistas publicadas con estándares de calidad. </t>
  </si>
  <si>
    <t>Comunidad universitaria</t>
  </si>
  <si>
    <t xml:space="preserve">Revista publicada con estándares de calidad. </t>
  </si>
  <si>
    <t>Disponibilidad financiera para la edición e impresión.</t>
  </si>
  <si>
    <t>Periódico impreso y difundido.</t>
  </si>
  <si>
    <t>Disponibilidad financiera para la edición.</t>
  </si>
  <si>
    <t>Boletín cargado a la pagina web de la universidad, pestaña de investigación</t>
  </si>
  <si>
    <t>Comunidad universitaria.</t>
  </si>
  <si>
    <t>Disponibilidad financiera para la compra y mantenimiento de equipo.</t>
  </si>
  <si>
    <t>Pantallas instaladas y en funcionamiento.</t>
  </si>
  <si>
    <t>La política de investigación persigue el fomento de la actividad científica y tecnológica impulsando la asociatividad y colaboración entre investigadores de diversas disciplinas e instituciones nacionales e internacionales.</t>
  </si>
  <si>
    <t>Catálogo publicado, orden pago para imprenta.</t>
  </si>
  <si>
    <t>Recursos financieros disponibles para la realización del Congreso, participación y compromiso de las 120 unidades académicas que conforman a las 10 facultades y 8 centros regionales (carreras, departamentos, coordinaciones).</t>
  </si>
  <si>
    <t>Publicidad, programa de ponencias, listados de investigadores participantes y asistencia al congreso.</t>
  </si>
  <si>
    <t>Recursos financieros disponibles, participación y compromiso de 120 unidades académicas que conforman a las 10 facultades y 8 centros regionales (carreras, departamentos, coordinaciones).</t>
  </si>
  <si>
    <t>Necesidad de intercambiar avances, resultados, tratamiento teórico y abordaje metodológico de los diversos temas prioritarios para el desarrollo nacional, científico y tecnológico.</t>
  </si>
  <si>
    <t>Listados de participación.</t>
  </si>
  <si>
    <t>Comunidad docente</t>
  </si>
  <si>
    <t>Recursos financieros disponibles, participación activa de las 120 unidades académicas que conforman a las 10 facultades y 8 centros regionales (carreras, departamentos, coordinaciones).</t>
  </si>
  <si>
    <t xml:space="preserve">Listados de asistencia de cada Centro, Facultad y Dirección académica. </t>
  </si>
  <si>
    <t>Unidades académicas.</t>
  </si>
  <si>
    <t>Recursos financieros disponibles.</t>
  </si>
  <si>
    <t>Con la participación de investigadores de la UNAH con ponencias en eventos internacionales y en estancias cortas en instituciones científicas internacionales se espera se produzca un artículo científico, un taller, una conferencia u otro.</t>
  </si>
  <si>
    <t>Artículo científico, taller, conferencia u otro.</t>
  </si>
  <si>
    <t>Docentes investigadores.</t>
  </si>
  <si>
    <t>Producción científica-tecnológica en las unidades académicas.</t>
  </si>
  <si>
    <t>Promover el acceso abierto a los resultados de la investigación, protegiendo, cuando proceda, la propiedad intelectual correspondiente</t>
  </si>
  <si>
    <t xml:space="preserve">Listado de proyectos de investigación en ejecución cuyo resultado es susceptible de protección. </t>
  </si>
  <si>
    <t>Disponibilidad según recursos financieros y demanda de participantes a optar de la capacitación.</t>
  </si>
  <si>
    <t>Mejora, en cantidad y calidad, del recurso humano de la UNAH dedicado a las actividades de investigación científica, desarrollo tecnológico e innovación.</t>
  </si>
  <si>
    <t>Listado de participantes por tipo de capacitación.</t>
  </si>
  <si>
    <t>Presentación de propuestas de creación y compromiso de su funcionalidad en ejercer la función de investigación.</t>
  </si>
  <si>
    <t>Necesidad de fortalecer la estructura de investigación en las facultades y los centros regionales para promover el desarrollo, gestión y calidad de sus proyectos de investigación y de la enseñanza de la investigación en la educación superior.</t>
  </si>
  <si>
    <t>Expediente de cada nueva unidad de gestión de la investigación.</t>
  </si>
  <si>
    <t>La UNAH debe contar con centros académicos especializados en la investigación, el desarrollo y la innovación científica tecnológica y/o artística, vinculados a la docencia.</t>
  </si>
  <si>
    <t>Acta de creación del instituto de investigación.</t>
  </si>
  <si>
    <t>Necesidad de integrar a los profesores-investigadores, y estudiantes de grado y posgrado en la reflexión, debate, gestión e investigación de los temas prioritarios de la UNAH.</t>
  </si>
  <si>
    <t>Expediente de creación de cada grupo de investigación.</t>
  </si>
  <si>
    <t>Es necesario contar con un centro especializado que divulgue, procese, analice, interprete, sistematice y divulgue la información de un tema específico en apoyo a la fundamentación de la investigación y gestión de la investigación científica.</t>
  </si>
  <si>
    <t>Expediente de creación del observatorio.</t>
  </si>
  <si>
    <t>Expediente del instituto de investigación.</t>
  </si>
  <si>
    <t xml:space="preserve">Necesidad de promover la gestión, el desarrollo y la enseñanza de la investigación científica en las facultades y centros regionales. </t>
  </si>
  <si>
    <t>Expediente de las unidades de gestión de la investigación.</t>
  </si>
  <si>
    <t>Anuencia de los profesores y estudiantes en conformar círculos de creatividad.</t>
  </si>
  <si>
    <t>La UNAH debe crear espacios que impulsan la ciencia y tecnología desde la creatividad e innovación mediante el autodescubrimiento y la interdisciplinariedad de equipos para dar respuesta a los problemas sociales y económicos desde la innovación.</t>
  </si>
  <si>
    <t>Acta de creación del circulo de creatividad.</t>
  </si>
  <si>
    <t>Presentación de propuestas de creación por parte de profesores, miembros de grupos de investigación, graduados, comunidad universitaria.</t>
  </si>
  <si>
    <t>La UNAH requiere impulsar la creatividad, innovación y capacidad emprendedora desde los resultados de la investigación científica y tecnológica a través de nuevos productos y servicios.</t>
  </si>
  <si>
    <t>Expediente de cada Spin off universitaria.</t>
  </si>
  <si>
    <t>Recursos financieros disponibles para la adecuación del espacio físico de la incubadora.</t>
  </si>
  <si>
    <t>Expediente de la incubadora de empresas de base I+D.</t>
  </si>
  <si>
    <t>Documentación completa relativa a convenios vigentes suscritos por la UNAH.</t>
  </si>
  <si>
    <t>La gestión nacional e internacional de la investigación requiere de mucho dinamismo para establecer alianzas con los distintos actores en el ámbito nacional e internacional, e impulsar proyectos y convenios que fortalezcan la investigación científica, el desarrollo tecnológico y la innovación.</t>
  </si>
  <si>
    <t>Convenios firmados</t>
  </si>
  <si>
    <t>Instituciones nacionales e internacionales</t>
  </si>
  <si>
    <t xml:space="preserve">Proyectar la UNAH mediante la participación de docentes-investigadores en estancias cortas en instituciones nacionales o internacionales. </t>
  </si>
  <si>
    <t>Informe de la pasantía</t>
  </si>
  <si>
    <t>Docentes investigadores</t>
  </si>
  <si>
    <t>Cooperación nacional e internacional con interés en establecer alianzas convenios con la UNAH</t>
  </si>
  <si>
    <t>Contar con las recursos disponibles.</t>
  </si>
  <si>
    <t>El CSUCA desde su fundación hasta la fecha, ha desarrollado una cantidad de programas y proyectos académicos de cobertura regional, de gran impacto en la modernización de las instituciones universitarias centroamericanas, la movilidad académica y cooperación regional en la educación superior.</t>
  </si>
  <si>
    <t>Convocatorias e informes.</t>
  </si>
  <si>
    <t>Comunidad científica</t>
  </si>
  <si>
    <t>2) Lograr el otorgamiento de 44 Becas de Investigación Científica, Desarrollo Tecnológico e Innovación según presupuesto 2014:
•  Becas Sustantivas.
•  Becas Básicas.
•  Becas para tesis de posgrado.
•  Becas para estudiantes de pregrado.
•  Becas para estudiantes de posgrado.
•  Becas especiales.</t>
  </si>
  <si>
    <t>17) Brindar acompañamiento, asesoría, apoyo logístico y financiero a facultades y centros regionales para facilitar el desarrollo de encuentros académicos.</t>
  </si>
  <si>
    <t>30) Diseñar y elaborar los manuales e instructivos de incubadoras de empresas de base I+D para su funcionamiento en facultades y centros regionales.</t>
  </si>
  <si>
    <t>32) Otorgar recursos financieros para 1 pasantía en una universidad nacional o internacional para proyectos de investigación interinstitucionales.</t>
  </si>
  <si>
    <t xml:space="preserve">35) Adquirir diferentes recursos para el funcionamiento de la estructura de investigación científica de  la UNAH.                       </t>
  </si>
  <si>
    <t xml:space="preserve">Al  menos, 2 proyectos de investigación, compiten por recursos a nivel externo. </t>
  </si>
  <si>
    <t xml:space="preserve">Diseño y elaboración de los manuales e instructivos de las incubadoras de empresas de base I+D en facultades y centros regionales. </t>
  </si>
  <si>
    <t>Adquisición de al menos el 80% de los recursos necesarios para el funcionamiento de la estructura de investigación.</t>
  </si>
  <si>
    <t>4) La Dirección de Investigación Científica fortalece la estructura de investigación de la UNAH por medio de la adquisición de diferentes recursos que contribuyen a su funcionamiento.</t>
  </si>
  <si>
    <t>Participación y compromiso de las  10 facultades y 8 centros regionales a impulsar la investigación como parte de la función académica en las carreras de grado y posgrado, presentando y desarrollando proyectos de investigación básica y aplicada para fomentar la investigación universitaria.</t>
  </si>
  <si>
    <t>Necesidad de diversificar las fuentes de financiamiento para poder ofertar recursos que financien la demanda de proyectos presentados por los docentes universitarios.</t>
  </si>
  <si>
    <t>La actividades de investigación y de gestión de la investigación que se realiza en las distintas instancias de la UNAH debe ser transferida a la comunidad universitaria.</t>
  </si>
  <si>
    <t>Necesidad de que las facultades y centros regionales se inserten en la investigación y participen en congresos para intercambiar avances, resultados, tratamiento teórico y abordaje metodológico de los diversos temas prioritarios para el desarrollo nacional, científico y tecnológico.</t>
  </si>
  <si>
    <t>Promover la generación de empresas de base tecnológica y de conocimiento que desarrollen productos innovadores que aporten valor agregado y contribuyan al desarrollo nacional.</t>
  </si>
  <si>
    <t>Acondicionamiento y equipamiento del espacio físico y contratación de personal  como parte de los recursos necesarios para el desarrollo y gestión de la investigación.</t>
  </si>
  <si>
    <t>Oficio de dictamen favorable sobre carga académica en investigación</t>
  </si>
  <si>
    <t>Equipo adquirido</t>
  </si>
  <si>
    <t>Docentes investigadores de las facultades y centros regionales.</t>
  </si>
  <si>
    <t>Docentes investigadores de las facultades y centros regionales..</t>
  </si>
  <si>
    <t>Unidades de gestión y departamentos de la Dirección de Investigación Científica.</t>
  </si>
  <si>
    <t>e.14</t>
  </si>
  <si>
    <t>3) Gestionar la finalización de 30 becas en ejecución.</t>
  </si>
  <si>
    <t>Investigador larga trayectoria</t>
  </si>
  <si>
    <t>Investigador en consolidación</t>
  </si>
  <si>
    <t>Investigador en Formación a nivel Profesional</t>
  </si>
  <si>
    <t>Investigador en formación a nivel Estudiantil</t>
  </si>
  <si>
    <t>Excelencia en la investigación. Orientada a mejorar la calidad de vida de la población del país o de la región centroamericana.</t>
  </si>
  <si>
    <t>Excelencia en la investigación. Orientada a contribuir al desarrollo de la ciencia y la tecnologia en al región.</t>
  </si>
  <si>
    <t>Ideas sobre innovación y tecnología. Profesor / Investigador.</t>
  </si>
  <si>
    <t>Ideas sobre innovación y tecnología. Estudiante.</t>
  </si>
  <si>
    <t>Ensayo sobre Investigación y Gestión de la Investigación.</t>
  </si>
  <si>
    <t>Excelencia en Gestión de la Investigación.</t>
  </si>
  <si>
    <t>Revista portal de la ciencia # 7</t>
  </si>
  <si>
    <t>Boletines</t>
  </si>
  <si>
    <t xml:space="preserve">Servicios de Transporte </t>
  </si>
  <si>
    <t>trifolios</t>
  </si>
  <si>
    <t>separadores</t>
  </si>
  <si>
    <t>carpetas</t>
  </si>
  <si>
    <t>libretas</t>
  </si>
  <si>
    <t>fotocopias</t>
  </si>
  <si>
    <t>afiches  grandes</t>
  </si>
  <si>
    <t>afiches medianos</t>
  </si>
  <si>
    <t>Espacio publicitario (videos)</t>
  </si>
  <si>
    <t>banner</t>
  </si>
  <si>
    <t>flores</t>
  </si>
  <si>
    <t>Impuestos</t>
  </si>
  <si>
    <t>Otros servicios financieros</t>
  </si>
  <si>
    <t>alimentos( eventos)</t>
  </si>
  <si>
    <t>programas</t>
  </si>
  <si>
    <t>bolsas para basura (caja)</t>
  </si>
  <si>
    <t>porta banner</t>
  </si>
  <si>
    <t>marcadores</t>
  </si>
  <si>
    <t xml:space="preserve">maskin tape </t>
  </si>
  <si>
    <t>borrador de pizarra</t>
  </si>
  <si>
    <t>papel para laminar</t>
  </si>
  <si>
    <t>cordones para gafete paquete</t>
  </si>
  <si>
    <t>vasos fardo</t>
  </si>
  <si>
    <t>platos  fardo</t>
  </si>
  <si>
    <t>cucharas fardo</t>
  </si>
  <si>
    <t>tenedores fardo</t>
  </si>
  <si>
    <t xml:space="preserve">tinta para impresora  </t>
  </si>
  <si>
    <t>grabaciones y filmaciones</t>
  </si>
  <si>
    <t>pasajes internacionales</t>
  </si>
  <si>
    <t>Revista portal de la ciencia # 8</t>
  </si>
  <si>
    <t>Revista portal de la ciencia # 9</t>
  </si>
  <si>
    <t>Revista divulgación científica # 2</t>
  </si>
  <si>
    <t>pasajes nacionales</t>
  </si>
  <si>
    <t>pasajes internacional</t>
  </si>
  <si>
    <t>alimentos evento</t>
  </si>
  <si>
    <t>19) Asesorar al menos 1 proyecto de investigación relacionado con el desarrollo tecnológico, innovación y propiedad intelectual.</t>
  </si>
  <si>
    <t>Becas Sustantivas</t>
  </si>
  <si>
    <t>Becas Basicas</t>
  </si>
  <si>
    <t>Becas para tesis de Postgrado.</t>
  </si>
  <si>
    <t>Becas para estudiantes de pregrado.</t>
  </si>
  <si>
    <t>Revista divulgación científica # 1</t>
  </si>
  <si>
    <t>cuadernillos propiedad intelectual</t>
  </si>
  <si>
    <t>Tinta</t>
  </si>
  <si>
    <t>Pasajes al exterior</t>
  </si>
  <si>
    <t xml:space="preserve">PRODUCTOS DE PAPEL Y CARTON </t>
  </si>
  <si>
    <t>Tinta para impresora</t>
  </si>
  <si>
    <t>Folder</t>
  </si>
  <si>
    <t>UTENCILIOS DE COCINA Y COMEDOR (vasos, platos, cubiertos)</t>
  </si>
  <si>
    <t>OTROS SERVICIOS COMERCIALES Y FINANCIEROS (expreco)</t>
  </si>
  <si>
    <t>Becas para estudiantes de posgrado</t>
  </si>
  <si>
    <t>Becas para estudiantes de posgrado.</t>
  </si>
  <si>
    <t>Materiales impresos</t>
  </si>
  <si>
    <t>Revista ciencia y tecnología # 15</t>
  </si>
  <si>
    <t>Revista ciencia y tecnología # 16</t>
  </si>
  <si>
    <t>Revista ciencia y tecnología # 17</t>
  </si>
  <si>
    <t>Periódico 1</t>
  </si>
  <si>
    <t>Periódico 2</t>
  </si>
  <si>
    <t>Periódico 3</t>
  </si>
  <si>
    <t>Periódico 4</t>
  </si>
  <si>
    <t>Periódico 5</t>
  </si>
  <si>
    <t>Periódico 6</t>
  </si>
  <si>
    <t>viáticos internacionales</t>
  </si>
  <si>
    <t>viáticos nacionales</t>
  </si>
  <si>
    <t>Bolsas de cartón</t>
  </si>
  <si>
    <t>cartón para diploma</t>
  </si>
  <si>
    <t>lápices</t>
  </si>
  <si>
    <t>alquiler de equipo audiovisual</t>
  </si>
  <si>
    <t>Documentación enviada</t>
  </si>
  <si>
    <t>Catalogo</t>
  </si>
  <si>
    <t>UTILES DE ESCRITORIO( clips, fastenes, archivadores,etc)</t>
  </si>
  <si>
    <t xml:space="preserve">lápices </t>
  </si>
  <si>
    <t>papel higiénico</t>
  </si>
  <si>
    <t xml:space="preserve">Diseño y elaboración de los manuales e instructivos de Spin Off Universitaria  como instancia integral de transferencia del conocimiento. </t>
  </si>
  <si>
    <t xml:space="preserve">29) Diseñar y elaborar los manuales e instructivos de Spin Off universitarias para su funcionamiento en la UNAH. </t>
  </si>
  <si>
    <t>Suscripción para pertenecer a la RED PILA, OMPI, ASPI</t>
  </si>
  <si>
    <t>Del 1 de Enero al 31 de Diciembre 2015</t>
  </si>
  <si>
    <t xml:space="preserve">DICU </t>
  </si>
  <si>
    <t>DIRECCIÓN DE INVESTIGACIÓN CIENTÍFICA</t>
  </si>
  <si>
    <t>CUADRO DE MANDO ESTRATÉGICO 2015</t>
  </si>
  <si>
    <t>DIRECCIÓN DE INVESTIGACIÓN CIENTÍFICA 2015</t>
  </si>
</sst>
</file>

<file path=xl/styles.xml><?xml version="1.0" encoding="utf-8"?>
<styleSheet xmlns="http://schemas.openxmlformats.org/spreadsheetml/2006/main">
  <numFmts count="15">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L.-480A]\ * #,##0.00_ ;_ [$L.-480A]\ * \-#,##0.00_ ;_ [$L.-480A]\ * &quot;-&quot;??_ ;_ @_ "/>
    <numFmt numFmtId="175" formatCode="_ [$L.-480A]\ * #,##0_ ;_ [$L.-480A]\ * \-#,##0_ ;_ [$L.-480A]\ * &quot;-&quot;??_ ;_ @_ "/>
  </numFmts>
  <fonts count="8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2"/>
      <color indexed="8"/>
      <name val="Arial Narrow"/>
      <family val="2"/>
    </font>
    <font>
      <sz val="11"/>
      <name val="Arial Narrow"/>
      <family val="2"/>
    </font>
    <font>
      <sz val="9"/>
      <name val="Arial Narrow"/>
      <family val="2"/>
    </font>
    <font>
      <b/>
      <sz val="14"/>
      <color indexed="56"/>
      <name val="Arial Narrow"/>
      <family val="2"/>
    </font>
    <font>
      <b/>
      <sz val="11"/>
      <color indexed="56"/>
      <name val="Arial Narrow"/>
      <family val="2"/>
    </font>
    <font>
      <b/>
      <sz val="12"/>
      <color indexed="56"/>
      <name val="Arial Narrow"/>
      <family val="2"/>
    </font>
    <font>
      <b/>
      <sz val="12"/>
      <color theme="0"/>
      <name val="Arial Narrow"/>
      <family val="2"/>
    </font>
    <font>
      <b/>
      <sz val="10"/>
      <color indexed="56"/>
      <name val="Arial Narrow"/>
      <family val="2"/>
    </font>
    <font>
      <sz val="12"/>
      <name val="Arial Narrow"/>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3" fillId="13"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2" fillId="0" borderId="26" xfId="19" applyFont="1" applyBorder="1" applyAlignment="1">
      <alignment horizontal="left" vertical="top" wrapText="1"/>
    </xf>
    <xf numFmtId="2" fontId="73" fillId="0" borderId="26" xfId="0" applyNumberFormat="1" applyFont="1" applyFill="1" applyBorder="1" applyAlignment="1" applyProtection="1">
      <alignment vertical="top" wrapText="1"/>
      <protection locked="0"/>
    </xf>
    <xf numFmtId="174" fontId="73" fillId="0" borderId="26" xfId="0" applyNumberFormat="1" applyFont="1" applyFill="1" applyBorder="1" applyAlignment="1" applyProtection="1">
      <alignment vertical="top" wrapText="1"/>
      <protection locked="0"/>
    </xf>
    <xf numFmtId="2" fontId="73" fillId="0" borderId="26" xfId="19" applyNumberFormat="1" applyFont="1" applyFill="1" applyBorder="1" applyAlignment="1">
      <alignment vertical="top" wrapText="1"/>
    </xf>
    <xf numFmtId="174" fontId="73" fillId="0" borderId="26" xfId="19" applyNumberFormat="1" applyFont="1" applyFill="1" applyBorder="1" applyAlignment="1">
      <alignment vertical="top" wrapText="1"/>
    </xf>
    <xf numFmtId="9" fontId="73" fillId="0" borderId="26" xfId="17" applyFont="1" applyFill="1" applyBorder="1" applyAlignment="1" applyProtection="1">
      <alignment vertical="top" wrapText="1"/>
      <protection locked="0"/>
    </xf>
    <xf numFmtId="9" fontId="73" fillId="0" borderId="26" xfId="0" applyNumberFormat="1" applyFont="1" applyFill="1" applyBorder="1" applyAlignment="1" applyProtection="1">
      <alignment vertical="top" wrapText="1"/>
      <protection locked="0"/>
    </xf>
    <xf numFmtId="175" fontId="73" fillId="0" borderId="26" xfId="0" applyNumberFormat="1" applyFont="1" applyFill="1" applyBorder="1" applyAlignment="1" applyProtection="1">
      <alignment vertical="top" wrapText="1"/>
      <protection locked="0"/>
    </xf>
    <xf numFmtId="9" fontId="73" fillId="0" borderId="26" xfId="17" applyNumberFormat="1" applyFont="1" applyFill="1" applyBorder="1" applyAlignment="1">
      <alignment vertical="top" wrapText="1"/>
    </xf>
    <xf numFmtId="2" fontId="73" fillId="0" borderId="26" xfId="17" applyNumberFormat="1" applyFont="1" applyFill="1" applyBorder="1" applyAlignment="1">
      <alignment vertical="top" wrapText="1"/>
    </xf>
    <xf numFmtId="44" fontId="73" fillId="0" borderId="26" xfId="0" applyNumberFormat="1" applyFont="1" applyFill="1" applyBorder="1" applyAlignment="1" applyProtection="1">
      <alignment vertical="top" wrapText="1"/>
      <protection locked="0"/>
    </xf>
    <xf numFmtId="9" fontId="73" fillId="0" borderId="26" xfId="17" applyFont="1" applyFill="1" applyBorder="1" applyAlignment="1">
      <alignment vertical="top" wrapText="1"/>
    </xf>
    <xf numFmtId="0" fontId="72" fillId="2" borderId="26" xfId="19" applyFont="1" applyFill="1" applyBorder="1" applyAlignment="1">
      <alignment horizontal="left" vertical="top" wrapText="1"/>
    </xf>
    <xf numFmtId="0" fontId="22" fillId="5" borderId="12" xfId="0" applyFont="1" applyFill="1" applyBorder="1" applyAlignment="1">
      <alignment vertical="center" wrapText="1"/>
    </xf>
    <xf numFmtId="41" fontId="22" fillId="2" borderId="33" xfId="0" applyNumberFormat="1" applyFont="1" applyFill="1" applyBorder="1" applyAlignment="1">
      <alignment vertical="center"/>
    </xf>
    <xf numFmtId="41" fontId="23" fillId="13" borderId="32" xfId="0" applyNumberFormat="1" applyFont="1" applyFill="1" applyBorder="1" applyAlignment="1">
      <alignment horizontal="center" vertical="center" wrapText="1"/>
    </xf>
    <xf numFmtId="41" fontId="22" fillId="2" borderId="9" xfId="0" applyNumberFormat="1" applyFont="1" applyFill="1" applyBorder="1" applyAlignment="1">
      <alignment horizontal="center" vertical="center"/>
    </xf>
    <xf numFmtId="0" fontId="23" fillId="17" borderId="2" xfId="0" applyFont="1" applyFill="1" applyBorder="1" applyAlignment="1">
      <alignment vertical="center"/>
    </xf>
    <xf numFmtId="0" fontId="23" fillId="17" borderId="47" xfId="0" applyFont="1" applyFill="1" applyBorder="1" applyAlignment="1">
      <alignment horizontal="center" vertical="center"/>
    </xf>
    <xf numFmtId="0" fontId="23" fillId="17" borderId="10" xfId="0" applyFont="1" applyFill="1" applyBorder="1" applyAlignment="1">
      <alignment vertical="center"/>
    </xf>
    <xf numFmtId="0" fontId="23" fillId="13" borderId="51" xfId="0" applyFont="1" applyFill="1" applyBorder="1" applyAlignment="1">
      <alignment horizontal="center" vertical="center" wrapText="1"/>
    </xf>
    <xf numFmtId="41" fontId="23" fillId="13" borderId="8" xfId="0" applyNumberFormat="1" applyFont="1" applyFill="1" applyBorder="1" applyAlignment="1">
      <alignment horizontal="center" vertical="center" wrapText="1"/>
    </xf>
    <xf numFmtId="0" fontId="22" fillId="5" borderId="9" xfId="0" applyNumberFormat="1" applyFont="1" applyFill="1" applyBorder="1" applyAlignment="1">
      <alignment horizontal="center" vertical="center"/>
    </xf>
    <xf numFmtId="0" fontId="22" fillId="5" borderId="23" xfId="0" applyNumberFormat="1" applyFont="1" applyFill="1" applyBorder="1" applyAlignment="1">
      <alignment horizontal="center" vertical="center"/>
    </xf>
    <xf numFmtId="41" fontId="22" fillId="2" borderId="2" xfId="0" applyNumberFormat="1" applyFont="1" applyFill="1" applyBorder="1" applyAlignment="1">
      <alignment vertical="center"/>
    </xf>
    <xf numFmtId="41" fontId="22" fillId="2" borderId="2"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22" fillId="5" borderId="9" xfId="0" applyFont="1" applyFill="1" applyBorder="1" applyAlignment="1">
      <alignment vertical="center"/>
    </xf>
    <xf numFmtId="0" fontId="22" fillId="5" borderId="23" xfId="0" applyFont="1" applyFill="1" applyBorder="1" applyAlignment="1">
      <alignment horizontal="center" vertical="center"/>
    </xf>
    <xf numFmtId="41" fontId="22" fillId="2" borderId="23" xfId="0" applyNumberFormat="1" applyFont="1" applyFill="1" applyBorder="1" applyAlignment="1">
      <alignment vertical="center"/>
    </xf>
    <xf numFmtId="0" fontId="22" fillId="5" borderId="2" xfId="0" applyFont="1" applyFill="1" applyBorder="1" applyAlignment="1">
      <alignment vertical="center"/>
    </xf>
    <xf numFmtId="0" fontId="22" fillId="5" borderId="48" xfId="0" applyNumberFormat="1" applyFont="1" applyFill="1" applyBorder="1" applyAlignment="1">
      <alignment horizontal="center" vertical="center"/>
    </xf>
    <xf numFmtId="41" fontId="22" fillId="5" borderId="49" xfId="0" applyNumberFormat="1" applyFont="1" applyFill="1" applyBorder="1" applyAlignment="1">
      <alignment vertical="center"/>
    </xf>
    <xf numFmtId="0" fontId="22" fillId="5" borderId="47" xfId="0" applyFont="1" applyFill="1" applyBorder="1" applyAlignment="1">
      <alignment horizontal="center" vertical="center"/>
    </xf>
    <xf numFmtId="41" fontId="22" fillId="2" borderId="47" xfId="0" applyNumberFormat="1" applyFont="1" applyFill="1" applyBorder="1" applyAlignment="1">
      <alignment vertical="center"/>
    </xf>
    <xf numFmtId="0" fontId="22" fillId="5" borderId="3" xfId="0" applyFont="1" applyFill="1" applyBorder="1" applyAlignment="1">
      <alignment vertical="center"/>
    </xf>
    <xf numFmtId="0" fontId="22" fillId="5" borderId="24" xfId="0" applyNumberFormat="1" applyFont="1" applyFill="1" applyBorder="1" applyAlignment="1">
      <alignment horizontal="center" vertical="center"/>
    </xf>
    <xf numFmtId="41" fontId="22" fillId="5" borderId="6" xfId="0" applyNumberFormat="1" applyFont="1" applyFill="1" applyBorder="1" applyAlignment="1">
      <alignment vertical="center"/>
    </xf>
    <xf numFmtId="41" fontId="22" fillId="2" borderId="3" xfId="0" applyNumberFormat="1" applyFont="1" applyFill="1" applyBorder="1" applyAlignment="1">
      <alignment vertical="center"/>
    </xf>
    <xf numFmtId="41" fontId="22" fillId="2" borderId="7" xfId="0" applyNumberFormat="1" applyFont="1" applyFill="1" applyBorder="1" applyAlignment="1">
      <alignment horizontal="center" vertical="center"/>
    </xf>
    <xf numFmtId="0" fontId="22" fillId="5" borderId="7" xfId="0" applyFont="1" applyFill="1" applyBorder="1" applyAlignment="1">
      <alignment horizontal="center" vertical="center"/>
    </xf>
    <xf numFmtId="41" fontId="22" fillId="2" borderId="7" xfId="0" applyNumberFormat="1" applyFont="1" applyFill="1" applyBorder="1" applyAlignment="1">
      <alignment vertical="center"/>
    </xf>
    <xf numFmtId="0" fontId="22" fillId="2" borderId="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47" xfId="0" applyFont="1" applyFill="1" applyBorder="1" applyAlignment="1">
      <alignment horizontal="center" vertical="center"/>
    </xf>
    <xf numFmtId="0" fontId="22" fillId="5" borderId="46" xfId="0" applyNumberFormat="1" applyFont="1" applyFill="1" applyBorder="1" applyAlignment="1">
      <alignment horizontal="center" vertical="center"/>
    </xf>
    <xf numFmtId="0" fontId="22" fillId="5" borderId="35" xfId="0" applyFont="1" applyFill="1" applyBorder="1" applyAlignment="1">
      <alignment horizontal="center" vertical="center"/>
    </xf>
    <xf numFmtId="41" fontId="21" fillId="6" borderId="3" xfId="0" applyNumberFormat="1" applyFont="1" applyFill="1" applyBorder="1" applyAlignment="1">
      <alignment horizontal="center" vertical="center"/>
    </xf>
    <xf numFmtId="41" fontId="21" fillId="6" borderId="3" xfId="0" applyNumberFormat="1"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41" fontId="22" fillId="2" borderId="26" xfId="0" applyNumberFormat="1" applyFont="1" applyFill="1" applyBorder="1" applyAlignment="1">
      <alignment vertical="center"/>
    </xf>
    <xf numFmtId="0" fontId="22" fillId="5" borderId="26" xfId="0" applyFont="1" applyFill="1" applyBorder="1" applyAlignment="1">
      <alignment horizontal="center" vertical="center"/>
    </xf>
    <xf numFmtId="0" fontId="22" fillId="2" borderId="26" xfId="0" applyFont="1" applyFill="1" applyBorder="1" applyAlignment="1">
      <alignment horizontal="center" vertical="center"/>
    </xf>
    <xf numFmtId="0" fontId="23" fillId="17" borderId="9" xfId="0" applyFont="1" applyFill="1" applyBorder="1" applyAlignment="1">
      <alignment vertical="center"/>
    </xf>
    <xf numFmtId="0" fontId="23" fillId="17" borderId="38" xfId="0" applyFont="1" applyFill="1" applyBorder="1" applyAlignment="1">
      <alignment vertical="center"/>
    </xf>
    <xf numFmtId="0" fontId="22" fillId="2" borderId="52" xfId="0" applyFont="1" applyFill="1" applyBorder="1" applyAlignment="1">
      <alignment horizontal="center" vertical="center"/>
    </xf>
    <xf numFmtId="0" fontId="0" fillId="0" borderId="53" xfId="0" applyBorder="1" applyAlignment="1">
      <alignment vertical="center"/>
    </xf>
    <xf numFmtId="0" fontId="22" fillId="5" borderId="54" xfId="0" applyNumberFormat="1" applyFont="1" applyFill="1" applyBorder="1" applyAlignment="1">
      <alignment horizontal="center" vertical="center"/>
    </xf>
    <xf numFmtId="41" fontId="22" fillId="5" borderId="54" xfId="0" applyNumberFormat="1" applyFont="1" applyFill="1" applyBorder="1" applyAlignment="1">
      <alignment vertical="center"/>
    </xf>
    <xf numFmtId="41" fontId="22" fillId="2" borderId="54" xfId="0" applyNumberFormat="1" applyFont="1" applyFill="1" applyBorder="1" applyAlignment="1">
      <alignment vertical="center"/>
    </xf>
    <xf numFmtId="41" fontId="22" fillId="2" borderId="54" xfId="0" applyNumberFormat="1" applyFont="1" applyFill="1" applyBorder="1" applyAlignment="1">
      <alignment horizontal="center" vertical="center"/>
    </xf>
    <xf numFmtId="0" fontId="22" fillId="5" borderId="54" xfId="0" applyFont="1" applyFill="1" applyBorder="1" applyAlignment="1">
      <alignment horizontal="center" vertical="center"/>
    </xf>
    <xf numFmtId="0" fontId="22" fillId="2" borderId="54" xfId="0" applyFont="1" applyFill="1" applyBorder="1" applyAlignment="1">
      <alignment horizontal="center" vertical="center"/>
    </xf>
    <xf numFmtId="0" fontId="22" fillId="2" borderId="55" xfId="0" applyFont="1" applyFill="1" applyBorder="1" applyAlignment="1">
      <alignment horizontal="center" vertical="center"/>
    </xf>
    <xf numFmtId="0" fontId="22" fillId="5" borderId="34" xfId="0" applyNumberFormat="1" applyFont="1" applyFill="1" applyBorder="1" applyAlignment="1">
      <alignment horizontal="center" vertical="center"/>
    </xf>
    <xf numFmtId="41" fontId="22" fillId="5" borderId="22" xfId="0" applyNumberFormat="1" applyFont="1" applyFill="1" applyBorder="1" applyAlignment="1">
      <alignment vertical="center"/>
    </xf>
    <xf numFmtId="41" fontId="22" fillId="2" borderId="4" xfId="0" applyNumberFormat="1" applyFont="1" applyFill="1" applyBorder="1" applyAlignment="1">
      <alignment horizontal="center" vertical="center"/>
    </xf>
    <xf numFmtId="41" fontId="22" fillId="2" borderId="4" xfId="0" applyNumberFormat="1" applyFont="1" applyFill="1" applyBorder="1" applyAlignment="1">
      <alignment vertical="center"/>
    </xf>
    <xf numFmtId="0" fontId="22" fillId="2" borderId="4" xfId="0" applyFont="1" applyFill="1" applyBorder="1" applyAlignment="1">
      <alignment horizontal="center" vertical="center"/>
    </xf>
    <xf numFmtId="0" fontId="72" fillId="0" borderId="27" xfId="19" applyFont="1" applyBorder="1" applyAlignment="1">
      <alignment horizontal="left" vertical="top" wrapText="1"/>
    </xf>
    <xf numFmtId="0" fontId="72" fillId="0" borderId="28" xfId="19" applyFont="1" applyBorder="1" applyAlignment="1">
      <alignment horizontal="left" vertical="top" wrapText="1"/>
    </xf>
    <xf numFmtId="44" fontId="23" fillId="2" borderId="0" xfId="10" applyFont="1" applyFill="1" applyAlignment="1">
      <alignment horizontal="center" vertical="center"/>
    </xf>
    <xf numFmtId="0" fontId="22" fillId="2" borderId="33" xfId="0" applyFont="1" applyFill="1" applyBorder="1" applyAlignment="1">
      <alignment vertical="center"/>
    </xf>
    <xf numFmtId="0" fontId="22" fillId="5" borderId="3" xfId="0" applyNumberFormat="1" applyFont="1" applyFill="1" applyBorder="1" applyAlignment="1">
      <alignment horizontal="center" vertical="center"/>
    </xf>
    <xf numFmtId="0" fontId="22" fillId="5" borderId="7" xfId="0" applyNumberFormat="1" applyFont="1" applyFill="1" applyBorder="1" applyAlignment="1">
      <alignment horizontal="center" vertical="center"/>
    </xf>
    <xf numFmtId="41" fontId="22" fillId="5" borderId="3" xfId="0" applyNumberFormat="1" applyFont="1" applyFill="1" applyBorder="1" applyAlignment="1">
      <alignment vertical="center"/>
    </xf>
    <xf numFmtId="43" fontId="23" fillId="2" borderId="0" xfId="0" applyNumberFormat="1" applyFont="1" applyFill="1" applyAlignment="1">
      <alignment vertical="center"/>
    </xf>
    <xf numFmtId="0" fontId="74" fillId="0" borderId="0" xfId="19" applyFont="1" applyAlignment="1">
      <alignment vertical="center" wrapText="1"/>
    </xf>
    <xf numFmtId="0" fontId="75" fillId="8" borderId="0" xfId="19" applyFont="1" applyFill="1" applyBorder="1" applyAlignment="1">
      <alignment vertical="center"/>
    </xf>
    <xf numFmtId="0" fontId="75" fillId="8" borderId="0" xfId="19" applyFont="1" applyFill="1" applyBorder="1" applyAlignment="1">
      <alignment horizontal="left" vertical="top"/>
    </xf>
    <xf numFmtId="0" fontId="75" fillId="8" borderId="0" xfId="19" applyFont="1" applyFill="1" applyBorder="1" applyAlignment="1">
      <alignment horizontal="center" vertical="center"/>
    </xf>
    <xf numFmtId="0" fontId="75" fillId="8" borderId="0" xfId="19" applyFont="1" applyFill="1" applyBorder="1" applyAlignment="1">
      <alignment horizontal="left" vertical="center"/>
    </xf>
    <xf numFmtId="0" fontId="76" fillId="8" borderId="0" xfId="19" applyFont="1" applyFill="1" applyBorder="1" applyAlignment="1">
      <alignment vertical="top"/>
    </xf>
    <xf numFmtId="0" fontId="76" fillId="8" borderId="13" xfId="19" applyFont="1" applyFill="1" applyBorder="1" applyAlignment="1">
      <alignment vertical="top"/>
    </xf>
    <xf numFmtId="0" fontId="76" fillId="8" borderId="13" xfId="19" applyFont="1" applyFill="1" applyBorder="1" applyAlignment="1">
      <alignment vertical="center" wrapText="1"/>
    </xf>
    <xf numFmtId="0" fontId="76" fillId="8" borderId="13" xfId="19" applyFont="1" applyFill="1" applyBorder="1" applyAlignment="1">
      <alignment horizontal="left" vertical="top" wrapText="1"/>
    </xf>
    <xf numFmtId="0" fontId="76" fillId="8" borderId="13" xfId="19" applyFont="1" applyFill="1" applyBorder="1" applyAlignment="1">
      <alignment horizontal="center" vertical="center" wrapText="1"/>
    </xf>
    <xf numFmtId="0" fontId="76" fillId="8" borderId="13" xfId="19" applyFont="1" applyFill="1" applyBorder="1" applyAlignment="1">
      <alignment horizontal="left" vertical="center" wrapText="1"/>
    </xf>
    <xf numFmtId="0" fontId="74" fillId="0" borderId="0" xfId="0" applyFont="1" applyAlignment="1">
      <alignment vertical="center" wrapText="1"/>
    </xf>
    <xf numFmtId="0" fontId="79" fillId="12" borderId="30" xfId="0" applyFont="1" applyFill="1" applyBorder="1" applyAlignment="1" applyProtection="1">
      <alignment horizontal="center" vertical="center" wrapText="1"/>
      <protection locked="0"/>
    </xf>
    <xf numFmtId="0" fontId="72" fillId="0" borderId="26" xfId="19" applyFont="1" applyBorder="1" applyAlignment="1">
      <alignment vertical="top" wrapText="1"/>
    </xf>
    <xf numFmtId="0" fontId="72" fillId="0" borderId="26" xfId="19" applyFont="1" applyBorder="1" applyAlignment="1">
      <alignment horizontal="center" vertical="top" wrapText="1"/>
    </xf>
    <xf numFmtId="0" fontId="80" fillId="0" borderId="26" xfId="19" applyFont="1" applyBorder="1" applyAlignment="1">
      <alignment vertical="top" wrapText="1"/>
    </xf>
    <xf numFmtId="0" fontId="74" fillId="0" borderId="0" xfId="19" applyFont="1" applyBorder="1" applyAlignment="1">
      <alignment vertical="center" wrapText="1"/>
    </xf>
    <xf numFmtId="0" fontId="77" fillId="0" borderId="30" xfId="19" applyFont="1" applyBorder="1" applyAlignment="1">
      <alignment horizontal="center" vertical="center" wrapText="1"/>
    </xf>
    <xf numFmtId="0" fontId="77" fillId="0" borderId="28" xfId="19" applyFont="1" applyBorder="1" applyAlignment="1">
      <alignment vertical="center" wrapText="1"/>
    </xf>
    <xf numFmtId="0" fontId="77" fillId="0" borderId="50" xfId="19" applyFont="1" applyBorder="1" applyAlignment="1">
      <alignment horizontal="center" vertical="center" wrapText="1"/>
    </xf>
    <xf numFmtId="0" fontId="77" fillId="0" borderId="27" xfId="19" applyFont="1" applyBorder="1" applyAlignment="1">
      <alignment vertical="center" wrapText="1"/>
    </xf>
    <xf numFmtId="0" fontId="77" fillId="10" borderId="37" xfId="19" applyFont="1" applyFill="1" applyBorder="1" applyAlignment="1">
      <alignment vertical="center"/>
    </xf>
    <xf numFmtId="0" fontId="77" fillId="10" borderId="16" xfId="19" applyFont="1" applyFill="1" applyBorder="1" applyAlignment="1">
      <alignment vertical="center"/>
    </xf>
    <xf numFmtId="0" fontId="77" fillId="10" borderId="37" xfId="19" applyFont="1" applyFill="1" applyBorder="1" applyAlignment="1">
      <alignment horizontal="left" vertical="top"/>
    </xf>
    <xf numFmtId="0" fontId="77" fillId="10" borderId="16" xfId="19" applyFont="1" applyFill="1" applyBorder="1" applyAlignment="1">
      <alignment horizontal="center" vertical="center"/>
    </xf>
    <xf numFmtId="0" fontId="77" fillId="10" borderId="36" xfId="19" applyFont="1" applyFill="1" applyBorder="1" applyAlignment="1">
      <alignment horizontal="left" vertical="center"/>
    </xf>
    <xf numFmtId="43" fontId="80" fillId="10" borderId="26" xfId="19" applyNumberFormat="1" applyFont="1" applyFill="1" applyBorder="1" applyAlignment="1">
      <alignment vertical="center" wrapText="1"/>
    </xf>
    <xf numFmtId="43" fontId="80" fillId="10" borderId="26" xfId="18" applyNumberFormat="1" applyFont="1" applyFill="1" applyBorder="1" applyAlignment="1">
      <alignment vertical="center" wrapText="1"/>
    </xf>
    <xf numFmtId="0" fontId="80" fillId="10" borderId="26" xfId="19" applyFont="1" applyFill="1" applyBorder="1" applyAlignment="1">
      <alignment vertical="center" wrapText="1"/>
    </xf>
    <xf numFmtId="0" fontId="80" fillId="0" borderId="0" xfId="19" applyFont="1" applyBorder="1" applyAlignment="1">
      <alignment vertical="top" wrapText="1"/>
    </xf>
    <xf numFmtId="0" fontId="80" fillId="0" borderId="0" xfId="19" applyFont="1" applyBorder="1" applyAlignment="1">
      <alignment vertical="center" wrapText="1"/>
    </xf>
    <xf numFmtId="0" fontId="80" fillId="0" borderId="0" xfId="19" applyFont="1" applyBorder="1" applyAlignment="1">
      <alignment horizontal="left" vertical="top" wrapText="1"/>
    </xf>
    <xf numFmtId="0" fontId="80" fillId="0" borderId="0" xfId="19" applyFont="1" applyBorder="1" applyAlignment="1">
      <alignment horizontal="center" vertical="center" wrapText="1"/>
    </xf>
    <xf numFmtId="0" fontId="80" fillId="0" borderId="0" xfId="19" applyFont="1" applyBorder="1" applyAlignment="1">
      <alignment horizontal="left" vertical="center" wrapText="1"/>
    </xf>
    <xf numFmtId="0" fontId="74" fillId="0" borderId="0" xfId="19" applyFont="1" applyBorder="1" applyAlignment="1">
      <alignment horizontal="left" vertical="top" wrapText="1"/>
    </xf>
    <xf numFmtId="0" fontId="74" fillId="0" borderId="0" xfId="19" applyFont="1" applyBorder="1" applyAlignment="1">
      <alignment horizontal="center" vertical="center" wrapText="1"/>
    </xf>
    <xf numFmtId="0" fontId="74" fillId="0" borderId="0" xfId="19" applyFont="1" applyBorder="1" applyAlignment="1">
      <alignment horizontal="left" vertical="center" wrapText="1"/>
    </xf>
    <xf numFmtId="0" fontId="74" fillId="0" borderId="0" xfId="19" applyFont="1" applyBorder="1" applyAlignment="1">
      <alignment vertical="top" wrapText="1"/>
    </xf>
    <xf numFmtId="43" fontId="54" fillId="0" borderId="0" xfId="18" applyNumberFormat="1" applyFont="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65" fillId="0" borderId="6" xfId="0" applyFont="1" applyFill="1" applyBorder="1" applyAlignment="1">
      <alignment horizontal="center" vertical="center"/>
    </xf>
    <xf numFmtId="0" fontId="65" fillId="0" borderId="7"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32" xfId="0" applyFont="1" applyFill="1" applyBorder="1" applyAlignment="1">
      <alignment horizontal="center" vertical="center"/>
    </xf>
    <xf numFmtId="0" fontId="22" fillId="5" borderId="4" xfId="0" applyFont="1" applyFill="1" applyBorder="1" applyAlignment="1">
      <alignment horizontal="center" vertical="center"/>
    </xf>
    <xf numFmtId="0" fontId="76" fillId="11" borderId="37" xfId="0" applyFont="1" applyFill="1" applyBorder="1" applyAlignment="1">
      <alignment horizontal="center" vertical="center" wrapText="1"/>
    </xf>
    <xf numFmtId="0" fontId="76" fillId="11" borderId="36" xfId="0" applyFont="1" applyFill="1" applyBorder="1" applyAlignment="1">
      <alignment horizontal="center" vertical="center" wrapText="1"/>
    </xf>
    <xf numFmtId="0" fontId="79" fillId="12" borderId="30" xfId="0" applyFont="1" applyFill="1" applyBorder="1" applyAlignment="1" applyProtection="1">
      <alignment horizontal="center" vertical="center" wrapText="1"/>
      <protection locked="0"/>
    </xf>
    <xf numFmtId="0" fontId="79" fillId="12" borderId="28" xfId="0" applyFont="1" applyFill="1" applyBorder="1" applyAlignment="1" applyProtection="1">
      <alignment horizontal="center" vertical="center" wrapText="1"/>
      <protection locked="0"/>
    </xf>
    <xf numFmtId="0" fontId="79" fillId="12" borderId="27" xfId="0" applyFont="1" applyFill="1" applyBorder="1" applyAlignment="1" applyProtection="1">
      <alignment horizontal="center" vertical="center" wrapText="1"/>
      <protection locked="0"/>
    </xf>
    <xf numFmtId="0" fontId="76" fillId="11" borderId="16" xfId="0" applyFont="1" applyFill="1" applyBorder="1" applyAlignment="1">
      <alignment horizontal="center" vertical="center" wrapText="1"/>
    </xf>
    <xf numFmtId="0" fontId="76" fillId="11" borderId="30" xfId="0" applyFont="1" applyFill="1" applyBorder="1" applyAlignment="1">
      <alignment horizontal="center" vertical="center" wrapText="1"/>
    </xf>
    <xf numFmtId="0" fontId="76" fillId="11" borderId="28" xfId="0" applyFont="1" applyFill="1" applyBorder="1" applyAlignment="1">
      <alignment horizontal="center" vertical="center" wrapText="1"/>
    </xf>
    <xf numFmtId="0" fontId="76" fillId="11" borderId="27" xfId="0" applyFont="1" applyFill="1" applyBorder="1" applyAlignment="1">
      <alignment horizontal="center" vertical="center" wrapText="1"/>
    </xf>
    <xf numFmtId="0" fontId="76" fillId="12" borderId="29" xfId="0" applyFont="1" applyFill="1" applyBorder="1" applyAlignment="1" applyProtection="1">
      <alignment horizontal="center" vertical="center" wrapText="1"/>
      <protection locked="0"/>
    </xf>
    <xf numFmtId="0" fontId="76" fillId="12" borderId="31" xfId="0" applyFont="1" applyFill="1" applyBorder="1" applyAlignment="1" applyProtection="1">
      <alignment horizontal="center" vertical="center" wrapText="1"/>
      <protection locked="0"/>
    </xf>
    <xf numFmtId="0" fontId="76" fillId="12" borderId="42" xfId="0" applyFont="1" applyFill="1" applyBorder="1" applyAlignment="1" applyProtection="1">
      <alignment horizontal="center" vertical="center" wrapText="1"/>
      <protection locked="0"/>
    </xf>
    <xf numFmtId="0" fontId="76" fillId="12" borderId="43" xfId="0" applyFont="1" applyFill="1" applyBorder="1" applyAlignment="1" applyProtection="1">
      <alignment horizontal="center" vertical="center" wrapText="1"/>
      <protection locked="0"/>
    </xf>
    <xf numFmtId="0" fontId="78" fillId="16" borderId="30" xfId="0" applyFont="1" applyFill="1" applyBorder="1" applyAlignment="1" applyProtection="1">
      <alignment horizontal="center" vertical="center" wrapText="1"/>
      <protection locked="0"/>
    </xf>
    <xf numFmtId="0" fontId="78" fillId="16" borderId="28" xfId="0" applyFont="1" applyFill="1" applyBorder="1" applyAlignment="1" applyProtection="1">
      <alignment horizontal="center" vertical="center" wrapText="1"/>
      <protection locked="0"/>
    </xf>
    <xf numFmtId="0" fontId="78" fillId="16" borderId="27" xfId="0" applyFont="1" applyFill="1" applyBorder="1" applyAlignment="1" applyProtection="1">
      <alignment horizontal="center" vertical="center" wrapText="1"/>
      <protection locked="0"/>
    </xf>
    <xf numFmtId="0" fontId="77" fillId="12" borderId="30" xfId="0" applyFont="1" applyFill="1" applyBorder="1" applyAlignment="1" applyProtection="1">
      <alignment horizontal="center" vertical="center" wrapText="1"/>
      <protection locked="0"/>
    </xf>
    <xf numFmtId="0" fontId="77" fillId="12" borderId="28" xfId="0" applyFont="1" applyFill="1" applyBorder="1" applyAlignment="1" applyProtection="1">
      <alignment horizontal="center" vertical="center" wrapText="1"/>
      <protection locked="0"/>
    </xf>
    <xf numFmtId="0" fontId="77" fillId="12" borderId="27" xfId="0" applyFont="1" applyFill="1" applyBorder="1" applyAlignment="1" applyProtection="1">
      <alignment horizontal="center" vertical="center" wrapText="1"/>
      <protection locked="0"/>
    </xf>
    <xf numFmtId="0" fontId="77" fillId="0" borderId="30" xfId="19" applyFont="1" applyBorder="1" applyAlignment="1">
      <alignment horizontal="center" vertical="center" wrapText="1"/>
    </xf>
    <xf numFmtId="0" fontId="77" fillId="0" borderId="28" xfId="19" applyFont="1" applyBorder="1" applyAlignment="1">
      <alignment horizontal="center" vertical="center" wrapText="1"/>
    </xf>
    <xf numFmtId="0" fontId="77" fillId="0" borderId="50" xfId="19" applyFont="1" applyBorder="1" applyAlignment="1">
      <alignment horizontal="center" vertical="center" wrapText="1"/>
    </xf>
    <xf numFmtId="0" fontId="77" fillId="0" borderId="30" xfId="19" applyFont="1" applyBorder="1" applyAlignment="1">
      <alignment horizontal="left" vertical="top" wrapText="1"/>
    </xf>
    <xf numFmtId="0" fontId="77" fillId="0" borderId="28" xfId="19" applyFont="1" applyBorder="1" applyAlignment="1">
      <alignment horizontal="left" vertical="top" wrapText="1"/>
    </xf>
    <xf numFmtId="0" fontId="77" fillId="0" borderId="27" xfId="19" applyFont="1" applyBorder="1" applyAlignment="1">
      <alignment horizontal="left" vertical="top" wrapText="1"/>
    </xf>
    <xf numFmtId="0" fontId="77" fillId="0" borderId="26" xfId="19" applyFont="1" applyBorder="1" applyAlignment="1">
      <alignment horizontal="center" vertical="center" wrapText="1"/>
    </xf>
    <xf numFmtId="0" fontId="72" fillId="0" borderId="30" xfId="19" applyFont="1" applyBorder="1" applyAlignment="1">
      <alignment horizontal="left" vertical="top" wrapText="1"/>
    </xf>
    <xf numFmtId="0" fontId="72" fillId="0" borderId="27" xfId="19" applyFont="1" applyBorder="1" applyAlignment="1">
      <alignment horizontal="left" vertical="top" wrapText="1"/>
    </xf>
    <xf numFmtId="0" fontId="72" fillId="0" borderId="28" xfId="19" applyFont="1" applyBorder="1" applyAlignment="1">
      <alignment horizontal="left" vertical="top" wrapText="1"/>
    </xf>
    <xf numFmtId="0" fontId="72" fillId="0" borderId="43" xfId="19" applyFont="1" applyBorder="1" applyAlignment="1">
      <alignment horizontal="left" vertical="top"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19">
    <dxf>
      <font>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16</c:v>
                </c:pt>
                <c:pt idx="15">
                  <c:v>1</c:v>
                </c:pt>
                <c:pt idx="16">
                  <c:v>0</c:v>
                </c:pt>
              </c:numCache>
            </c:numRef>
          </c:val>
        </c:ser>
        <c:shape val="box"/>
        <c:axId val="69493888"/>
        <c:axId val="69495424"/>
        <c:axId val="0"/>
      </c:bar3DChart>
      <c:catAx>
        <c:axId val="69493888"/>
        <c:scaling>
          <c:orientation val="minMax"/>
        </c:scaling>
        <c:axPos val="b"/>
        <c:numFmt formatCode="General" sourceLinked="0"/>
        <c:majorTickMark val="none"/>
        <c:tickLblPos val="nextTo"/>
        <c:txPr>
          <a:bodyPr/>
          <a:lstStyle/>
          <a:p>
            <a:pPr>
              <a:defRPr lang="es-HN"/>
            </a:pPr>
            <a:endParaRPr lang="es-HN"/>
          </a:p>
        </c:txPr>
        <c:crossAx val="69495424"/>
        <c:crosses val="autoZero"/>
        <c:auto val="1"/>
        <c:lblAlgn val="ctr"/>
        <c:lblOffset val="100"/>
      </c:catAx>
      <c:valAx>
        <c:axId val="6949542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6949388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4</c:v>
                </c:pt>
                <c:pt idx="3">
                  <c:v>0</c:v>
                </c:pt>
                <c:pt idx="4">
                  <c:v>0</c:v>
                </c:pt>
                <c:pt idx="5">
                  <c:v>1</c:v>
                </c:pt>
                <c:pt idx="6">
                  <c:v>0</c:v>
                </c:pt>
                <c:pt idx="7">
                  <c:v>0</c:v>
                </c:pt>
                <c:pt idx="8">
                  <c:v>0</c:v>
                </c:pt>
                <c:pt idx="9">
                  <c:v>0</c:v>
                </c:pt>
              </c:numCache>
            </c:numRef>
          </c:val>
        </c:ser>
        <c:shape val="box"/>
        <c:axId val="69527040"/>
        <c:axId val="69528576"/>
        <c:axId val="0"/>
      </c:bar3DChart>
      <c:catAx>
        <c:axId val="69527040"/>
        <c:scaling>
          <c:orientation val="minMax"/>
        </c:scaling>
        <c:axPos val="b"/>
        <c:numFmt formatCode="General" sourceLinked="0"/>
        <c:majorTickMark val="none"/>
        <c:tickLblPos val="nextTo"/>
        <c:txPr>
          <a:bodyPr/>
          <a:lstStyle/>
          <a:p>
            <a:pPr>
              <a:defRPr lang="es-HN"/>
            </a:pPr>
            <a:endParaRPr lang="es-HN"/>
          </a:p>
        </c:txPr>
        <c:crossAx val="69528576"/>
        <c:crosses val="autoZero"/>
        <c:auto val="1"/>
        <c:lblAlgn val="ctr"/>
        <c:lblOffset val="100"/>
      </c:catAx>
      <c:valAx>
        <c:axId val="695285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69527040"/>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6</c:v>
                </c:pt>
                <c:pt idx="13">
                  <c:v>0</c:v>
                </c:pt>
                <c:pt idx="14">
                  <c:v>1</c:v>
                </c:pt>
                <c:pt idx="15">
                  <c:v>4</c:v>
                </c:pt>
                <c:pt idx="16">
                  <c:v>3000</c:v>
                </c:pt>
              </c:numCache>
            </c:numRef>
          </c:val>
        </c:ser>
        <c:shape val="box"/>
        <c:axId val="78133120"/>
        <c:axId val="78134656"/>
        <c:axId val="0"/>
      </c:bar3DChart>
      <c:catAx>
        <c:axId val="78133120"/>
        <c:scaling>
          <c:orientation val="minMax"/>
        </c:scaling>
        <c:axPos val="b"/>
        <c:numFmt formatCode="General" sourceLinked="0"/>
        <c:majorTickMark val="none"/>
        <c:tickLblPos val="nextTo"/>
        <c:txPr>
          <a:bodyPr/>
          <a:lstStyle/>
          <a:p>
            <a:pPr>
              <a:defRPr lang="es-HN"/>
            </a:pPr>
            <a:endParaRPr lang="es-HN"/>
          </a:p>
        </c:txPr>
        <c:crossAx val="78134656"/>
        <c:crosses val="autoZero"/>
        <c:auto val="1"/>
        <c:lblAlgn val="ctr"/>
        <c:lblOffset val="100"/>
      </c:catAx>
      <c:valAx>
        <c:axId val="7813465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7813312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1225602</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342179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18" dataDxfId="17">
  <autoFilter ref="B3:C15"/>
  <tableColumns count="2">
    <tableColumn id="1" name="Descripción" dataDxfId="16"/>
    <tableColumn id="2" name="Monto" dataDxfId="1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4" dataDxfId="13">
  <autoFilter ref="B37:D55"/>
  <tableColumns count="3">
    <tableColumn id="1" name="Descripción" dataDxfId="12"/>
    <tableColumn id="2" name="Cantidad" dataDxfId="11" dataCellStyle="Millares"/>
    <tableColumn id="3" name="Montos" dataDxfId="10">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9" dataDxfId="8">
  <autoFilter ref="B66:D78"/>
  <tableColumns count="3">
    <tableColumn id="1" name="Descripción" dataDxfId="7"/>
    <tableColumn id="2" name="Cantidad" dataDxfId="6" dataCellStyle="Millares"/>
    <tableColumn id="3" name="Montos" dataDxfId="5">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4">
  <autoFilter ref="B83:D101"/>
  <tableColumns count="3">
    <tableColumn id="1" name="Descripción " dataDxfId="3"/>
    <tableColumn id="2" name="Cantidad" dataDxfId="2" dataCellStyle="Millares"/>
    <tableColumn id="3" name="Montos" dataDxfId="1">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51"/>
      <c r="U2" s="551"/>
      <c r="V2" s="551"/>
      <c r="W2" s="551"/>
      <c r="X2" s="551"/>
      <c r="Y2" s="551"/>
      <c r="Z2" s="551"/>
      <c r="AA2" s="551"/>
      <c r="AB2" s="551"/>
      <c r="AC2" s="551" t="s">
        <v>25</v>
      </c>
      <c r="AD2" s="551"/>
      <c r="AE2" s="551"/>
      <c r="AF2" s="551"/>
      <c r="AG2" s="551"/>
      <c r="AH2" s="551"/>
      <c r="AI2" s="551"/>
      <c r="AJ2" s="551"/>
    </row>
    <row r="3" spans="2:36" ht="16.5" customHeight="1">
      <c r="B3" s="33" t="s">
        <v>7</v>
      </c>
      <c r="C3" s="33"/>
      <c r="D3" s="33"/>
      <c r="E3" s="33"/>
      <c r="F3" s="33"/>
      <c r="G3" s="33"/>
      <c r="H3" s="33"/>
      <c r="I3" s="33"/>
      <c r="J3" s="33"/>
      <c r="K3" s="33"/>
      <c r="L3" s="33"/>
      <c r="M3" s="33"/>
      <c r="N3" s="33"/>
      <c r="O3" s="33"/>
      <c r="P3" s="33"/>
      <c r="Q3" s="33"/>
      <c r="R3" s="33"/>
      <c r="S3" s="33"/>
      <c r="T3" s="551"/>
      <c r="U3" s="551"/>
      <c r="V3" s="551"/>
      <c r="W3" s="551"/>
      <c r="X3" s="551"/>
      <c r="Y3" s="551"/>
      <c r="Z3" s="551"/>
      <c r="AA3" s="551"/>
      <c r="AB3" s="551"/>
      <c r="AC3" s="551" t="s">
        <v>7</v>
      </c>
      <c r="AD3" s="551"/>
      <c r="AE3" s="551"/>
      <c r="AF3" s="551"/>
      <c r="AG3" s="551"/>
      <c r="AH3" s="551"/>
      <c r="AI3" s="551"/>
      <c r="AJ3" s="551"/>
    </row>
    <row r="4" spans="2:36" ht="12.75" customHeight="1">
      <c r="B4" s="33" t="s">
        <v>36</v>
      </c>
      <c r="C4" s="33"/>
      <c r="D4" s="33"/>
      <c r="E4" s="33"/>
      <c r="F4" s="33"/>
      <c r="G4" s="33"/>
      <c r="H4" s="33"/>
      <c r="I4" s="33"/>
      <c r="J4" s="33"/>
      <c r="K4" s="33"/>
      <c r="L4" s="33"/>
      <c r="M4" s="33"/>
      <c r="N4" s="33"/>
      <c r="O4" s="33"/>
      <c r="P4" s="33"/>
      <c r="Q4" s="33"/>
      <c r="R4" s="33"/>
      <c r="S4" s="33"/>
      <c r="T4" s="551"/>
      <c r="U4" s="551"/>
      <c r="V4" s="551"/>
      <c r="W4" s="551"/>
      <c r="X4" s="551"/>
      <c r="Y4" s="551"/>
      <c r="Z4" s="551"/>
      <c r="AA4" s="551"/>
      <c r="AB4" s="551"/>
      <c r="AC4" s="551" t="s">
        <v>36</v>
      </c>
      <c r="AD4" s="551"/>
      <c r="AE4" s="551"/>
      <c r="AF4" s="551"/>
      <c r="AG4" s="551"/>
      <c r="AH4" s="551"/>
      <c r="AI4" s="551"/>
      <c r="AJ4" s="551"/>
    </row>
    <row r="5" spans="2:36" ht="15.75">
      <c r="B5" s="2"/>
      <c r="C5" s="2"/>
      <c r="D5" s="2"/>
    </row>
    <row r="6" spans="2:36" ht="16.5" thickBot="1">
      <c r="B6" s="2"/>
      <c r="C6" s="2"/>
      <c r="D6" s="2"/>
    </row>
    <row r="7" spans="2:36" ht="75.75" customHeight="1">
      <c r="B7" s="548" t="s">
        <v>20</v>
      </c>
      <c r="C7" s="548" t="s">
        <v>38</v>
      </c>
      <c r="D7" s="548" t="s">
        <v>39</v>
      </c>
      <c r="E7" s="557" t="s">
        <v>40</v>
      </c>
      <c r="F7" s="548" t="s">
        <v>37</v>
      </c>
      <c r="G7" s="557" t="s">
        <v>9</v>
      </c>
      <c r="H7" s="546" t="s">
        <v>0</v>
      </c>
      <c r="I7" s="546" t="s">
        <v>8</v>
      </c>
      <c r="J7" s="546" t="s">
        <v>16</v>
      </c>
      <c r="K7" s="546"/>
      <c r="L7" s="546" t="s">
        <v>13</v>
      </c>
      <c r="M7" s="546"/>
      <c r="N7" s="546"/>
      <c r="O7" s="546"/>
      <c r="P7" s="546"/>
      <c r="Q7" s="546"/>
      <c r="R7" s="546"/>
      <c r="S7" s="546"/>
      <c r="T7" s="548" t="s">
        <v>14</v>
      </c>
      <c r="U7" s="546" t="s">
        <v>18</v>
      </c>
      <c r="V7" s="546" t="s">
        <v>26</v>
      </c>
      <c r="W7" s="546"/>
      <c r="X7" s="546" t="s">
        <v>15</v>
      </c>
      <c r="Y7" s="546" t="s">
        <v>17</v>
      </c>
      <c r="Z7" s="546"/>
      <c r="AA7" s="546" t="s">
        <v>22</v>
      </c>
      <c r="AB7" s="546" t="s">
        <v>32</v>
      </c>
      <c r="AC7" s="552" t="s">
        <v>31</v>
      </c>
      <c r="AD7" s="552"/>
      <c r="AE7" s="552"/>
      <c r="AF7" s="552"/>
      <c r="AG7" s="546" t="s">
        <v>28</v>
      </c>
      <c r="AH7" s="546" t="s">
        <v>29</v>
      </c>
      <c r="AI7" s="546" t="s">
        <v>1</v>
      </c>
      <c r="AJ7" s="546" t="s">
        <v>2</v>
      </c>
    </row>
    <row r="8" spans="2:36" ht="15.75" customHeight="1">
      <c r="B8" s="549"/>
      <c r="C8" s="549"/>
      <c r="D8" s="549"/>
      <c r="E8" s="558"/>
      <c r="F8" s="549"/>
      <c r="G8" s="558"/>
      <c r="H8" s="547"/>
      <c r="I8" s="547"/>
      <c r="J8" s="547" t="s">
        <v>33</v>
      </c>
      <c r="K8" s="547" t="s">
        <v>19</v>
      </c>
      <c r="L8" s="550" t="s">
        <v>3</v>
      </c>
      <c r="M8" s="550"/>
      <c r="N8" s="550" t="s">
        <v>4</v>
      </c>
      <c r="O8" s="550"/>
      <c r="P8" s="550" t="s">
        <v>5</v>
      </c>
      <c r="Q8" s="550"/>
      <c r="R8" s="550" t="s">
        <v>6</v>
      </c>
      <c r="S8" s="550"/>
      <c r="T8" s="549"/>
      <c r="U8" s="547"/>
      <c r="V8" s="547" t="s">
        <v>23</v>
      </c>
      <c r="W8" s="547" t="s">
        <v>21</v>
      </c>
      <c r="X8" s="547"/>
      <c r="Y8" s="547" t="s">
        <v>23</v>
      </c>
      <c r="Z8" s="547" t="s">
        <v>21</v>
      </c>
      <c r="AA8" s="547"/>
      <c r="AB8" s="547"/>
      <c r="AC8" s="14" t="s">
        <v>3</v>
      </c>
      <c r="AD8" s="14" t="s">
        <v>4</v>
      </c>
      <c r="AE8" s="14" t="s">
        <v>5</v>
      </c>
      <c r="AF8" s="14" t="s">
        <v>6</v>
      </c>
      <c r="AG8" s="547"/>
      <c r="AH8" s="547"/>
      <c r="AI8" s="547"/>
      <c r="AJ8" s="547"/>
    </row>
    <row r="9" spans="2:36" ht="78.75">
      <c r="B9" s="549"/>
      <c r="C9" s="549"/>
      <c r="D9" s="549"/>
      <c r="E9" s="558"/>
      <c r="F9" s="549"/>
      <c r="G9" s="558"/>
      <c r="H9" s="547"/>
      <c r="I9" s="547"/>
      <c r="J9" s="547"/>
      <c r="K9" s="547"/>
      <c r="L9" s="32" t="s">
        <v>11</v>
      </c>
      <c r="M9" s="32" t="s">
        <v>12</v>
      </c>
      <c r="N9" s="32" t="s">
        <v>11</v>
      </c>
      <c r="O9" s="32" t="s">
        <v>12</v>
      </c>
      <c r="P9" s="32" t="s">
        <v>11</v>
      </c>
      <c r="Q9" s="32" t="s">
        <v>12</v>
      </c>
      <c r="R9" s="32" t="s">
        <v>11</v>
      </c>
      <c r="S9" s="32" t="s">
        <v>12</v>
      </c>
      <c r="T9" s="549"/>
      <c r="U9" s="547"/>
      <c r="V9" s="547"/>
      <c r="W9" s="547"/>
      <c r="X9" s="547"/>
      <c r="Y9" s="547"/>
      <c r="Z9" s="547"/>
      <c r="AA9" s="547"/>
      <c r="AB9" s="547"/>
      <c r="AC9" s="14" t="s">
        <v>24</v>
      </c>
      <c r="AD9" s="14" t="s">
        <v>24</v>
      </c>
      <c r="AE9" s="14" t="s">
        <v>24</v>
      </c>
      <c r="AF9" s="14" t="s">
        <v>24</v>
      </c>
      <c r="AG9" s="547"/>
      <c r="AH9" s="547"/>
      <c r="AI9" s="547"/>
      <c r="AJ9" s="547"/>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5" t="s">
        <v>10</v>
      </c>
      <c r="K31" s="556"/>
      <c r="L31" s="553"/>
      <c r="M31" s="554"/>
      <c r="N31" s="553"/>
      <c r="O31" s="554"/>
      <c r="P31" s="553"/>
      <c r="Q31" s="554"/>
      <c r="R31" s="553"/>
      <c r="S31" s="554"/>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UI66"/>
  <sheetViews>
    <sheetView showGridLines="0" topLeftCell="A4" zoomScale="86" zoomScaleNormal="86" workbookViewId="0">
      <selection activeCell="C5" sqref="C5"/>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2" t="s">
        <v>1380</v>
      </c>
      <c r="B2" s="122" t="s">
        <v>1382</v>
      </c>
      <c r="C2" s="122" t="s">
        <v>483</v>
      </c>
      <c r="D2" s="122" t="s">
        <v>1381</v>
      </c>
      <c r="E2" s="122" t="s">
        <v>1383</v>
      </c>
      <c r="F2" s="122" t="s">
        <v>484</v>
      </c>
      <c r="G2" s="158" t="s">
        <v>1384</v>
      </c>
      <c r="H2" s="122" t="s">
        <v>1385</v>
      </c>
      <c r="I2" s="122" t="s">
        <v>1386</v>
      </c>
      <c r="J2" s="122" t="s">
        <v>1492</v>
      </c>
      <c r="K2" s="122" t="s">
        <v>1387</v>
      </c>
      <c r="L2" s="122" t="s">
        <v>1388</v>
      </c>
      <c r="M2" s="122" t="s">
        <v>1389</v>
      </c>
      <c r="N2" s="122" t="s">
        <v>1390</v>
      </c>
      <c r="O2" s="122" t="s">
        <v>1391</v>
      </c>
      <c r="R2" s="122" t="s">
        <v>139</v>
      </c>
      <c r="S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122" t="s">
        <v>432</v>
      </c>
      <c r="AI2" s="122" t="s">
        <v>433</v>
      </c>
      <c r="AJ2" s="122" t="s">
        <v>434</v>
      </c>
      <c r="AK2" s="122" t="s">
        <v>435</v>
      </c>
      <c r="AL2" s="122" t="s">
        <v>436</v>
      </c>
      <c r="AM2" s="122" t="s">
        <v>439</v>
      </c>
      <c r="AN2" s="122" t="s">
        <v>437</v>
      </c>
      <c r="AO2" s="122" t="s">
        <v>438</v>
      </c>
      <c r="AP2" s="122" t="s">
        <v>440</v>
      </c>
      <c r="AQ2" s="122" t="s">
        <v>441</v>
      </c>
      <c r="AR2" s="122" t="s">
        <v>442</v>
      </c>
      <c r="AS2" s="122" t="s">
        <v>443</v>
      </c>
      <c r="AT2" s="122" t="s">
        <v>444</v>
      </c>
      <c r="AU2" s="122" t="s">
        <v>445</v>
      </c>
      <c r="AV2" s="122" t="s">
        <v>446</v>
      </c>
      <c r="AW2" s="122" t="s">
        <v>447</v>
      </c>
      <c r="AX2" s="122" t="s">
        <v>448</v>
      </c>
      <c r="AY2" s="122" t="s">
        <v>449</v>
      </c>
      <c r="AZ2" s="122" t="s">
        <v>450</v>
      </c>
      <c r="BA2" s="122" t="s">
        <v>451</v>
      </c>
      <c r="BB2" s="122" t="s">
        <v>452</v>
      </c>
      <c r="BC2" s="122" t="s">
        <v>453</v>
      </c>
      <c r="BD2" s="122" t="s">
        <v>454</v>
      </c>
      <c r="BE2" s="122" t="s">
        <v>455</v>
      </c>
      <c r="BF2" s="122" t="s">
        <v>456</v>
      </c>
      <c r="BG2" s="122" t="s">
        <v>457</v>
      </c>
      <c r="BH2" s="122" t="s">
        <v>458</v>
      </c>
      <c r="BI2" s="122" t="s">
        <v>459</v>
      </c>
      <c r="BJ2" s="122" t="s">
        <v>460</v>
      </c>
      <c r="BK2" s="122" t="s">
        <v>461</v>
      </c>
      <c r="BL2" s="122" t="s">
        <v>462</v>
      </c>
      <c r="BM2" s="122" t="s">
        <v>463</v>
      </c>
      <c r="BN2" s="122" t="s">
        <v>464</v>
      </c>
      <c r="BO2" s="122" t="s">
        <v>465</v>
      </c>
      <c r="BP2" s="122" t="s">
        <v>466</v>
      </c>
      <c r="BQ2" s="122" t="s">
        <v>467</v>
      </c>
      <c r="BR2" s="122" t="s">
        <v>468</v>
      </c>
      <c r="BS2" s="122" t="s">
        <v>469</v>
      </c>
      <c r="BT2" s="122" t="s">
        <v>470</v>
      </c>
      <c r="BU2" s="122"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398</v>
      </c>
      <c r="D5" s="196">
        <f>SUMIF(C:C,$C$10,D:D)</f>
        <v>13500000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4"/>
    </row>
    <row r="10" spans="1:555" ht="15.75" thickBot="1">
      <c r="C10" s="155" t="s">
        <v>53</v>
      </c>
      <c r="D10" s="110">
        <f>SUM(F17:F32)</f>
        <v>11485000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2" t="s">
        <v>402</v>
      </c>
      <c r="D13" s="203" t="str">
        <f>+'Investigación Científica'!E8</f>
        <v>a.2</v>
      </c>
      <c r="E13" s="95"/>
      <c r="F13" s="95"/>
      <c r="G13" s="95"/>
      <c r="H13" s="76"/>
      <c r="I13" s="76"/>
      <c r="J13" s="76"/>
      <c r="K13" s="114"/>
    </row>
    <row r="14" spans="1:555" ht="18.7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2) Lograr el otorgamiento de 44 Becas de Investigación Científica, Desarrollo Tecnológico e Innovación según presupuesto 2014:•  Becas Sustantivas.•  Becas Básicas.•  Becas para tesis de posgrado.•  Becas para estudiantes de pregrado.•  Becas para estudiantes de posgrado.•  Becas especiales.</v>
      </c>
      <c r="D14" s="31"/>
      <c r="E14" s="95"/>
      <c r="F14" s="95"/>
      <c r="G14" s="95"/>
      <c r="H14" s="76"/>
      <c r="I14" s="76"/>
      <c r="J14" s="76"/>
      <c r="K14" s="114"/>
    </row>
    <row r="15" spans="1:555" ht="15.75" thickBot="1">
      <c r="F15" s="95"/>
      <c r="G15" s="76"/>
      <c r="H15" s="76"/>
      <c r="I15" s="76"/>
    </row>
    <row r="16" spans="1:555" ht="30.75" thickBot="1">
      <c r="C16" s="129" t="s">
        <v>44</v>
      </c>
      <c r="D16" s="134" t="s">
        <v>55</v>
      </c>
      <c r="E16" s="136" t="s">
        <v>57</v>
      </c>
      <c r="F16" s="135" t="s">
        <v>27</v>
      </c>
      <c r="G16" s="133" t="s">
        <v>141</v>
      </c>
      <c r="H16" s="136" t="s">
        <v>46</v>
      </c>
      <c r="I16" s="133" t="s">
        <v>142</v>
      </c>
      <c r="J16" s="133" t="s">
        <v>420</v>
      </c>
      <c r="K16" s="133" t="s">
        <v>421</v>
      </c>
      <c r="L16" s="133" t="s">
        <v>477</v>
      </c>
    </row>
    <row r="17" spans="3:12">
      <c r="C17" s="139" t="s">
        <v>1757</v>
      </c>
      <c r="D17" s="156">
        <v>21</v>
      </c>
      <c r="E17" s="116">
        <v>500000</v>
      </c>
      <c r="F17" s="99">
        <f t="shared" ref="F17:F32" si="0">D17*E17</f>
        <v>10500000</v>
      </c>
      <c r="G17" s="159" t="s">
        <v>139</v>
      </c>
      <c r="H17" s="140" t="s">
        <v>1103</v>
      </c>
      <c r="I17" s="130" t="str">
        <f>VLOOKUP(H17,Presupuesto!$B$11:$C$565,2,0)</f>
        <v>BECAS SUSTANTIVAS DE INVESTIGACIÓN</v>
      </c>
      <c r="J17" s="222" t="s">
        <v>1382</v>
      </c>
      <c r="K17" s="100" t="s">
        <v>404</v>
      </c>
      <c r="L17" s="100"/>
    </row>
    <row r="18" spans="3:12">
      <c r="C18" s="139" t="s">
        <v>1758</v>
      </c>
      <c r="D18" s="156">
        <v>12</v>
      </c>
      <c r="E18" s="123">
        <v>50000</v>
      </c>
      <c r="F18" s="99">
        <f t="shared" si="0"/>
        <v>600000</v>
      </c>
      <c r="G18" s="159" t="s">
        <v>139</v>
      </c>
      <c r="H18" s="140" t="s">
        <v>1109</v>
      </c>
      <c r="I18" s="130" t="str">
        <f>VLOOKUP(H18,Presupuesto!$B$11:$C$565,2,0)</f>
        <v>BECAS BÁSICAS DE INVESTIGACIÓN</v>
      </c>
      <c r="J18" s="100" t="str">
        <f>$J$17</f>
        <v>Investigación Científica</v>
      </c>
      <c r="K18" s="100" t="s">
        <v>422</v>
      </c>
      <c r="L18" s="100"/>
    </row>
    <row r="19" spans="3:12">
      <c r="C19" s="139" t="s">
        <v>1759</v>
      </c>
      <c r="D19" s="156">
        <v>2</v>
      </c>
      <c r="E19" s="123">
        <v>80000</v>
      </c>
      <c r="F19" s="99">
        <f t="shared" si="0"/>
        <v>160000</v>
      </c>
      <c r="G19" s="159" t="s">
        <v>139</v>
      </c>
      <c r="H19" s="140" t="s">
        <v>1107</v>
      </c>
      <c r="I19" s="130" t="str">
        <f>VLOOKUP(H19,Presupuesto!$B$11:$C$565,2,0)</f>
        <v>BECAS DE INVEST. PARA DOC.DE POST-GRADO</v>
      </c>
      <c r="J19" s="100" t="str">
        <f t="shared" ref="J19:J31" si="1">$J$17</f>
        <v>Investigación Científica</v>
      </c>
      <c r="K19" s="100" t="s">
        <v>422</v>
      </c>
      <c r="L19" s="100"/>
    </row>
    <row r="20" spans="3:12">
      <c r="C20" s="139" t="s">
        <v>1760</v>
      </c>
      <c r="D20" s="156">
        <v>5</v>
      </c>
      <c r="E20" s="123">
        <v>25000</v>
      </c>
      <c r="F20" s="99">
        <f t="shared" si="0"/>
        <v>125000</v>
      </c>
      <c r="G20" s="159" t="s">
        <v>139</v>
      </c>
      <c r="H20" s="140" t="s">
        <v>1105</v>
      </c>
      <c r="I20" s="130" t="str">
        <f>VLOOKUP(H20,Presupuesto!$B$11:$C$565,2,0)</f>
        <v>BECAS DE INVEST, PARA ESTUD. DE PREGRADO</v>
      </c>
      <c r="J20" s="100" t="str">
        <f t="shared" si="1"/>
        <v>Investigación Científica</v>
      </c>
      <c r="K20" s="100" t="s">
        <v>422</v>
      </c>
      <c r="L20" s="100"/>
    </row>
    <row r="21" spans="3:12">
      <c r="C21" s="139" t="s">
        <v>1771</v>
      </c>
      <c r="D21" s="156">
        <v>4</v>
      </c>
      <c r="E21" s="123">
        <v>25000</v>
      </c>
      <c r="F21" s="99">
        <f t="shared" si="0"/>
        <v>100000</v>
      </c>
      <c r="G21" s="159" t="s">
        <v>139</v>
      </c>
      <c r="H21" s="140" t="s">
        <v>1117</v>
      </c>
      <c r="I21" s="130" t="str">
        <f>VLOOKUP(H21,Presupuesto!$B$11:$C$565,2,0)</f>
        <v>BECAS DE INV. PARA ESTUDIANTES DE POSTGRADO</v>
      </c>
      <c r="J21" s="100" t="str">
        <f t="shared" si="1"/>
        <v>Investigación Científica</v>
      </c>
      <c r="K21" s="100" t="s">
        <v>422</v>
      </c>
      <c r="L21" s="100"/>
    </row>
    <row r="22" spans="3:12">
      <c r="C22" s="139"/>
      <c r="D22" s="156"/>
      <c r="E22" s="123"/>
      <c r="F22" s="99">
        <f t="shared" si="0"/>
        <v>0</v>
      </c>
      <c r="G22" s="159"/>
      <c r="H22" s="140" t="s">
        <v>1089</v>
      </c>
      <c r="I22" s="130" t="str">
        <f>VLOOKUP(H22,Presupuesto!$B$11:$C$565,2,0)</f>
        <v>BECAS PARA HIJOS DE LOS TRABAJADORES</v>
      </c>
      <c r="J22" s="100" t="str">
        <f t="shared" si="1"/>
        <v>Investigación Científica</v>
      </c>
      <c r="K22" s="100" t="s">
        <v>411</v>
      </c>
      <c r="L22" s="100"/>
    </row>
    <row r="23" spans="3:12">
      <c r="C23" s="139"/>
      <c r="D23" s="156"/>
      <c r="E23" s="123"/>
      <c r="F23" s="99">
        <f t="shared" si="0"/>
        <v>0</v>
      </c>
      <c r="G23" s="159"/>
      <c r="H23" s="140" t="s">
        <v>1091</v>
      </c>
      <c r="I23" s="130" t="str">
        <f>VLOOKUP(H23,Presupuesto!$B$11:$C$565,2,0)</f>
        <v>BECAS POST GRADO ECONOMIA</v>
      </c>
      <c r="J23" s="100" t="str">
        <f t="shared" si="1"/>
        <v>Investigación Científica</v>
      </c>
      <c r="K23" s="100" t="s">
        <v>422</v>
      </c>
      <c r="L23" s="100"/>
    </row>
    <row r="24" spans="3:12">
      <c r="C24" s="139"/>
      <c r="D24" s="156"/>
      <c r="E24" s="123"/>
      <c r="F24" s="99">
        <f t="shared" si="0"/>
        <v>0</v>
      </c>
      <c r="G24" s="159"/>
      <c r="H24" s="140" t="s">
        <v>1093</v>
      </c>
      <c r="I24" s="130" t="str">
        <f>VLOOKUP(H24,Presupuesto!$B$11:$C$565,2,0)</f>
        <v>BECAS POST-GRADO DE TRABAJO SOCIAL</v>
      </c>
      <c r="J24" s="100" t="str">
        <f t="shared" si="1"/>
        <v>Investigación Científica</v>
      </c>
      <c r="K24" s="100" t="s">
        <v>422</v>
      </c>
      <c r="L24" s="100"/>
    </row>
    <row r="25" spans="3:12">
      <c r="C25" s="139"/>
      <c r="D25" s="156"/>
      <c r="E25" s="123"/>
      <c r="F25" s="99">
        <f t="shared" si="0"/>
        <v>0</v>
      </c>
      <c r="G25" s="159"/>
      <c r="H25" s="140" t="s">
        <v>1095</v>
      </c>
      <c r="I25" s="130" t="str">
        <f>VLOOKUP(H25,Presupuesto!$B$11:$C$565,2,0)</f>
        <v>BECAS PROFESIONALIZANTES DOCENTE (PLAN DE REFORMA)</v>
      </c>
      <c r="J25" s="100" t="str">
        <f t="shared" si="1"/>
        <v>Investigación Científica</v>
      </c>
      <c r="K25" s="100" t="s">
        <v>422</v>
      </c>
      <c r="L25" s="100"/>
    </row>
    <row r="26" spans="3:12">
      <c r="C26" s="139"/>
      <c r="D26" s="156"/>
      <c r="E26" s="123"/>
      <c r="F26" s="99">
        <f t="shared" si="0"/>
        <v>0</v>
      </c>
      <c r="G26" s="159"/>
      <c r="H26" s="140" t="s">
        <v>1097</v>
      </c>
      <c r="I26" s="130" t="str">
        <f>VLOOKUP(H26,Presupuesto!$B$11:$C$565,2,0)</f>
        <v>PRESTAMOS A ESTUDIANTES</v>
      </c>
      <c r="J26" s="100" t="str">
        <f t="shared" si="1"/>
        <v>Investigación Científica</v>
      </c>
      <c r="K26" s="100" t="s">
        <v>422</v>
      </c>
      <c r="L26" s="100"/>
    </row>
    <row r="27" spans="3:12">
      <c r="C27" s="139"/>
      <c r="D27" s="156"/>
      <c r="E27" s="123"/>
      <c r="F27" s="99">
        <f t="shared" si="0"/>
        <v>0</v>
      </c>
      <c r="G27" s="159"/>
      <c r="H27" s="140" t="s">
        <v>1099</v>
      </c>
      <c r="I27" s="130" t="str">
        <f>VLOOKUP(H27,Presupuesto!$B$11:$C$565,2,0)</f>
        <v>BECAS TALLERES EMPLEADOS A ESTUDIANTES</v>
      </c>
      <c r="J27" s="100" t="str">
        <f t="shared" si="1"/>
        <v>Investigación Científica</v>
      </c>
      <c r="K27" s="100" t="s">
        <v>422</v>
      </c>
      <c r="L27" s="100"/>
    </row>
    <row r="28" spans="3:12">
      <c r="C28" s="143"/>
      <c r="D28" s="156"/>
      <c r="E28" s="118"/>
      <c r="F28" s="99">
        <f t="shared" si="0"/>
        <v>0</v>
      </c>
      <c r="G28" s="159"/>
      <c r="H28" s="144"/>
      <c r="I28" s="130" t="e">
        <f>VLOOKUP(H28,Presupuesto!$B$11:$C$565,2,0)</f>
        <v>#N/A</v>
      </c>
      <c r="J28" s="100" t="str">
        <f t="shared" si="1"/>
        <v>Investigación Científica</v>
      </c>
      <c r="K28" s="100" t="s">
        <v>413</v>
      </c>
      <c r="L28" s="100"/>
    </row>
    <row r="29" spans="3:12">
      <c r="C29" s="143"/>
      <c r="D29" s="156"/>
      <c r="E29" s="118"/>
      <c r="F29" s="99">
        <f t="shared" si="0"/>
        <v>0</v>
      </c>
      <c r="G29" s="159"/>
      <c r="H29" s="144"/>
      <c r="I29" s="130" t="e">
        <f>VLOOKUP(H29,Presupuesto!$B$11:$C$565,2,0)</f>
        <v>#N/A</v>
      </c>
      <c r="J29" s="100" t="str">
        <f t="shared" si="1"/>
        <v>Investigación Científica</v>
      </c>
      <c r="K29" s="100" t="s">
        <v>422</v>
      </c>
      <c r="L29" s="100"/>
    </row>
    <row r="30" spans="3:12">
      <c r="C30" s="143"/>
      <c r="D30" s="156"/>
      <c r="E30" s="118"/>
      <c r="F30" s="99">
        <f t="shared" si="0"/>
        <v>0</v>
      </c>
      <c r="G30" s="159"/>
      <c r="H30" s="144"/>
      <c r="I30" s="130" t="e">
        <f>VLOOKUP(H30,Presupuesto!$B$11:$C$565,2,0)</f>
        <v>#N/A</v>
      </c>
      <c r="J30" s="100" t="str">
        <f t="shared" si="1"/>
        <v>Investigación Científica</v>
      </c>
      <c r="K30" s="100" t="s">
        <v>422</v>
      </c>
      <c r="L30" s="100"/>
    </row>
    <row r="31" spans="3:12">
      <c r="C31" s="143"/>
      <c r="D31" s="156"/>
      <c r="E31" s="118"/>
      <c r="F31" s="99">
        <f t="shared" si="0"/>
        <v>0</v>
      </c>
      <c r="G31" s="159"/>
      <c r="H31" s="144"/>
      <c r="I31" s="130" t="e">
        <f>VLOOKUP(H31,Presupuesto!$B$11:$C$565,2,0)</f>
        <v>#N/A</v>
      </c>
      <c r="J31" s="100" t="str">
        <f t="shared" si="1"/>
        <v>Investigación Científica</v>
      </c>
      <c r="K31" s="100" t="s">
        <v>422</v>
      </c>
      <c r="L31" s="100"/>
    </row>
    <row r="32" spans="3:12" ht="15.75" thickBot="1">
      <c r="C32" s="145"/>
      <c r="D32" s="226"/>
      <c r="E32" s="105"/>
      <c r="F32" s="107">
        <f t="shared" si="0"/>
        <v>0</v>
      </c>
      <c r="G32" s="160"/>
      <c r="H32" s="146"/>
      <c r="I32" s="132" t="e">
        <f>VLOOKUP(H32,Presupuesto!$B$11:$C$565,2,0)</f>
        <v>#N/A</v>
      </c>
      <c r="J32" s="108" t="str">
        <f t="shared" ref="J32" si="2">$J$17</f>
        <v>Investigación Científica</v>
      </c>
      <c r="K32" s="124" t="s">
        <v>404</v>
      </c>
      <c r="L32" s="124"/>
    </row>
    <row r="33" spans="2:12">
      <c r="F33" s="92"/>
      <c r="G33" s="91"/>
      <c r="H33" s="92"/>
      <c r="I33" s="92"/>
    </row>
    <row r="35" spans="2:12" ht="15.75" thickBot="1"/>
    <row r="36" spans="2:12" ht="15.75" thickBot="1">
      <c r="C36" s="155" t="s">
        <v>53</v>
      </c>
      <c r="D36" s="110">
        <f>SUM(F43:F46)</f>
        <v>1670000</v>
      </c>
      <c r="F36" s="506">
        <f>+D36+D10</f>
        <v>13155000</v>
      </c>
      <c r="G36" s="79"/>
      <c r="H36" s="70"/>
      <c r="I36" s="70"/>
    </row>
    <row r="37" spans="2:12">
      <c r="B37" s="95"/>
      <c r="C37" s="70"/>
      <c r="D37" s="31"/>
      <c r="E37" s="95"/>
      <c r="F37" s="95"/>
      <c r="G37" s="95"/>
      <c r="H37" s="76"/>
      <c r="I37" s="76"/>
      <c r="J37" s="76"/>
      <c r="K37" s="114"/>
    </row>
    <row r="38" spans="2:12">
      <c r="B38" s="95"/>
      <c r="C38" s="70"/>
      <c r="D38" s="31"/>
      <c r="E38" s="95"/>
      <c r="F38" s="95"/>
      <c r="G38" s="95"/>
      <c r="H38" s="76"/>
      <c r="I38" s="76"/>
      <c r="J38" s="76"/>
      <c r="K38" s="114"/>
    </row>
    <row r="39" spans="2:12" ht="15.75">
      <c r="B39" s="95"/>
      <c r="C39" s="202" t="s">
        <v>402</v>
      </c>
      <c r="D39" s="203" t="str">
        <f>+'Investigación Científica'!E9</f>
        <v>a.3</v>
      </c>
      <c r="E39" s="95"/>
      <c r="F39" s="95"/>
      <c r="G39" s="95"/>
      <c r="H39" s="76"/>
      <c r="I39" s="76"/>
      <c r="J39" s="76"/>
      <c r="K39" s="114"/>
    </row>
    <row r="40" spans="2:12" ht="18.75">
      <c r="B40" s="95"/>
      <c r="C40" s="212" t="str">
        <f>IFERROR(VLOOKUP(D39,'Desarrollo e Innov. Curricular'!$E:$F,2,FALSE),IFERROR(VLOOKUP(D39,'Investigación Científica'!$E:$F,2,FALSE),IFERROR(VLOOKUP(D39,'Vinculación Univ. Sociedad'!$E:$F,2,FALSE),IFERROR(VLOOKUP(D39,'Docencia y Profesorado Universi'!$E:$F,2,FALSE),IFERROR(VLOOKUP(D39,'Estudiantes y Graduados'!$E:$F,2,FALSE),IFERROR(VLOOKUP(D39,'Gestion Administrativa'!$E:$F,2,FALSE),IFERROR(VLOOKUP(D39,'Gestión Académica'!$E:$F,2,FALSE),IFERROR(VLOOKUP(D39,'Aseguramiento de la Calidad'!$E:$F,2,FALSE),IFERROR(VLOOKUP(D39,'Gestión del Conocimiento'!$E:$F,2,FALSE),IFERROR(VLOOKUP(D39,'Gobernabilidad y Procesos...'!$E:$F,2,FALSE),IFERROR(VLOOKUP(D39,'Gestión del Talento Humano'!$E:$F,2,FALSE),IFERROR(VLOOKUP(D39,'Internacionalización de la E.S.'!$E:$F,2,FALSE),IFERROR(VLOOKUP(D39,Posgrado!$E:$F,2,FALSE),IFERROR(VLOOKUP(D39,'Cultura de Innovación Insti...'!$E:$F,2,FALSE),VLOOKUP(D39,'Lo Esencial de la Reforma Univ.'!$E:$F,2,0)))))))))))))))</f>
        <v>3) Gestionar la finalización de 30 becas en ejecución.</v>
      </c>
      <c r="D40" s="31"/>
      <c r="E40" s="95"/>
      <c r="F40" s="95"/>
      <c r="G40" s="95"/>
      <c r="H40" s="76"/>
      <c r="I40" s="76"/>
      <c r="J40" s="76"/>
      <c r="K40" s="114"/>
    </row>
    <row r="41" spans="2:12" ht="15.75" thickBot="1">
      <c r="F41" s="95"/>
      <c r="G41" s="76"/>
      <c r="H41" s="76"/>
      <c r="I41" s="76"/>
    </row>
    <row r="42" spans="2:12" ht="30.75" thickBot="1">
      <c r="C42" s="129" t="s">
        <v>44</v>
      </c>
      <c r="D42" s="134" t="s">
        <v>55</v>
      </c>
      <c r="E42" s="136" t="s">
        <v>57</v>
      </c>
      <c r="F42" s="135" t="s">
        <v>27</v>
      </c>
      <c r="G42" s="133" t="s">
        <v>141</v>
      </c>
      <c r="H42" s="136" t="s">
        <v>46</v>
      </c>
      <c r="I42" s="133" t="s">
        <v>142</v>
      </c>
      <c r="J42" s="133" t="s">
        <v>420</v>
      </c>
      <c r="K42" s="133" t="s">
        <v>421</v>
      </c>
      <c r="L42" s="133" t="s">
        <v>477</v>
      </c>
    </row>
    <row r="43" spans="2:12">
      <c r="C43" s="455" t="s">
        <v>1757</v>
      </c>
      <c r="D43" s="335">
        <v>7</v>
      </c>
      <c r="E43" s="116">
        <v>200000</v>
      </c>
      <c r="F43" s="336">
        <f t="shared" ref="F43:F46" si="3">D43*E43</f>
        <v>1400000</v>
      </c>
      <c r="G43" s="337" t="s">
        <v>139</v>
      </c>
      <c r="H43" s="456" t="s">
        <v>1103</v>
      </c>
      <c r="I43" s="457" t="str">
        <f>VLOOKUP(H43,Presupuesto!$B$11:$C$565,2,0)</f>
        <v>BECAS SUSTANTIVAS DE INVESTIGACIÓN</v>
      </c>
      <c r="J43" s="338" t="s">
        <v>1382</v>
      </c>
      <c r="K43" s="117" t="s">
        <v>404</v>
      </c>
      <c r="L43" s="117"/>
    </row>
    <row r="44" spans="2:12">
      <c r="C44" s="139" t="s">
        <v>1758</v>
      </c>
      <c r="D44" s="156">
        <v>8</v>
      </c>
      <c r="E44" s="123">
        <v>20000</v>
      </c>
      <c r="F44" s="99">
        <f t="shared" si="3"/>
        <v>160000</v>
      </c>
      <c r="G44" s="159" t="s">
        <v>139</v>
      </c>
      <c r="H44" s="140" t="s">
        <v>1109</v>
      </c>
      <c r="I44" s="130" t="str">
        <f>VLOOKUP(H44,Presupuesto!$B$11:$C$565,2,0)</f>
        <v>BECAS BÁSICAS DE INVESTIGACIÓN</v>
      </c>
      <c r="J44" s="100" t="str">
        <f>$J$17</f>
        <v>Investigación Científica</v>
      </c>
      <c r="K44" s="100" t="s">
        <v>422</v>
      </c>
      <c r="L44" s="100"/>
    </row>
    <row r="45" spans="2:12">
      <c r="C45" s="139" t="s">
        <v>1759</v>
      </c>
      <c r="D45" s="156">
        <v>2</v>
      </c>
      <c r="E45" s="123">
        <v>40000</v>
      </c>
      <c r="F45" s="99">
        <f t="shared" si="3"/>
        <v>80000</v>
      </c>
      <c r="G45" s="159" t="s">
        <v>139</v>
      </c>
      <c r="H45" s="140" t="s">
        <v>1107</v>
      </c>
      <c r="I45" s="130" t="str">
        <f>VLOOKUP(H45,Presupuesto!$B$11:$C$565,2,0)</f>
        <v>BECAS DE INVEST. PARA DOC.DE POST-GRADO</v>
      </c>
      <c r="J45" s="100" t="str">
        <f t="shared" ref="J45:J46" si="4">$J$17</f>
        <v>Investigación Científica</v>
      </c>
      <c r="K45" s="100" t="s">
        <v>422</v>
      </c>
      <c r="L45" s="100"/>
    </row>
    <row r="46" spans="2:12" ht="15.75" thickBot="1">
      <c r="C46" s="458" t="s">
        <v>1770</v>
      </c>
      <c r="D46" s="459">
        <v>3</v>
      </c>
      <c r="E46" s="460">
        <v>10000</v>
      </c>
      <c r="F46" s="452">
        <f t="shared" si="3"/>
        <v>30000</v>
      </c>
      <c r="G46" s="340" t="s">
        <v>139</v>
      </c>
      <c r="H46" s="461" t="s">
        <v>1105</v>
      </c>
      <c r="I46" s="462" t="str">
        <f>VLOOKUP(H46,Presupuesto!$B$11:$C$565,2,0)</f>
        <v>BECAS DE INVEST, PARA ESTUD. DE PREGRADO</v>
      </c>
      <c r="J46" s="342" t="str">
        <f t="shared" si="4"/>
        <v>Investigación Científica</v>
      </c>
      <c r="K46" s="342" t="s">
        <v>422</v>
      </c>
      <c r="L46" s="342"/>
    </row>
    <row r="49" spans="2:12" ht="15.75" thickBot="1"/>
    <row r="50" spans="2:12" ht="15.75" thickBot="1">
      <c r="C50" s="155" t="s">
        <v>53</v>
      </c>
      <c r="D50" s="110">
        <f>SUM(F57:F66)</f>
        <v>345000</v>
      </c>
      <c r="F50" s="70"/>
      <c r="G50" s="79"/>
      <c r="H50" s="70"/>
      <c r="I50" s="70"/>
    </row>
    <row r="51" spans="2:12">
      <c r="B51" s="95"/>
      <c r="C51" s="70"/>
      <c r="D51" s="31"/>
      <c r="E51" s="95"/>
      <c r="F51" s="95"/>
      <c r="G51" s="95"/>
      <c r="H51" s="76"/>
      <c r="I51" s="76"/>
      <c r="J51" s="76"/>
      <c r="K51" s="114"/>
    </row>
    <row r="52" spans="2:12">
      <c r="B52" s="95"/>
      <c r="C52" s="70"/>
      <c r="D52" s="31"/>
      <c r="E52" s="95"/>
      <c r="F52" s="95"/>
      <c r="G52" s="95"/>
      <c r="H52" s="76"/>
      <c r="I52" s="76"/>
      <c r="J52" s="76"/>
      <c r="K52" s="114"/>
    </row>
    <row r="53" spans="2:12" ht="15.75">
      <c r="B53" s="95"/>
      <c r="C53" s="202" t="s">
        <v>402</v>
      </c>
      <c r="D53" s="203" t="str">
        <f>+'Investigación Científica'!E11</f>
        <v>a.5</v>
      </c>
      <c r="E53" s="95"/>
      <c r="F53" s="95"/>
      <c r="G53" s="95"/>
      <c r="H53" s="76"/>
      <c r="I53" s="76"/>
      <c r="J53" s="76"/>
      <c r="K53" s="114"/>
    </row>
    <row r="54" spans="2:12" ht="18.75">
      <c r="B54" s="95"/>
      <c r="C54" s="212" t="str">
        <f>IFERROR(VLOOKUP(D53,'Desarrollo e Innov. Curricular'!$E:$F,2,FALSE),IFERROR(VLOOKUP(D53,'Investigación Científica'!$E:$F,2,FALSE),IFERROR(VLOOKUP(D53,'Vinculación Univ. Sociedad'!$E:$F,2,FALSE),IFERROR(VLOOKUP(D53,'Docencia y Profesorado Universi'!$E:$F,2,FALSE),IFERROR(VLOOKUP(D53,'Estudiantes y Graduados'!$E:$F,2,FALSE),IFERROR(VLOOKUP(D53,'Gestion Administrativa'!$E:$F,2,FALSE),IFERROR(VLOOKUP(D53,'Gestión Académica'!$E:$F,2,FALSE),IFERROR(VLOOKUP(D53,'Aseguramiento de la Calidad'!$E:$F,2,FALSE),IFERROR(VLOOKUP(D53,'Gestión del Conocimiento'!$E:$F,2,FALSE),IFERROR(VLOOKUP(D53,'Gobernabilidad y Procesos...'!$E:$F,2,FALSE),IFERROR(VLOOKUP(D53,'Gestión del Talento Humano'!$E:$F,2,FALSE),IFERROR(VLOOKUP(D53,'Internacionalización de la E.S.'!$E:$F,2,FALSE),IFERROR(VLOOKUP(D53,Posgrado!$E:$F,2,FALSE),IFERROR(VLOOKUP(D53,'Cultura de Innovación Insti...'!$E:$F,2,FALSE),VLOOKUP(D53,'Lo Esencial de la Reforma Univ.'!$E:$F,2,0)))))))))))))))</f>
        <v xml:space="preserve">5) Lograr el otorgamiento de 10 premios a la investigación en sus diversas categorías. </v>
      </c>
      <c r="D54" s="31"/>
      <c r="E54" s="95"/>
      <c r="F54" s="95"/>
      <c r="G54" s="95"/>
      <c r="H54" s="76"/>
      <c r="I54" s="76"/>
      <c r="J54" s="76"/>
      <c r="K54" s="114"/>
    </row>
    <row r="55" spans="2:12" ht="15.75" thickBot="1">
      <c r="F55" s="95"/>
      <c r="G55" s="76"/>
      <c r="H55" s="76"/>
      <c r="I55" s="76"/>
    </row>
    <row r="56" spans="2:12" ht="30.75" thickBot="1">
      <c r="C56" s="129" t="s">
        <v>44</v>
      </c>
      <c r="D56" s="134" t="s">
        <v>55</v>
      </c>
      <c r="E56" s="136" t="s">
        <v>57</v>
      </c>
      <c r="F56" s="135" t="s">
        <v>27</v>
      </c>
      <c r="G56" s="133" t="s">
        <v>141</v>
      </c>
      <c r="H56" s="136" t="s">
        <v>46</v>
      </c>
      <c r="I56" s="133" t="s">
        <v>142</v>
      </c>
      <c r="J56" s="133" t="s">
        <v>420</v>
      </c>
      <c r="K56" s="133" t="s">
        <v>421</v>
      </c>
      <c r="L56" s="133" t="s">
        <v>477</v>
      </c>
    </row>
    <row r="57" spans="2:12">
      <c r="C57" s="455" t="s">
        <v>1709</v>
      </c>
      <c r="D57" s="335">
        <v>1</v>
      </c>
      <c r="E57" s="116">
        <v>50000</v>
      </c>
      <c r="F57" s="336">
        <f t="shared" ref="F57:F66" si="5">D57*E57</f>
        <v>50000</v>
      </c>
      <c r="G57" s="337" t="s">
        <v>139</v>
      </c>
      <c r="H57" s="456" t="s">
        <v>1115</v>
      </c>
      <c r="I57" s="457" t="str">
        <f>VLOOKUP(H57,Presupuesto!$B$11:$C$565,2,0)</f>
        <v>PREMIOS AL INVESTIGADOR</v>
      </c>
      <c r="J57" s="338" t="s">
        <v>1382</v>
      </c>
      <c r="K57" s="117" t="s">
        <v>404</v>
      </c>
      <c r="L57" s="117"/>
    </row>
    <row r="58" spans="2:12">
      <c r="C58" s="139" t="s">
        <v>1710</v>
      </c>
      <c r="D58" s="156">
        <v>1</v>
      </c>
      <c r="E58" s="123">
        <v>40000</v>
      </c>
      <c r="F58" s="99">
        <f t="shared" si="5"/>
        <v>40000</v>
      </c>
      <c r="G58" s="159" t="s">
        <v>139</v>
      </c>
      <c r="H58" s="140" t="s">
        <v>1115</v>
      </c>
      <c r="I58" s="130" t="str">
        <f>VLOOKUP(H58,Presupuesto!$B$11:$C$565,2,0)</f>
        <v>PREMIOS AL INVESTIGADOR</v>
      </c>
      <c r="J58" s="100" t="str">
        <f>$J$17</f>
        <v>Investigación Científica</v>
      </c>
      <c r="K58" s="100" t="s">
        <v>422</v>
      </c>
      <c r="L58" s="100"/>
    </row>
    <row r="59" spans="2:12">
      <c r="C59" s="139" t="s">
        <v>1711</v>
      </c>
      <c r="D59" s="156">
        <v>1</v>
      </c>
      <c r="E59" s="123">
        <v>30000</v>
      </c>
      <c r="F59" s="99">
        <f t="shared" si="5"/>
        <v>30000</v>
      </c>
      <c r="G59" s="159" t="s">
        <v>139</v>
      </c>
      <c r="H59" s="140" t="s">
        <v>1115</v>
      </c>
      <c r="I59" s="130" t="str">
        <f>VLOOKUP(H59,Presupuesto!$B$11:$C$565,2,0)</f>
        <v>PREMIOS AL INVESTIGADOR</v>
      </c>
      <c r="J59" s="100" t="str">
        <f t="shared" ref="J59:J66" si="6">$J$17</f>
        <v>Investigación Científica</v>
      </c>
      <c r="K59" s="100" t="s">
        <v>422</v>
      </c>
      <c r="L59" s="100"/>
    </row>
    <row r="60" spans="2:12">
      <c r="C60" s="139" t="s">
        <v>1712</v>
      </c>
      <c r="D60" s="156">
        <v>1</v>
      </c>
      <c r="E60" s="123">
        <v>15000</v>
      </c>
      <c r="F60" s="99">
        <f t="shared" si="5"/>
        <v>15000</v>
      </c>
      <c r="G60" s="159" t="s">
        <v>139</v>
      </c>
      <c r="H60" s="140" t="s">
        <v>1115</v>
      </c>
      <c r="I60" s="130" t="str">
        <f>VLOOKUP(H60,Presupuesto!$B$11:$C$565,2,0)</f>
        <v>PREMIOS AL INVESTIGADOR</v>
      </c>
      <c r="J60" s="100" t="str">
        <f t="shared" si="6"/>
        <v>Investigación Científica</v>
      </c>
      <c r="K60" s="100" t="s">
        <v>422</v>
      </c>
      <c r="L60" s="100"/>
    </row>
    <row r="61" spans="2:12" ht="45">
      <c r="C61" s="441" t="s">
        <v>1713</v>
      </c>
      <c r="D61" s="156">
        <v>1</v>
      </c>
      <c r="E61" s="123">
        <v>30000</v>
      </c>
      <c r="F61" s="99">
        <f t="shared" si="5"/>
        <v>30000</v>
      </c>
      <c r="G61" s="159" t="s">
        <v>139</v>
      </c>
      <c r="H61" s="140" t="s">
        <v>1115</v>
      </c>
      <c r="I61" s="130" t="str">
        <f>VLOOKUP(H61,Presupuesto!$B$11:$C$565,2,0)</f>
        <v>PREMIOS AL INVESTIGADOR</v>
      </c>
      <c r="J61" s="100" t="str">
        <f t="shared" si="6"/>
        <v>Investigación Científica</v>
      </c>
      <c r="K61" s="100" t="s">
        <v>422</v>
      </c>
      <c r="L61" s="100"/>
    </row>
    <row r="62" spans="2:12" ht="45">
      <c r="C62" s="441" t="s">
        <v>1714</v>
      </c>
      <c r="D62" s="156">
        <v>1</v>
      </c>
      <c r="E62" s="123">
        <v>30000</v>
      </c>
      <c r="F62" s="99">
        <f t="shared" si="5"/>
        <v>30000</v>
      </c>
      <c r="G62" s="159" t="s">
        <v>139</v>
      </c>
      <c r="H62" s="140" t="s">
        <v>1115</v>
      </c>
      <c r="I62" s="130" t="str">
        <f>VLOOKUP(H62,Presupuesto!$B$11:$C$565,2,0)</f>
        <v>PREMIOS AL INVESTIGADOR</v>
      </c>
      <c r="J62" s="100" t="str">
        <f t="shared" si="6"/>
        <v>Investigación Científica</v>
      </c>
      <c r="K62" s="100" t="s">
        <v>411</v>
      </c>
      <c r="L62" s="100"/>
    </row>
    <row r="63" spans="2:12">
      <c r="C63" s="139" t="s">
        <v>1715</v>
      </c>
      <c r="D63" s="156">
        <v>1</v>
      </c>
      <c r="E63" s="123">
        <v>30000</v>
      </c>
      <c r="F63" s="99">
        <f t="shared" si="5"/>
        <v>30000</v>
      </c>
      <c r="G63" s="159" t="s">
        <v>139</v>
      </c>
      <c r="H63" s="140" t="s">
        <v>1115</v>
      </c>
      <c r="I63" s="130" t="str">
        <f>VLOOKUP(H63,Presupuesto!$B$11:$C$565,2,0)</f>
        <v>PREMIOS AL INVESTIGADOR</v>
      </c>
      <c r="J63" s="100" t="str">
        <f t="shared" si="6"/>
        <v>Investigación Científica</v>
      </c>
      <c r="K63" s="100" t="s">
        <v>422</v>
      </c>
      <c r="L63" s="100"/>
    </row>
    <row r="64" spans="2:12">
      <c r="C64" s="139" t="s">
        <v>1716</v>
      </c>
      <c r="D64" s="156">
        <v>1</v>
      </c>
      <c r="E64" s="123">
        <v>15000</v>
      </c>
      <c r="F64" s="99">
        <f t="shared" si="5"/>
        <v>15000</v>
      </c>
      <c r="G64" s="159" t="s">
        <v>139</v>
      </c>
      <c r="H64" s="140" t="s">
        <v>1115</v>
      </c>
      <c r="I64" s="130" t="str">
        <f>VLOOKUP(H64,Presupuesto!$B$11:$C$565,2,0)</f>
        <v>PREMIOS AL INVESTIGADOR</v>
      </c>
      <c r="J64" s="100" t="str">
        <f t="shared" si="6"/>
        <v>Investigación Científica</v>
      </c>
      <c r="K64" s="100" t="s">
        <v>422</v>
      </c>
      <c r="L64" s="100"/>
    </row>
    <row r="65" spans="3:12">
      <c r="C65" s="139" t="s">
        <v>1717</v>
      </c>
      <c r="D65" s="156">
        <v>1</v>
      </c>
      <c r="E65" s="123">
        <v>30000</v>
      </c>
      <c r="F65" s="99">
        <f t="shared" si="5"/>
        <v>30000</v>
      </c>
      <c r="G65" s="159" t="s">
        <v>139</v>
      </c>
      <c r="H65" s="140" t="s">
        <v>1115</v>
      </c>
      <c r="I65" s="130" t="str">
        <f>VLOOKUP(H65,Presupuesto!$B$11:$C$565,2,0)</f>
        <v>PREMIOS AL INVESTIGADOR</v>
      </c>
      <c r="J65" s="100" t="str">
        <f t="shared" si="6"/>
        <v>Investigación Científica</v>
      </c>
      <c r="K65" s="100" t="s">
        <v>422</v>
      </c>
      <c r="L65" s="100"/>
    </row>
    <row r="66" spans="3:12" ht="15.75" thickBot="1">
      <c r="C66" s="458" t="s">
        <v>1718</v>
      </c>
      <c r="D66" s="459">
        <v>1</v>
      </c>
      <c r="E66" s="460">
        <v>75000</v>
      </c>
      <c r="F66" s="452">
        <f t="shared" si="5"/>
        <v>75000</v>
      </c>
      <c r="G66" s="340" t="s">
        <v>139</v>
      </c>
      <c r="H66" s="461" t="s">
        <v>1115</v>
      </c>
      <c r="I66" s="462" t="str">
        <f>VLOOKUP(H66,Presupuesto!$B$11:$C$565,2,0)</f>
        <v>PREMIOS AL INVESTIGADOR</v>
      </c>
      <c r="J66" s="342" t="str">
        <f t="shared" si="6"/>
        <v>Investigación Científica</v>
      </c>
      <c r="K66" s="342" t="s">
        <v>422</v>
      </c>
      <c r="L66" s="342"/>
    </row>
  </sheetData>
  <dataValidations count="4">
    <dataValidation type="list" allowBlank="1" showInputMessage="1" showErrorMessage="1" errorTitle="¡Ingreso Inválido!" error="Seleccione una opción de la lista." promptTitle="Dimensión Estratégica" prompt="Seleccione una opción de la lista." sqref="J17:J32 J57:J66 J43:J46">
      <formula1>$A$2:$O$2</formula1>
    </dataValidation>
    <dataValidation type="list" allowBlank="1" showInputMessage="1" showErrorMessage="1" errorTitle="¡Ingreso Inválido!" error="Seleccione una opción de la lista" promptTitle="Mes Requerido" prompt="Seleccione el mes en el que requiere el recurso." sqref="K57:K66 K17:K32 K43:K46">
      <formula1>$U$2:$AF$2</formula1>
    </dataValidation>
    <dataValidation type="list" allowBlank="1" showInputMessage="1" showErrorMessage="1" errorTitle="¡Ingreso Inválido!" error="Seleccione una opción de la lista." promptTitle="Tipo de Presupuesto" prompt="Seleccione una opción de la lista." sqref="G57:G66 G17:G32 G43:G46">
      <formula1>$R$2:$S$2</formula1>
    </dataValidation>
    <dataValidation type="list" allowBlank="1" showInputMessage="1" showErrorMessage="1" errorTitle="¡Ingreso Inválido!" error="Verifique el valor ingresado." promptTitle="Ingrese el Objeto de Gasto" prompt="Ingrese el Objeto de Gasto" sqref="H57:H66 H17:H32 H43:H46">
      <formula1>$A$1:$UI$1</formula1>
    </dataValidation>
  </dataValidation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52"/>
  <sheetViews>
    <sheetView showGridLines="0" topLeftCell="A7" zoomScale="86" zoomScaleNormal="86" zoomScaleSheetLayoutView="80" workbookViewId="0">
      <selection activeCell="D12" sqref="D12"/>
    </sheetView>
  </sheetViews>
  <sheetFormatPr baseColWidth="10" defaultColWidth="11.5703125" defaultRowHeight="1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2" t="s">
        <v>1380</v>
      </c>
      <c r="B2" s="122" t="s">
        <v>1382</v>
      </c>
      <c r="C2" s="122" t="s">
        <v>483</v>
      </c>
      <c r="D2" s="122" t="s">
        <v>1381</v>
      </c>
      <c r="E2" s="122" t="s">
        <v>1383</v>
      </c>
      <c r="F2" s="122" t="s">
        <v>484</v>
      </c>
      <c r="G2" s="158" t="s">
        <v>1384</v>
      </c>
      <c r="H2" s="122" t="s">
        <v>1385</v>
      </c>
      <c r="I2" s="122" t="s">
        <v>1386</v>
      </c>
      <c r="J2" s="122" t="s">
        <v>1492</v>
      </c>
      <c r="K2" s="122" t="s">
        <v>1387</v>
      </c>
      <c r="L2" s="122" t="s">
        <v>1388</v>
      </c>
      <c r="M2" s="122" t="s">
        <v>1389</v>
      </c>
      <c r="N2" s="122" t="s">
        <v>1390</v>
      </c>
      <c r="O2" s="122" t="s">
        <v>1391</v>
      </c>
      <c r="R2" s="122" t="s">
        <v>139</v>
      </c>
      <c r="S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122" t="s">
        <v>432</v>
      </c>
      <c r="AI2" s="122" t="s">
        <v>433</v>
      </c>
      <c r="AJ2" s="122" t="s">
        <v>434</v>
      </c>
      <c r="AK2" s="122" t="s">
        <v>435</v>
      </c>
      <c r="AL2" s="122" t="s">
        <v>436</v>
      </c>
      <c r="AM2" s="122" t="s">
        <v>439</v>
      </c>
      <c r="AN2" s="122" t="s">
        <v>437</v>
      </c>
      <c r="AO2" s="122" t="s">
        <v>438</v>
      </c>
      <c r="AP2" s="122" t="s">
        <v>440</v>
      </c>
      <c r="AQ2" s="122" t="s">
        <v>441</v>
      </c>
      <c r="AR2" s="122" t="s">
        <v>442</v>
      </c>
      <c r="AS2" s="122" t="s">
        <v>443</v>
      </c>
      <c r="AT2" s="122" t="s">
        <v>444</v>
      </c>
      <c r="AU2" s="122" t="s">
        <v>445</v>
      </c>
      <c r="AV2" s="122" t="s">
        <v>446</v>
      </c>
      <c r="AW2" s="122" t="s">
        <v>447</v>
      </c>
      <c r="AX2" s="122" t="s">
        <v>448</v>
      </c>
      <c r="AY2" s="122" t="s">
        <v>449</v>
      </c>
      <c r="AZ2" s="122" t="s">
        <v>450</v>
      </c>
      <c r="BA2" s="122" t="s">
        <v>451</v>
      </c>
      <c r="BB2" s="122" t="s">
        <v>452</v>
      </c>
      <c r="BC2" s="122" t="s">
        <v>453</v>
      </c>
      <c r="BD2" s="122" t="s">
        <v>454</v>
      </c>
      <c r="BE2" s="122" t="s">
        <v>455</v>
      </c>
      <c r="BF2" s="122" t="s">
        <v>456</v>
      </c>
      <c r="BG2" s="122" t="s">
        <v>457</v>
      </c>
      <c r="BH2" s="122" t="s">
        <v>458</v>
      </c>
      <c r="BI2" s="122" t="s">
        <v>459</v>
      </c>
      <c r="BJ2" s="122" t="s">
        <v>460</v>
      </c>
      <c r="BK2" s="122" t="s">
        <v>461</v>
      </c>
      <c r="BL2" s="122" t="s">
        <v>462</v>
      </c>
      <c r="BM2" s="122" t="s">
        <v>463</v>
      </c>
      <c r="BN2" s="122" t="s">
        <v>464</v>
      </c>
      <c r="BO2" s="122" t="s">
        <v>465</v>
      </c>
      <c r="BP2" s="122" t="s">
        <v>466</v>
      </c>
      <c r="BQ2" s="122" t="s">
        <v>467</v>
      </c>
      <c r="BR2" s="122" t="s">
        <v>468</v>
      </c>
      <c r="BS2" s="122" t="s">
        <v>469</v>
      </c>
      <c r="BT2" s="122" t="s">
        <v>470</v>
      </c>
      <c r="BU2" s="122"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399</v>
      </c>
      <c r="D5" s="196">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row>
    <row r="10" spans="1:555" ht="15.75" thickBot="1">
      <c r="C10" s="155" t="s">
        <v>53</v>
      </c>
      <c r="D10" s="110">
        <f>SUM(F17:F51)</f>
        <v>0</v>
      </c>
      <c r="F10" s="70"/>
      <c r="G10" s="79"/>
      <c r="H10" s="70"/>
      <c r="I10" s="70"/>
    </row>
    <row r="11" spans="1:555">
      <c r="C11" s="70"/>
      <c r="D11" s="31"/>
      <c r="E11" s="95"/>
      <c r="F11" s="95"/>
      <c r="G11" s="95"/>
      <c r="H11" s="76"/>
      <c r="I11" s="76"/>
      <c r="J11" s="76"/>
      <c r="K11" s="114"/>
    </row>
    <row r="12" spans="1:555" ht="15.75">
      <c r="B12" s="95"/>
      <c r="C12" s="307" t="s">
        <v>402</v>
      </c>
      <c r="D12" s="203"/>
      <c r="E12" s="95"/>
      <c r="F12" s="95"/>
      <c r="G12" s="95"/>
      <c r="H12" s="76"/>
      <c r="I12" s="76"/>
      <c r="J12" s="76"/>
      <c r="K12" s="114"/>
    </row>
    <row r="13" spans="1:555" ht="18.75">
      <c r="B13" s="95"/>
      <c r="C13" s="212"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c r="B14" s="95"/>
      <c r="E14" s="95"/>
      <c r="F14" s="95"/>
      <c r="G14" s="95"/>
      <c r="H14" s="76"/>
      <c r="I14" s="76"/>
      <c r="J14" s="76"/>
      <c r="K14" s="114"/>
    </row>
    <row r="15" spans="1:555" ht="15.75" thickBot="1">
      <c r="F15" s="95"/>
      <c r="G15" s="76"/>
      <c r="H15" s="76"/>
      <c r="I15" s="76"/>
    </row>
    <row r="16" spans="1:555" ht="30.75" thickBot="1">
      <c r="C16" s="129" t="s">
        <v>44</v>
      </c>
      <c r="D16" s="134" t="s">
        <v>55</v>
      </c>
      <c r="E16" s="136" t="s">
        <v>57</v>
      </c>
      <c r="F16" s="135" t="s">
        <v>27</v>
      </c>
      <c r="G16" s="133" t="s">
        <v>141</v>
      </c>
      <c r="H16" s="136" t="s">
        <v>46</v>
      </c>
      <c r="I16" s="133" t="s">
        <v>142</v>
      </c>
      <c r="J16" s="133" t="s">
        <v>420</v>
      </c>
      <c r="K16" s="133" t="s">
        <v>421</v>
      </c>
      <c r="L16" s="133" t="s">
        <v>127</v>
      </c>
    </row>
    <row r="17" spans="3:12">
      <c r="C17" s="139" t="s">
        <v>130</v>
      </c>
      <c r="D17" s="156"/>
      <c r="E17" s="116">
        <v>784000</v>
      </c>
      <c r="F17" s="99">
        <f t="shared" ref="F17:F51" si="0">D17*E17</f>
        <v>0</v>
      </c>
      <c r="G17" s="159" t="s">
        <v>139</v>
      </c>
      <c r="H17" s="140"/>
      <c r="I17" s="130" t="e">
        <f>VLOOKUP(H17,Presupuesto!$B$11:$C$565,2,0)</f>
        <v>#N/A</v>
      </c>
      <c r="J17" s="222" t="s">
        <v>1382</v>
      </c>
      <c r="K17" s="100" t="s">
        <v>404</v>
      </c>
      <c r="L17" s="100"/>
    </row>
    <row r="18" spans="3:12">
      <c r="C18" s="139" t="s">
        <v>85</v>
      </c>
      <c r="D18" s="156"/>
      <c r="E18" s="123">
        <v>100000</v>
      </c>
      <c r="F18" s="99">
        <f t="shared" si="0"/>
        <v>0</v>
      </c>
      <c r="G18" s="159"/>
      <c r="H18" s="140">
        <v>42500</v>
      </c>
      <c r="I18" s="130" t="e">
        <f>VLOOKUP(H18,Presupuesto!$B$11:$C$565,2,0)</f>
        <v>#N/A</v>
      </c>
      <c r="J18" s="100" t="str">
        <f t="shared" ref="J18:J50" si="1">$J$17</f>
        <v>Investigación Científica</v>
      </c>
      <c r="K18" s="100" t="s">
        <v>422</v>
      </c>
      <c r="L18" s="100"/>
    </row>
    <row r="19" spans="3:12">
      <c r="C19" s="139" t="s">
        <v>86</v>
      </c>
      <c r="D19" s="156"/>
      <c r="E19" s="123">
        <v>50000</v>
      </c>
      <c r="F19" s="99">
        <f t="shared" si="0"/>
        <v>0</v>
      </c>
      <c r="G19" s="159"/>
      <c r="H19" s="140">
        <v>42500</v>
      </c>
      <c r="I19" s="130" t="e">
        <f>VLOOKUP(H19,Presupuesto!$B$11:$C$565,2,0)</f>
        <v>#N/A</v>
      </c>
      <c r="J19" s="100" t="str">
        <f t="shared" si="1"/>
        <v>Investigación Científica</v>
      </c>
      <c r="K19" s="100" t="s">
        <v>422</v>
      </c>
      <c r="L19" s="100"/>
    </row>
    <row r="20" spans="3:12">
      <c r="C20" s="139" t="s">
        <v>131</v>
      </c>
      <c r="D20" s="156"/>
      <c r="E20" s="123">
        <v>40</v>
      </c>
      <c r="F20" s="99">
        <f t="shared" si="0"/>
        <v>0</v>
      </c>
      <c r="G20" s="159"/>
      <c r="H20" s="140">
        <v>42500</v>
      </c>
      <c r="I20" s="130" t="e">
        <f>VLOOKUP(H20,Presupuesto!$B$11:$C$565,2,0)</f>
        <v>#N/A</v>
      </c>
      <c r="J20" s="100" t="str">
        <f t="shared" si="1"/>
        <v>Investigación Científica</v>
      </c>
      <c r="K20" s="100" t="s">
        <v>422</v>
      </c>
      <c r="L20" s="100"/>
    </row>
    <row r="21" spans="3:12">
      <c r="C21" s="139" t="s">
        <v>129</v>
      </c>
      <c r="D21" s="156"/>
      <c r="E21" s="123">
        <v>5745</v>
      </c>
      <c r="F21" s="99">
        <f t="shared" si="0"/>
        <v>0</v>
      </c>
      <c r="G21" s="159"/>
      <c r="H21" s="140">
        <v>42500</v>
      </c>
      <c r="I21" s="130" t="e">
        <f>VLOOKUP(H21,Presupuesto!$B$11:$C$565,2,0)</f>
        <v>#N/A</v>
      </c>
      <c r="J21" s="100" t="str">
        <f t="shared" si="1"/>
        <v>Investigación Científica</v>
      </c>
      <c r="K21" s="100" t="s">
        <v>422</v>
      </c>
      <c r="L21" s="100"/>
    </row>
    <row r="22" spans="3:12">
      <c r="C22" s="139" t="s">
        <v>132</v>
      </c>
      <c r="D22" s="156"/>
      <c r="E22" s="123">
        <v>30000</v>
      </c>
      <c r="F22" s="99">
        <f t="shared" si="0"/>
        <v>0</v>
      </c>
      <c r="G22" s="159"/>
      <c r="H22" s="140">
        <v>42500</v>
      </c>
      <c r="I22" s="130" t="e">
        <f>VLOOKUP(H22,Presupuesto!$B$11:$C$565,2,0)</f>
        <v>#N/A</v>
      </c>
      <c r="J22" s="100" t="str">
        <f t="shared" si="1"/>
        <v>Investigación Científica</v>
      </c>
      <c r="K22" s="100" t="s">
        <v>411</v>
      </c>
      <c r="L22" s="100"/>
    </row>
    <row r="23" spans="3:12">
      <c r="C23" s="139" t="s">
        <v>132</v>
      </c>
      <c r="D23" s="156"/>
      <c r="E23" s="123">
        <v>30000</v>
      </c>
      <c r="F23" s="99">
        <f t="shared" si="0"/>
        <v>0</v>
      </c>
      <c r="G23" s="159"/>
      <c r="H23" s="140">
        <v>42500</v>
      </c>
      <c r="I23" s="130" t="e">
        <f>VLOOKUP(H23,Presupuesto!$B$11:$C$565,2,0)</f>
        <v>#N/A</v>
      </c>
      <c r="J23" s="100" t="str">
        <f t="shared" si="1"/>
        <v>Investigación Científica</v>
      </c>
      <c r="K23" s="100" t="s">
        <v>422</v>
      </c>
      <c r="L23" s="100"/>
    </row>
    <row r="24" spans="3:12">
      <c r="C24" s="139"/>
      <c r="D24" s="156"/>
      <c r="E24" s="123"/>
      <c r="F24" s="99">
        <f t="shared" si="0"/>
        <v>0</v>
      </c>
      <c r="G24" s="159"/>
      <c r="H24" s="140">
        <v>35600</v>
      </c>
      <c r="I24" s="130" t="e">
        <f>VLOOKUP(H24,Presupuesto!$B$11:$C$565,2,0)</f>
        <v>#N/A</v>
      </c>
      <c r="J24" s="100" t="str">
        <f t="shared" si="1"/>
        <v>Investigación Científica</v>
      </c>
      <c r="K24" s="100" t="s">
        <v>422</v>
      </c>
      <c r="L24" s="100"/>
    </row>
    <row r="25" spans="3:12">
      <c r="C25" s="139"/>
      <c r="D25" s="156"/>
      <c r="E25" s="123"/>
      <c r="F25" s="99">
        <f t="shared" si="0"/>
        <v>0</v>
      </c>
      <c r="G25" s="159"/>
      <c r="H25" s="140"/>
      <c r="I25" s="130" t="e">
        <f>VLOOKUP(H25,Presupuesto!$B$11:$C$565,2,0)</f>
        <v>#N/A</v>
      </c>
      <c r="J25" s="100" t="str">
        <f t="shared" si="1"/>
        <v>Investigación Científica</v>
      </c>
      <c r="K25" s="100" t="s">
        <v>422</v>
      </c>
      <c r="L25" s="100"/>
    </row>
    <row r="26" spans="3:12">
      <c r="C26" s="139"/>
      <c r="D26" s="156"/>
      <c r="E26" s="123"/>
      <c r="F26" s="99">
        <f t="shared" si="0"/>
        <v>0</v>
      </c>
      <c r="G26" s="159"/>
      <c r="H26" s="140"/>
      <c r="I26" s="130" t="e">
        <f>VLOOKUP(H26,Presupuesto!$B$11:$C$565,2,0)</f>
        <v>#N/A</v>
      </c>
      <c r="J26" s="100" t="str">
        <f t="shared" si="1"/>
        <v>Investigación Científica</v>
      </c>
      <c r="K26" s="100" t="s">
        <v>422</v>
      </c>
      <c r="L26" s="100"/>
    </row>
    <row r="27" spans="3:12">
      <c r="C27" s="139"/>
      <c r="D27" s="156"/>
      <c r="E27" s="123"/>
      <c r="F27" s="99">
        <f t="shared" si="0"/>
        <v>0</v>
      </c>
      <c r="G27" s="159"/>
      <c r="H27" s="140"/>
      <c r="I27" s="130" t="e">
        <f>VLOOKUP(H27,Presupuesto!$B$11:$C$565,2,0)</f>
        <v>#N/A</v>
      </c>
      <c r="J27" s="100" t="str">
        <f t="shared" si="1"/>
        <v>Investigación Científica</v>
      </c>
      <c r="K27" s="100" t="s">
        <v>422</v>
      </c>
      <c r="L27" s="100"/>
    </row>
    <row r="28" spans="3:12">
      <c r="C28" s="139"/>
      <c r="D28" s="156"/>
      <c r="E28" s="123"/>
      <c r="F28" s="99">
        <f t="shared" si="0"/>
        <v>0</v>
      </c>
      <c r="G28" s="159"/>
      <c r="H28" s="140"/>
      <c r="I28" s="130" t="e">
        <f>VLOOKUP(H28,Presupuesto!$B$11:$C$565,2,0)</f>
        <v>#N/A</v>
      </c>
      <c r="J28" s="100" t="str">
        <f t="shared" si="1"/>
        <v>Investigación Científica</v>
      </c>
      <c r="K28" s="100" t="s">
        <v>422</v>
      </c>
      <c r="L28" s="100"/>
    </row>
    <row r="29" spans="3:12">
      <c r="C29" s="139"/>
      <c r="D29" s="156"/>
      <c r="E29" s="123"/>
      <c r="F29" s="99">
        <f t="shared" si="0"/>
        <v>0</v>
      </c>
      <c r="G29" s="159"/>
      <c r="H29" s="140"/>
      <c r="I29" s="130" t="e">
        <f>VLOOKUP(H29,Presupuesto!$B$11:$C$565,2,0)</f>
        <v>#N/A</v>
      </c>
      <c r="J29" s="100" t="str">
        <f t="shared" si="1"/>
        <v>Investigación Científica</v>
      </c>
      <c r="K29" s="100" t="s">
        <v>422</v>
      </c>
      <c r="L29" s="100"/>
    </row>
    <row r="30" spans="3:12">
      <c r="C30" s="139"/>
      <c r="D30" s="156"/>
      <c r="E30" s="123"/>
      <c r="F30" s="99">
        <f t="shared" si="0"/>
        <v>0</v>
      </c>
      <c r="G30" s="159"/>
      <c r="H30" s="140"/>
      <c r="I30" s="130" t="e">
        <f>VLOOKUP(H30,Presupuesto!$B$11:$C$565,2,0)</f>
        <v>#N/A</v>
      </c>
      <c r="J30" s="100" t="str">
        <f t="shared" si="1"/>
        <v>Investigación Científica</v>
      </c>
      <c r="K30" s="100" t="s">
        <v>422</v>
      </c>
      <c r="L30" s="100"/>
    </row>
    <row r="31" spans="3:12">
      <c r="C31" s="139"/>
      <c r="D31" s="156"/>
      <c r="E31" s="123"/>
      <c r="F31" s="99">
        <f t="shared" si="0"/>
        <v>0</v>
      </c>
      <c r="G31" s="159"/>
      <c r="H31" s="140"/>
      <c r="I31" s="130" t="e">
        <f>VLOOKUP(H31,Presupuesto!$B$11:$C$565,2,0)</f>
        <v>#N/A</v>
      </c>
      <c r="J31" s="100" t="str">
        <f t="shared" si="1"/>
        <v>Investigación Científica</v>
      </c>
      <c r="K31" s="100" t="s">
        <v>422</v>
      </c>
      <c r="L31" s="100"/>
    </row>
    <row r="32" spans="3:12">
      <c r="C32" s="139"/>
      <c r="D32" s="156"/>
      <c r="E32" s="123"/>
      <c r="F32" s="99">
        <f t="shared" si="0"/>
        <v>0</v>
      </c>
      <c r="G32" s="159"/>
      <c r="H32" s="140"/>
      <c r="I32" s="130" t="e">
        <f>VLOOKUP(H32,Presupuesto!$B$11:$C$565,2,0)</f>
        <v>#N/A</v>
      </c>
      <c r="J32" s="100" t="str">
        <f t="shared" si="1"/>
        <v>Investigación Científica</v>
      </c>
      <c r="K32" s="100" t="s">
        <v>422</v>
      </c>
      <c r="L32" s="100"/>
    </row>
    <row r="33" spans="3:12">
      <c r="C33" s="139"/>
      <c r="D33" s="156"/>
      <c r="E33" s="123"/>
      <c r="F33" s="99">
        <f t="shared" si="0"/>
        <v>0</v>
      </c>
      <c r="G33" s="159"/>
      <c r="H33" s="140"/>
      <c r="I33" s="130" t="e">
        <f>VLOOKUP(H33,Presupuesto!$B$11:$C$565,2,0)</f>
        <v>#N/A</v>
      </c>
      <c r="J33" s="100" t="str">
        <f t="shared" si="1"/>
        <v>Investigación Científica</v>
      </c>
      <c r="K33" s="100" t="s">
        <v>422</v>
      </c>
      <c r="L33" s="100"/>
    </row>
    <row r="34" spans="3:12">
      <c r="C34" s="139"/>
      <c r="D34" s="156"/>
      <c r="E34" s="123"/>
      <c r="F34" s="99">
        <f t="shared" si="0"/>
        <v>0</v>
      </c>
      <c r="G34" s="159"/>
      <c r="H34" s="140"/>
      <c r="I34" s="130" t="e">
        <f>VLOOKUP(H34,Presupuesto!$B$11:$C$565,2,0)</f>
        <v>#N/A</v>
      </c>
      <c r="J34" s="100" t="str">
        <f t="shared" si="1"/>
        <v>Investigación Científica</v>
      </c>
      <c r="K34" s="100" t="s">
        <v>422</v>
      </c>
      <c r="L34" s="100"/>
    </row>
    <row r="35" spans="3:12">
      <c r="C35" s="139"/>
      <c r="D35" s="156"/>
      <c r="E35" s="123"/>
      <c r="F35" s="99">
        <f t="shared" si="0"/>
        <v>0</v>
      </c>
      <c r="G35" s="159"/>
      <c r="H35" s="140"/>
      <c r="I35" s="130" t="e">
        <f>VLOOKUP(H35,Presupuesto!$B$11:$C$565,2,0)</f>
        <v>#N/A</v>
      </c>
      <c r="J35" s="100" t="str">
        <f t="shared" si="1"/>
        <v>Investigación Científica</v>
      </c>
      <c r="K35" s="100" t="s">
        <v>422</v>
      </c>
      <c r="L35" s="100"/>
    </row>
    <row r="36" spans="3:12">
      <c r="C36" s="139"/>
      <c r="D36" s="156"/>
      <c r="E36" s="123"/>
      <c r="F36" s="99">
        <f t="shared" si="0"/>
        <v>0</v>
      </c>
      <c r="G36" s="159"/>
      <c r="H36" s="140"/>
      <c r="I36" s="130" t="e">
        <f>VLOOKUP(H36,Presupuesto!$B$11:$C$565,2,0)</f>
        <v>#N/A</v>
      </c>
      <c r="J36" s="100" t="str">
        <f t="shared" si="1"/>
        <v>Investigación Científica</v>
      </c>
      <c r="K36" s="100" t="s">
        <v>422</v>
      </c>
      <c r="L36" s="100"/>
    </row>
    <row r="37" spans="3:12">
      <c r="C37" s="139"/>
      <c r="D37" s="156"/>
      <c r="E37" s="123"/>
      <c r="F37" s="99">
        <f t="shared" si="0"/>
        <v>0</v>
      </c>
      <c r="G37" s="159"/>
      <c r="H37" s="140"/>
      <c r="I37" s="130" t="e">
        <f>VLOOKUP(H37,Presupuesto!$B$11:$C$565,2,0)</f>
        <v>#N/A</v>
      </c>
      <c r="J37" s="100" t="str">
        <f t="shared" si="1"/>
        <v>Investigación Científica</v>
      </c>
      <c r="K37" s="100" t="s">
        <v>422</v>
      </c>
      <c r="L37" s="100"/>
    </row>
    <row r="38" spans="3:12">
      <c r="C38" s="139"/>
      <c r="D38" s="156"/>
      <c r="E38" s="123"/>
      <c r="F38" s="99">
        <f t="shared" si="0"/>
        <v>0</v>
      </c>
      <c r="G38" s="159"/>
      <c r="H38" s="140"/>
      <c r="I38" s="130" t="e">
        <f>VLOOKUP(H38,Presupuesto!$B$11:$C$565,2,0)</f>
        <v>#N/A</v>
      </c>
      <c r="J38" s="100" t="str">
        <f t="shared" si="1"/>
        <v>Investigación Científica</v>
      </c>
      <c r="K38" s="100" t="s">
        <v>422</v>
      </c>
      <c r="L38" s="100"/>
    </row>
    <row r="39" spans="3:12">
      <c r="C39" s="141"/>
      <c r="D39" s="156"/>
      <c r="E39" s="118"/>
      <c r="F39" s="99">
        <f t="shared" si="0"/>
        <v>0</v>
      </c>
      <c r="G39" s="159"/>
      <c r="H39" s="142"/>
      <c r="I39" s="130" t="e">
        <f>VLOOKUP(H39,Presupuesto!$B$11:$C$565,2,0)</f>
        <v>#N/A</v>
      </c>
      <c r="J39" s="100" t="str">
        <f t="shared" si="1"/>
        <v>Investigación Científica</v>
      </c>
      <c r="K39" s="100" t="s">
        <v>422</v>
      </c>
      <c r="L39" s="100"/>
    </row>
    <row r="40" spans="3:12">
      <c r="C40" s="141"/>
      <c r="D40" s="156"/>
      <c r="E40" s="118"/>
      <c r="F40" s="99">
        <f t="shared" si="0"/>
        <v>0</v>
      </c>
      <c r="G40" s="159"/>
      <c r="H40" s="142"/>
      <c r="I40" s="130" t="e">
        <f>VLOOKUP(H40,Presupuesto!$B$11:$C$565,2,0)</f>
        <v>#N/A</v>
      </c>
      <c r="J40" s="100" t="str">
        <f t="shared" si="1"/>
        <v>Investigación Científica</v>
      </c>
      <c r="K40" s="100" t="s">
        <v>422</v>
      </c>
      <c r="L40" s="100"/>
    </row>
    <row r="41" spans="3:12">
      <c r="C41" s="141"/>
      <c r="D41" s="156"/>
      <c r="E41" s="118"/>
      <c r="F41" s="99">
        <f t="shared" si="0"/>
        <v>0</v>
      </c>
      <c r="G41" s="159"/>
      <c r="H41" s="142"/>
      <c r="I41" s="130" t="e">
        <f>VLOOKUP(H41,Presupuesto!$B$11:$C$565,2,0)</f>
        <v>#N/A</v>
      </c>
      <c r="J41" s="100" t="str">
        <f t="shared" si="1"/>
        <v>Investigación Científica</v>
      </c>
      <c r="K41" s="100" t="s">
        <v>422</v>
      </c>
      <c r="L41" s="100"/>
    </row>
    <row r="42" spans="3:12">
      <c r="C42" s="141"/>
      <c r="D42" s="156"/>
      <c r="E42" s="118"/>
      <c r="F42" s="99">
        <f t="shared" si="0"/>
        <v>0</v>
      </c>
      <c r="G42" s="159"/>
      <c r="H42" s="142"/>
      <c r="I42" s="130" t="e">
        <f>VLOOKUP(H42,Presupuesto!$B$11:$C$565,2,0)</f>
        <v>#N/A</v>
      </c>
      <c r="J42" s="100" t="str">
        <f t="shared" si="1"/>
        <v>Investigación Científica</v>
      </c>
      <c r="K42" s="100" t="s">
        <v>422</v>
      </c>
      <c r="L42" s="100"/>
    </row>
    <row r="43" spans="3:12">
      <c r="C43" s="141"/>
      <c r="D43" s="156"/>
      <c r="E43" s="118"/>
      <c r="F43" s="99">
        <f t="shared" si="0"/>
        <v>0</v>
      </c>
      <c r="G43" s="159"/>
      <c r="H43" s="142"/>
      <c r="I43" s="130" t="e">
        <f>VLOOKUP(H43,Presupuesto!$B$11:$C$565,2,0)</f>
        <v>#N/A</v>
      </c>
      <c r="J43" s="100" t="str">
        <f t="shared" si="1"/>
        <v>Investigación Científica</v>
      </c>
      <c r="K43" s="100" t="s">
        <v>422</v>
      </c>
      <c r="L43" s="100"/>
    </row>
    <row r="44" spans="3:12">
      <c r="C44" s="141"/>
      <c r="D44" s="156"/>
      <c r="E44" s="118"/>
      <c r="F44" s="99">
        <f t="shared" si="0"/>
        <v>0</v>
      </c>
      <c r="G44" s="159"/>
      <c r="H44" s="142"/>
      <c r="I44" s="130" t="e">
        <f>VLOOKUP(H44,Presupuesto!$B$11:$C$565,2,0)</f>
        <v>#N/A</v>
      </c>
      <c r="J44" s="100" t="str">
        <f t="shared" si="1"/>
        <v>Investigación Científica</v>
      </c>
      <c r="K44" s="100" t="s">
        <v>422</v>
      </c>
      <c r="L44" s="100"/>
    </row>
    <row r="45" spans="3:12">
      <c r="C45" s="141"/>
      <c r="D45" s="156"/>
      <c r="E45" s="118"/>
      <c r="F45" s="99">
        <f t="shared" si="0"/>
        <v>0</v>
      </c>
      <c r="G45" s="159"/>
      <c r="H45" s="142"/>
      <c r="I45" s="130" t="e">
        <f>VLOOKUP(H45,Presupuesto!$B$11:$C$565,2,0)</f>
        <v>#N/A</v>
      </c>
      <c r="J45" s="100" t="str">
        <f t="shared" si="1"/>
        <v>Investigación Científica</v>
      </c>
      <c r="K45" s="100" t="s">
        <v>422</v>
      </c>
      <c r="L45" s="100"/>
    </row>
    <row r="46" spans="3:12">
      <c r="C46" s="141"/>
      <c r="D46" s="156"/>
      <c r="E46" s="118"/>
      <c r="F46" s="99">
        <f t="shared" si="0"/>
        <v>0</v>
      </c>
      <c r="G46" s="159"/>
      <c r="H46" s="142"/>
      <c r="I46" s="130" t="e">
        <f>VLOOKUP(H46,Presupuesto!$B$11:$C$565,2,0)</f>
        <v>#N/A</v>
      </c>
      <c r="J46" s="100" t="str">
        <f t="shared" si="1"/>
        <v>Investigación Científica</v>
      </c>
      <c r="K46" s="100" t="s">
        <v>422</v>
      </c>
      <c r="L46" s="100"/>
    </row>
    <row r="47" spans="3:12">
      <c r="C47" s="143"/>
      <c r="D47" s="156"/>
      <c r="E47" s="118"/>
      <c r="F47" s="99">
        <f t="shared" si="0"/>
        <v>0</v>
      </c>
      <c r="G47" s="159"/>
      <c r="H47" s="144"/>
      <c r="I47" s="130" t="e">
        <f>VLOOKUP(H47,Presupuesto!$B$11:$C$565,2,0)</f>
        <v>#N/A</v>
      </c>
      <c r="J47" s="100" t="str">
        <f t="shared" si="1"/>
        <v>Investigación Científica</v>
      </c>
      <c r="K47" s="100" t="s">
        <v>413</v>
      </c>
      <c r="L47" s="100"/>
    </row>
    <row r="48" spans="3:12">
      <c r="C48" s="143"/>
      <c r="D48" s="156"/>
      <c r="E48" s="118"/>
      <c r="F48" s="99">
        <f t="shared" si="0"/>
        <v>0</v>
      </c>
      <c r="G48" s="159"/>
      <c r="H48" s="144"/>
      <c r="I48" s="130" t="e">
        <f>VLOOKUP(H48,Presupuesto!$B$11:$C$565,2,0)</f>
        <v>#N/A</v>
      </c>
      <c r="J48" s="100" t="str">
        <f t="shared" si="1"/>
        <v>Investigación Científica</v>
      </c>
      <c r="K48" s="100" t="s">
        <v>422</v>
      </c>
      <c r="L48" s="100"/>
    </row>
    <row r="49" spans="3:12">
      <c r="C49" s="143"/>
      <c r="D49" s="156"/>
      <c r="E49" s="118"/>
      <c r="F49" s="99">
        <f t="shared" si="0"/>
        <v>0</v>
      </c>
      <c r="G49" s="159"/>
      <c r="H49" s="144"/>
      <c r="I49" s="130" t="e">
        <f>VLOOKUP(H49,Presupuesto!$B$11:$C$565,2,0)</f>
        <v>#N/A</v>
      </c>
      <c r="J49" s="100" t="str">
        <f t="shared" si="1"/>
        <v>Investigación Científica</v>
      </c>
      <c r="K49" s="100" t="s">
        <v>422</v>
      </c>
      <c r="L49" s="100"/>
    </row>
    <row r="50" spans="3:12">
      <c r="C50" s="143"/>
      <c r="D50" s="156"/>
      <c r="E50" s="118"/>
      <c r="F50" s="99">
        <f t="shared" si="0"/>
        <v>0</v>
      </c>
      <c r="G50" s="159"/>
      <c r="H50" s="144"/>
      <c r="I50" s="130" t="e">
        <f>VLOOKUP(H50,Presupuesto!$B$11:$C$565,2,0)</f>
        <v>#N/A</v>
      </c>
      <c r="J50" s="100" t="str">
        <f t="shared" si="1"/>
        <v>Investigación Científica</v>
      </c>
      <c r="K50" s="100" t="s">
        <v>422</v>
      </c>
      <c r="L50" s="100"/>
    </row>
    <row r="51" spans="3:12" ht="15.75" thickBot="1">
      <c r="C51" s="145"/>
      <c r="D51" s="226"/>
      <c r="E51" s="105"/>
      <c r="F51" s="107">
        <f t="shared" si="0"/>
        <v>0</v>
      </c>
      <c r="G51" s="160"/>
      <c r="H51" s="146"/>
      <c r="I51" s="132" t="e">
        <f>VLOOKUP(H51,Presupuesto!$B$11:$C$565,2,0)</f>
        <v>#N/A</v>
      </c>
      <c r="J51" s="108" t="str">
        <f t="shared" ref="J51" si="2">$J$20</f>
        <v>Investigación Científica</v>
      </c>
      <c r="K51" s="124" t="s">
        <v>404</v>
      </c>
      <c r="L51" s="108"/>
    </row>
    <row r="52" spans="3:12">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158"/>
  <sheetViews>
    <sheetView showGridLines="0" zoomScale="80" zoomScaleNormal="80" workbookViewId="0">
      <pane ySplit="6" topLeftCell="A7" activePane="bottomLeft" state="frozen"/>
      <selection sqref="A1:V1"/>
      <selection pane="bottomLeft" activeCell="H7" sqref="H7"/>
    </sheetView>
  </sheetViews>
  <sheetFormatPr baseColWidth="10" defaultColWidth="12.5703125" defaultRowHeight="13.5"/>
  <cols>
    <col min="1" max="1" width="29" style="544" customWidth="1"/>
    <col min="2" max="2" width="38.140625" style="523" customWidth="1"/>
    <col min="3" max="3" width="32.42578125" style="541" customWidth="1"/>
    <col min="4" max="4" width="32.7109375" style="523" customWidth="1"/>
    <col min="5" max="5" width="13.7109375" style="542" customWidth="1"/>
    <col min="6" max="6" width="36.42578125" style="543" customWidth="1"/>
    <col min="7" max="7" width="15.28515625" style="523" customWidth="1"/>
    <col min="8" max="8" width="15.85546875" style="523" customWidth="1"/>
    <col min="9" max="9" width="15.28515625" style="523" customWidth="1"/>
    <col min="10" max="10" width="15.42578125" style="523" customWidth="1"/>
    <col min="11" max="11" width="15.28515625" style="523" customWidth="1"/>
    <col min="12" max="12" width="16.85546875" style="523" customWidth="1"/>
    <col min="13" max="13" width="15.28515625" style="523" customWidth="1"/>
    <col min="14" max="14" width="17.5703125" style="523" customWidth="1"/>
    <col min="15" max="15" width="15.28515625" style="523" customWidth="1"/>
    <col min="16" max="16" width="18.42578125" style="523" bestFit="1" customWidth="1"/>
    <col min="17" max="17" width="30.85546875" style="523" customWidth="1"/>
    <col min="18" max="18" width="31" style="523" customWidth="1"/>
    <col min="19" max="20" width="14.28515625" style="523" customWidth="1"/>
    <col min="21" max="21" width="15.7109375" style="523" customWidth="1"/>
    <col min="22" max="16384" width="12.5703125" style="523"/>
  </cols>
  <sheetData>
    <row r="1" spans="1:21" s="507" customFormat="1" ht="18">
      <c r="B1" s="508"/>
      <c r="C1" s="509"/>
      <c r="D1" s="508"/>
      <c r="E1" s="510"/>
      <c r="F1" s="511"/>
      <c r="G1" s="508" t="s">
        <v>1798</v>
      </c>
      <c r="H1" s="508"/>
      <c r="I1" s="508"/>
      <c r="J1" s="508"/>
      <c r="K1" s="508"/>
      <c r="L1" s="508"/>
      <c r="M1" s="508"/>
      <c r="N1" s="508"/>
      <c r="O1" s="508"/>
      <c r="P1" s="508"/>
      <c r="Q1" s="508"/>
      <c r="R1" s="508"/>
      <c r="S1" s="508"/>
      <c r="T1" s="508"/>
      <c r="U1" s="508"/>
    </row>
    <row r="2" spans="1:21" s="507" customFormat="1" ht="18">
      <c r="A2" s="512" t="s">
        <v>1358</v>
      </c>
      <c r="B2" s="508"/>
      <c r="C2" s="509"/>
      <c r="D2" s="508"/>
      <c r="E2" s="510"/>
      <c r="F2" s="511"/>
      <c r="G2" s="508" t="s">
        <v>1799</v>
      </c>
      <c r="H2" s="508"/>
      <c r="I2" s="508"/>
      <c r="J2" s="508"/>
      <c r="K2" s="508"/>
      <c r="L2" s="508"/>
      <c r="M2" s="508"/>
      <c r="N2" s="508"/>
      <c r="O2" s="508"/>
      <c r="P2" s="508"/>
      <c r="Q2" s="508"/>
      <c r="R2" s="508"/>
      <c r="S2" s="508"/>
      <c r="T2" s="508"/>
      <c r="U2" s="508"/>
    </row>
    <row r="3" spans="1:21" s="507" customFormat="1" ht="21" customHeight="1">
      <c r="A3" s="513" t="s">
        <v>1400</v>
      </c>
      <c r="B3" s="514"/>
      <c r="C3" s="515"/>
      <c r="D3" s="514"/>
      <c r="E3" s="516"/>
      <c r="F3" s="517"/>
      <c r="G3" s="514"/>
      <c r="H3" s="514"/>
      <c r="I3" s="514"/>
      <c r="J3" s="514"/>
      <c r="K3" s="514"/>
      <c r="L3" s="514"/>
      <c r="M3" s="514"/>
      <c r="N3" s="514"/>
      <c r="O3" s="514"/>
      <c r="P3" s="514"/>
      <c r="Q3" s="514"/>
      <c r="R3" s="514"/>
      <c r="S3" s="514"/>
      <c r="T3" s="514"/>
      <c r="U3" s="514"/>
    </row>
    <row r="4" spans="1:21" s="518" customFormat="1" ht="23.25" customHeight="1">
      <c r="A4" s="573" t="s">
        <v>100</v>
      </c>
      <c r="B4" s="573" t="s">
        <v>115</v>
      </c>
      <c r="C4" s="583" t="s">
        <v>89</v>
      </c>
      <c r="D4" s="583" t="s">
        <v>90</v>
      </c>
      <c r="E4" s="580" t="s">
        <v>402</v>
      </c>
      <c r="F4" s="583" t="s">
        <v>91</v>
      </c>
      <c r="G4" s="567" t="s">
        <v>103</v>
      </c>
      <c r="H4" s="572"/>
      <c r="I4" s="572"/>
      <c r="J4" s="572"/>
      <c r="K4" s="572"/>
      <c r="L4" s="572"/>
      <c r="M4" s="572"/>
      <c r="N4" s="568"/>
      <c r="O4" s="576" t="s">
        <v>104</v>
      </c>
      <c r="P4" s="577"/>
      <c r="Q4" s="573" t="s">
        <v>105</v>
      </c>
      <c r="R4" s="573" t="s">
        <v>106</v>
      </c>
      <c r="S4" s="573" t="s">
        <v>113</v>
      </c>
      <c r="T4" s="573" t="s">
        <v>112</v>
      </c>
      <c r="U4" s="569" t="s">
        <v>92</v>
      </c>
    </row>
    <row r="5" spans="1:21" s="518" customFormat="1" ht="15" customHeight="1">
      <c r="A5" s="574"/>
      <c r="B5" s="574"/>
      <c r="C5" s="584"/>
      <c r="D5" s="584"/>
      <c r="E5" s="581"/>
      <c r="F5" s="584"/>
      <c r="G5" s="567" t="s">
        <v>107</v>
      </c>
      <c r="H5" s="568"/>
      <c r="I5" s="567" t="s">
        <v>108</v>
      </c>
      <c r="J5" s="568"/>
      <c r="K5" s="567" t="s">
        <v>109</v>
      </c>
      <c r="L5" s="568"/>
      <c r="M5" s="567" t="s">
        <v>110</v>
      </c>
      <c r="N5" s="568"/>
      <c r="O5" s="578"/>
      <c r="P5" s="579"/>
      <c r="Q5" s="574"/>
      <c r="R5" s="574"/>
      <c r="S5" s="574"/>
      <c r="T5" s="574"/>
      <c r="U5" s="570"/>
    </row>
    <row r="6" spans="1:21" s="518" customFormat="1" ht="24" customHeight="1">
      <c r="A6" s="575"/>
      <c r="B6" s="575"/>
      <c r="C6" s="585"/>
      <c r="D6" s="585"/>
      <c r="E6" s="582"/>
      <c r="F6" s="585"/>
      <c r="G6" s="519" t="s">
        <v>111</v>
      </c>
      <c r="H6" s="519" t="s">
        <v>12</v>
      </c>
      <c r="I6" s="519" t="s">
        <v>111</v>
      </c>
      <c r="J6" s="519" t="s">
        <v>12</v>
      </c>
      <c r="K6" s="519" t="s">
        <v>111</v>
      </c>
      <c r="L6" s="519" t="s">
        <v>12</v>
      </c>
      <c r="M6" s="519" t="s">
        <v>111</v>
      </c>
      <c r="N6" s="519" t="s">
        <v>12</v>
      </c>
      <c r="O6" s="519" t="s">
        <v>111</v>
      </c>
      <c r="P6" s="519" t="s">
        <v>12</v>
      </c>
      <c r="Q6" s="575"/>
      <c r="R6" s="575"/>
      <c r="S6" s="575"/>
      <c r="T6" s="575"/>
      <c r="U6" s="571"/>
    </row>
    <row r="7" spans="1:21" ht="157.5">
      <c r="A7" s="586" t="s">
        <v>1401</v>
      </c>
      <c r="B7" s="589" t="s">
        <v>1353</v>
      </c>
      <c r="C7" s="440" t="s">
        <v>1495</v>
      </c>
      <c r="D7" s="520" t="s">
        <v>1493</v>
      </c>
      <c r="E7" s="521" t="s">
        <v>1586</v>
      </c>
      <c r="F7" s="520" t="s">
        <v>1497</v>
      </c>
      <c r="G7" s="429"/>
      <c r="H7" s="430"/>
      <c r="I7" s="429">
        <v>9</v>
      </c>
      <c r="J7" s="430"/>
      <c r="K7" s="429"/>
      <c r="L7" s="430"/>
      <c r="M7" s="429">
        <v>9</v>
      </c>
      <c r="N7" s="430"/>
      <c r="O7" s="429">
        <f>+G7+I7+K7+M7</f>
        <v>18</v>
      </c>
      <c r="P7" s="430">
        <f>+H7+J7+L7+N7</f>
        <v>0</v>
      </c>
      <c r="Q7" s="522" t="s">
        <v>1696</v>
      </c>
      <c r="R7" s="522" t="s">
        <v>1529</v>
      </c>
      <c r="S7" s="522" t="s">
        <v>1530</v>
      </c>
      <c r="T7" s="522" t="s">
        <v>1704</v>
      </c>
      <c r="U7" s="520" t="s">
        <v>1797</v>
      </c>
    </row>
    <row r="8" spans="1:21" ht="157.5">
      <c r="A8" s="587"/>
      <c r="B8" s="590"/>
      <c r="C8" s="593" t="s">
        <v>1496</v>
      </c>
      <c r="D8" s="520" t="s">
        <v>1494</v>
      </c>
      <c r="E8" s="521" t="s">
        <v>1587</v>
      </c>
      <c r="F8" s="520" t="s">
        <v>1687</v>
      </c>
      <c r="G8" s="429"/>
      <c r="H8" s="430"/>
      <c r="I8" s="429">
        <v>15</v>
      </c>
      <c r="J8" s="430">
        <f>(+'6. Becas'!D10/44)*15</f>
        <v>3915340.9090909092</v>
      </c>
      <c r="K8" s="429">
        <v>29</v>
      </c>
      <c r="L8" s="430">
        <f>(+'6. Becas'!D10/44)*29</f>
        <v>7569659.0909090908</v>
      </c>
      <c r="M8" s="429"/>
      <c r="N8" s="430"/>
      <c r="O8" s="429">
        <f t="shared" ref="O8:O41" si="0">+G8+I8+K8+M8</f>
        <v>44</v>
      </c>
      <c r="P8" s="430">
        <f t="shared" ref="P8:P41" si="1">+H8+J8+L8+N8</f>
        <v>11485000</v>
      </c>
      <c r="Q8" s="522" t="s">
        <v>1532</v>
      </c>
      <c r="R8" s="522" t="s">
        <v>1533</v>
      </c>
      <c r="S8" s="522" t="s">
        <v>1534</v>
      </c>
      <c r="T8" s="522" t="s">
        <v>1704</v>
      </c>
      <c r="U8" s="520" t="s">
        <v>1797</v>
      </c>
    </row>
    <row r="9" spans="1:21" ht="157.5">
      <c r="A9" s="587"/>
      <c r="B9" s="590"/>
      <c r="C9" s="594"/>
      <c r="D9" s="520"/>
      <c r="E9" s="521" t="s">
        <v>1588</v>
      </c>
      <c r="F9" s="520" t="s">
        <v>1708</v>
      </c>
      <c r="G9" s="429"/>
      <c r="H9" s="430"/>
      <c r="I9" s="429">
        <v>10</v>
      </c>
      <c r="J9" s="430">
        <f>+'6. Becas'!D36/3</f>
        <v>556666.66666666663</v>
      </c>
      <c r="K9" s="429">
        <v>10</v>
      </c>
      <c r="L9" s="430">
        <f>+'6. Becas'!D36/3</f>
        <v>556666.66666666663</v>
      </c>
      <c r="M9" s="429">
        <v>10</v>
      </c>
      <c r="N9" s="430">
        <f>+'6. Becas'!D36/3</f>
        <v>556666.66666666663</v>
      </c>
      <c r="O9" s="429">
        <f t="shared" si="0"/>
        <v>30</v>
      </c>
      <c r="P9" s="430">
        <f t="shared" si="1"/>
        <v>1670000</v>
      </c>
      <c r="Q9" s="522" t="s">
        <v>1535</v>
      </c>
      <c r="R9" s="522" t="s">
        <v>1536</v>
      </c>
      <c r="S9" s="522" t="s">
        <v>1537</v>
      </c>
      <c r="T9" s="522" t="s">
        <v>1704</v>
      </c>
      <c r="U9" s="520" t="s">
        <v>1797</v>
      </c>
    </row>
    <row r="10" spans="1:21" ht="94.5">
      <c r="A10" s="587"/>
      <c r="B10" s="590"/>
      <c r="C10" s="428" t="s">
        <v>1526</v>
      </c>
      <c r="D10" s="520" t="s">
        <v>1692</v>
      </c>
      <c r="E10" s="521" t="s">
        <v>1589</v>
      </c>
      <c r="F10" s="520" t="s">
        <v>1498</v>
      </c>
      <c r="G10" s="429"/>
      <c r="H10" s="430"/>
      <c r="I10" s="429">
        <v>1</v>
      </c>
      <c r="J10" s="430"/>
      <c r="K10" s="429">
        <v>1</v>
      </c>
      <c r="L10" s="430"/>
      <c r="M10" s="429"/>
      <c r="N10" s="430"/>
      <c r="O10" s="429">
        <f t="shared" si="0"/>
        <v>2</v>
      </c>
      <c r="P10" s="430">
        <f t="shared" si="1"/>
        <v>0</v>
      </c>
      <c r="Q10" s="522" t="s">
        <v>1538</v>
      </c>
      <c r="R10" s="522" t="s">
        <v>1697</v>
      </c>
      <c r="S10" s="522" t="s">
        <v>1539</v>
      </c>
      <c r="T10" s="522" t="s">
        <v>1705</v>
      </c>
      <c r="U10" s="520" t="s">
        <v>1797</v>
      </c>
    </row>
    <row r="11" spans="1:21" ht="299.25">
      <c r="A11" s="587"/>
      <c r="B11" s="590"/>
      <c r="C11" s="428" t="s">
        <v>1527</v>
      </c>
      <c r="D11" s="520" t="s">
        <v>1524</v>
      </c>
      <c r="E11" s="521" t="s">
        <v>1590</v>
      </c>
      <c r="F11" s="520" t="s">
        <v>1499</v>
      </c>
      <c r="G11" s="429"/>
      <c r="H11" s="430"/>
      <c r="I11" s="429"/>
      <c r="J11" s="430"/>
      <c r="K11" s="429">
        <v>10</v>
      </c>
      <c r="L11" s="430">
        <f>+'6. Becas'!D50</f>
        <v>345000</v>
      </c>
      <c r="M11" s="429"/>
      <c r="N11" s="430"/>
      <c r="O11" s="429">
        <f t="shared" si="0"/>
        <v>10</v>
      </c>
      <c r="P11" s="430">
        <f t="shared" si="1"/>
        <v>345000</v>
      </c>
      <c r="Q11" s="522" t="s">
        <v>1540</v>
      </c>
      <c r="R11" s="522" t="s">
        <v>1541</v>
      </c>
      <c r="S11" s="522" t="s">
        <v>1542</v>
      </c>
      <c r="T11" s="522" t="s">
        <v>1704</v>
      </c>
      <c r="U11" s="520" t="s">
        <v>1797</v>
      </c>
    </row>
    <row r="12" spans="1:21" ht="94.5">
      <c r="A12" s="587"/>
      <c r="B12" s="591"/>
      <c r="C12" s="499" t="s">
        <v>1528</v>
      </c>
      <c r="D12" s="520" t="s">
        <v>1525</v>
      </c>
      <c r="E12" s="521" t="s">
        <v>1591</v>
      </c>
      <c r="F12" s="520" t="s">
        <v>1500</v>
      </c>
      <c r="G12" s="431">
        <v>2</v>
      </c>
      <c r="H12" s="432"/>
      <c r="I12" s="431">
        <v>4</v>
      </c>
      <c r="J12" s="432"/>
      <c r="K12" s="431">
        <v>4</v>
      </c>
      <c r="L12" s="432"/>
      <c r="M12" s="431">
        <v>2</v>
      </c>
      <c r="N12" s="432"/>
      <c r="O12" s="429">
        <f t="shared" si="0"/>
        <v>12</v>
      </c>
      <c r="P12" s="430">
        <f t="shared" si="1"/>
        <v>0</v>
      </c>
      <c r="Q12" s="522" t="s">
        <v>1543</v>
      </c>
      <c r="R12" s="522" t="s">
        <v>1544</v>
      </c>
      <c r="S12" s="522" t="s">
        <v>1702</v>
      </c>
      <c r="T12" s="522" t="s">
        <v>1704</v>
      </c>
      <c r="U12" s="520" t="s">
        <v>1797</v>
      </c>
    </row>
    <row r="13" spans="1:21" ht="110.25">
      <c r="A13" s="587"/>
      <c r="B13" s="589" t="s">
        <v>1354</v>
      </c>
      <c r="C13" s="499" t="s">
        <v>1546</v>
      </c>
      <c r="D13" s="520" t="s">
        <v>1553</v>
      </c>
      <c r="E13" s="521" t="s">
        <v>1592</v>
      </c>
      <c r="F13" s="520" t="s">
        <v>1501</v>
      </c>
      <c r="G13" s="429"/>
      <c r="H13" s="430"/>
      <c r="I13" s="429">
        <v>2</v>
      </c>
      <c r="J13" s="430">
        <f>+'5. ACTIVIDADES ESPECIALES'!D10/3</f>
        <v>110000</v>
      </c>
      <c r="K13" s="429">
        <v>2</v>
      </c>
      <c r="L13" s="430">
        <f>+'5. ACTIVIDADES ESPECIALES'!D10/3</f>
        <v>110000</v>
      </c>
      <c r="M13" s="429">
        <v>2</v>
      </c>
      <c r="N13" s="430">
        <f>+'5. ACTIVIDADES ESPECIALES'!D10/3</f>
        <v>110000</v>
      </c>
      <c r="O13" s="429">
        <f t="shared" si="0"/>
        <v>6</v>
      </c>
      <c r="P13" s="430">
        <f t="shared" si="1"/>
        <v>330000</v>
      </c>
      <c r="Q13" s="522" t="s">
        <v>1619</v>
      </c>
      <c r="R13" s="522" t="s">
        <v>1620</v>
      </c>
      <c r="S13" s="522" t="s">
        <v>1621</v>
      </c>
      <c r="T13" s="522" t="s">
        <v>1705</v>
      </c>
      <c r="U13" s="520" t="s">
        <v>1797</v>
      </c>
    </row>
    <row r="14" spans="1:21" ht="94.5">
      <c r="A14" s="587"/>
      <c r="B14" s="590"/>
      <c r="C14" s="593" t="s">
        <v>1547</v>
      </c>
      <c r="D14" s="520" t="s">
        <v>1554</v>
      </c>
      <c r="E14" s="521" t="s">
        <v>1593</v>
      </c>
      <c r="F14" s="520" t="s">
        <v>1502</v>
      </c>
      <c r="G14" s="433"/>
      <c r="H14" s="430"/>
      <c r="I14" s="429">
        <v>1</v>
      </c>
      <c r="J14" s="430"/>
      <c r="K14" s="434"/>
      <c r="L14" s="430"/>
      <c r="M14" s="429">
        <v>1</v>
      </c>
      <c r="N14" s="430"/>
      <c r="O14" s="433">
        <f t="shared" si="0"/>
        <v>2</v>
      </c>
      <c r="P14" s="430">
        <f t="shared" si="1"/>
        <v>0</v>
      </c>
      <c r="Q14" s="522" t="s">
        <v>1622</v>
      </c>
      <c r="R14" s="522" t="s">
        <v>1623</v>
      </c>
      <c r="S14" s="522" t="s">
        <v>1624</v>
      </c>
      <c r="T14" s="522" t="s">
        <v>1625</v>
      </c>
      <c r="U14" s="520" t="s">
        <v>1797</v>
      </c>
    </row>
    <row r="15" spans="1:21" ht="94.5">
      <c r="A15" s="587"/>
      <c r="B15" s="590"/>
      <c r="C15" s="594"/>
      <c r="D15" s="520" t="s">
        <v>1555</v>
      </c>
      <c r="E15" s="521" t="s">
        <v>1594</v>
      </c>
      <c r="F15" s="520" t="s">
        <v>1503</v>
      </c>
      <c r="G15" s="434"/>
      <c r="H15" s="430"/>
      <c r="I15" s="434"/>
      <c r="J15" s="430"/>
      <c r="K15" s="434"/>
      <c r="L15" s="430"/>
      <c r="M15" s="429">
        <v>1</v>
      </c>
      <c r="N15" s="430"/>
      <c r="O15" s="433">
        <f t="shared" si="0"/>
        <v>1</v>
      </c>
      <c r="P15" s="430">
        <f t="shared" si="1"/>
        <v>0</v>
      </c>
      <c r="Q15" s="522" t="s">
        <v>1622</v>
      </c>
      <c r="R15" s="522" t="s">
        <v>1623</v>
      </c>
      <c r="S15" s="522" t="s">
        <v>1626</v>
      </c>
      <c r="T15" s="522" t="s">
        <v>1625</v>
      </c>
      <c r="U15" s="520" t="s">
        <v>1797</v>
      </c>
    </row>
    <row r="16" spans="1:21" ht="94.5">
      <c r="A16" s="587"/>
      <c r="B16" s="590"/>
      <c r="C16" s="593" t="s">
        <v>1548</v>
      </c>
      <c r="D16" s="520" t="s">
        <v>1556</v>
      </c>
      <c r="E16" s="521" t="s">
        <v>1595</v>
      </c>
      <c r="F16" s="520" t="s">
        <v>1504</v>
      </c>
      <c r="G16" s="429">
        <v>1</v>
      </c>
      <c r="H16" s="430">
        <f>+'5. ACTIVIDADES ESPECIALES'!D26/6</f>
        <v>14000</v>
      </c>
      <c r="I16" s="429">
        <v>2</v>
      </c>
      <c r="J16" s="430">
        <f>+'5. ACTIVIDADES ESPECIALES'!D26/3</f>
        <v>28000</v>
      </c>
      <c r="K16" s="429">
        <v>1</v>
      </c>
      <c r="L16" s="430">
        <f>+'5. ACTIVIDADES ESPECIALES'!D26/6</f>
        <v>14000</v>
      </c>
      <c r="M16" s="429">
        <v>2</v>
      </c>
      <c r="N16" s="430">
        <f>+'5. ACTIVIDADES ESPECIALES'!D26/3</f>
        <v>28000</v>
      </c>
      <c r="O16" s="429">
        <f t="shared" si="0"/>
        <v>6</v>
      </c>
      <c r="P16" s="430">
        <f t="shared" si="1"/>
        <v>84000</v>
      </c>
      <c r="Q16" s="522" t="s">
        <v>1627</v>
      </c>
      <c r="R16" s="522" t="s">
        <v>1698</v>
      </c>
      <c r="S16" s="522" t="s">
        <v>1628</v>
      </c>
      <c r="T16" s="522" t="s">
        <v>1625</v>
      </c>
      <c r="U16" s="520" t="s">
        <v>1797</v>
      </c>
    </row>
    <row r="17" spans="1:21" ht="110.25">
      <c r="A17" s="587"/>
      <c r="B17" s="590"/>
      <c r="C17" s="595"/>
      <c r="D17" s="520" t="s">
        <v>1557</v>
      </c>
      <c r="E17" s="521" t="s">
        <v>1596</v>
      </c>
      <c r="F17" s="520" t="s">
        <v>1505</v>
      </c>
      <c r="G17" s="429">
        <v>2</v>
      </c>
      <c r="H17" s="430">
        <f>+'5. ACTIVIDADES ESPECIALES'!D42/5</f>
        <v>5000</v>
      </c>
      <c r="I17" s="429">
        <v>3</v>
      </c>
      <c r="J17" s="430">
        <f>(+'5. ACTIVIDADES ESPECIALES'!D42/10)*3</f>
        <v>7500</v>
      </c>
      <c r="K17" s="429">
        <v>3</v>
      </c>
      <c r="L17" s="430">
        <f>(+'5. ACTIVIDADES ESPECIALES'!D42/10)*3</f>
        <v>7500</v>
      </c>
      <c r="M17" s="429">
        <v>2</v>
      </c>
      <c r="N17" s="430">
        <f>+'5. ACTIVIDADES ESPECIALES'!D42/5</f>
        <v>5000</v>
      </c>
      <c r="O17" s="429">
        <f t="shared" si="0"/>
        <v>10</v>
      </c>
      <c r="P17" s="430">
        <f t="shared" si="1"/>
        <v>25000</v>
      </c>
      <c r="Q17" s="522" t="s">
        <v>1629</v>
      </c>
      <c r="R17" s="522" t="s">
        <v>1698</v>
      </c>
      <c r="S17" s="522" t="s">
        <v>1630</v>
      </c>
      <c r="T17" s="522" t="s">
        <v>1625</v>
      </c>
      <c r="U17" s="520" t="s">
        <v>1797</v>
      </c>
    </row>
    <row r="18" spans="1:21" ht="94.5">
      <c r="A18" s="587"/>
      <c r="B18" s="590"/>
      <c r="C18" s="595"/>
      <c r="D18" s="520" t="s">
        <v>1558</v>
      </c>
      <c r="E18" s="521" t="s">
        <v>1597</v>
      </c>
      <c r="F18" s="520" t="s">
        <v>1506</v>
      </c>
      <c r="G18" s="429"/>
      <c r="H18" s="430"/>
      <c r="I18" s="429"/>
      <c r="J18" s="430"/>
      <c r="K18" s="429">
        <v>1</v>
      </c>
      <c r="L18" s="430">
        <f>+'5. ACTIVIDADES ESPECIALES'!D112/2</f>
        <v>55000</v>
      </c>
      <c r="M18" s="429">
        <v>1</v>
      </c>
      <c r="N18" s="430">
        <f>+'5. ACTIVIDADES ESPECIALES'!D112/2</f>
        <v>55000</v>
      </c>
      <c r="O18" s="429">
        <f t="shared" si="0"/>
        <v>2</v>
      </c>
      <c r="P18" s="430">
        <f t="shared" si="1"/>
        <v>110000</v>
      </c>
      <c r="Q18" s="522" t="s">
        <v>1619</v>
      </c>
      <c r="R18" s="522" t="s">
        <v>1698</v>
      </c>
      <c r="S18" s="522" t="s">
        <v>1621</v>
      </c>
      <c r="T18" s="522" t="s">
        <v>1631</v>
      </c>
      <c r="U18" s="520" t="s">
        <v>1797</v>
      </c>
    </row>
    <row r="19" spans="1:21" ht="94.5">
      <c r="A19" s="587"/>
      <c r="B19" s="590"/>
      <c r="C19" s="595"/>
      <c r="D19" s="520" t="s">
        <v>1559</v>
      </c>
      <c r="E19" s="521" t="s">
        <v>1598</v>
      </c>
      <c r="F19" s="520" t="s">
        <v>1507</v>
      </c>
      <c r="G19" s="433">
        <v>0.25</v>
      </c>
      <c r="H19" s="430">
        <f>+'2. CONTRATACION DE PERSONAL'!D10/4</f>
        <v>96250</v>
      </c>
      <c r="I19" s="433">
        <v>0.25</v>
      </c>
      <c r="J19" s="430">
        <f>+'2. CONTRATACION DE PERSONAL'!D10/4</f>
        <v>96250</v>
      </c>
      <c r="K19" s="433">
        <v>0.25</v>
      </c>
      <c r="L19" s="430">
        <f>+'2. CONTRATACION DE PERSONAL'!D10/4</f>
        <v>96250</v>
      </c>
      <c r="M19" s="433">
        <v>0.25</v>
      </c>
      <c r="N19" s="430">
        <f>+'2. CONTRATACION DE PERSONAL'!D10/4</f>
        <v>96250</v>
      </c>
      <c r="O19" s="433">
        <f t="shared" si="0"/>
        <v>1</v>
      </c>
      <c r="P19" s="435">
        <f t="shared" si="1"/>
        <v>385000</v>
      </c>
      <c r="Q19" s="522" t="s">
        <v>1632</v>
      </c>
      <c r="R19" s="522" t="s">
        <v>1698</v>
      </c>
      <c r="S19" s="522" t="s">
        <v>1633</v>
      </c>
      <c r="T19" s="522" t="s">
        <v>1631</v>
      </c>
      <c r="U19" s="520" t="s">
        <v>1797</v>
      </c>
    </row>
    <row r="20" spans="1:21" ht="126">
      <c r="A20" s="587"/>
      <c r="B20" s="590"/>
      <c r="C20" s="594"/>
      <c r="D20" s="520" t="s">
        <v>1560</v>
      </c>
      <c r="E20" s="521" t="s">
        <v>1599</v>
      </c>
      <c r="F20" s="520" t="s">
        <v>1508</v>
      </c>
      <c r="G20" s="429"/>
      <c r="H20" s="430"/>
      <c r="I20" s="433">
        <v>0.25</v>
      </c>
      <c r="J20" s="430"/>
      <c r="K20" s="433">
        <v>0.5</v>
      </c>
      <c r="L20" s="430"/>
      <c r="M20" s="433">
        <v>0.25</v>
      </c>
      <c r="N20" s="430">
        <f>+'5. ACTIVIDADES ESPECIALES'!D101</f>
        <v>54350</v>
      </c>
      <c r="O20" s="433">
        <f t="shared" si="0"/>
        <v>1</v>
      </c>
      <c r="P20" s="430">
        <f t="shared" si="1"/>
        <v>54350</v>
      </c>
      <c r="Q20" s="522" t="s">
        <v>1629</v>
      </c>
      <c r="R20" s="522" t="s">
        <v>1634</v>
      </c>
      <c r="S20" s="522" t="s">
        <v>1635</v>
      </c>
      <c r="T20" s="522" t="s">
        <v>1531</v>
      </c>
      <c r="U20" s="520" t="s">
        <v>1797</v>
      </c>
    </row>
    <row r="21" spans="1:21" ht="228" customHeight="1">
      <c r="A21" s="587"/>
      <c r="B21" s="590"/>
      <c r="C21" s="428" t="s">
        <v>1549</v>
      </c>
      <c r="D21" s="520" t="s">
        <v>1561</v>
      </c>
      <c r="E21" s="521" t="s">
        <v>1600</v>
      </c>
      <c r="F21" s="520" t="s">
        <v>1509</v>
      </c>
      <c r="G21" s="429"/>
      <c r="H21" s="430"/>
      <c r="I21" s="429"/>
      <c r="J21" s="430"/>
      <c r="K21" s="429">
        <v>80</v>
      </c>
      <c r="L21" s="430">
        <f>+'5. ACTIVIDADES ESPECIALES'!D53</f>
        <v>1124727.5</v>
      </c>
      <c r="M21" s="429"/>
      <c r="N21" s="430"/>
      <c r="O21" s="429">
        <f t="shared" si="0"/>
        <v>80</v>
      </c>
      <c r="P21" s="430">
        <f t="shared" si="1"/>
        <v>1124727.5</v>
      </c>
      <c r="Q21" s="522" t="s">
        <v>1636</v>
      </c>
      <c r="R21" s="522" t="s">
        <v>1699</v>
      </c>
      <c r="S21" s="522" t="s">
        <v>1637</v>
      </c>
      <c r="T21" s="522" t="s">
        <v>1631</v>
      </c>
      <c r="U21" s="520" t="s">
        <v>1797</v>
      </c>
    </row>
    <row r="22" spans="1:21" ht="110.25">
      <c r="A22" s="587"/>
      <c r="B22" s="590"/>
      <c r="C22" s="500" t="s">
        <v>1550</v>
      </c>
      <c r="D22" s="520" t="s">
        <v>1562</v>
      </c>
      <c r="E22" s="521" t="s">
        <v>1601</v>
      </c>
      <c r="F22" s="520" t="s">
        <v>1510</v>
      </c>
      <c r="G22" s="429"/>
      <c r="H22" s="430"/>
      <c r="I22" s="429">
        <v>10</v>
      </c>
      <c r="J22" s="430">
        <f>+'5. ACTIVIDADES ESPECIALES'!D124/2</f>
        <v>401811.49400000001</v>
      </c>
      <c r="K22" s="429">
        <v>5</v>
      </c>
      <c r="L22" s="430">
        <f>+'5. ACTIVIDADES ESPECIALES'!D124/4</f>
        <v>200905.747</v>
      </c>
      <c r="M22" s="429">
        <v>5</v>
      </c>
      <c r="N22" s="430">
        <f>+'5. ACTIVIDADES ESPECIALES'!D124/4</f>
        <v>200905.747</v>
      </c>
      <c r="O22" s="429">
        <f t="shared" si="0"/>
        <v>20</v>
      </c>
      <c r="P22" s="430">
        <f t="shared" si="1"/>
        <v>803622.98800000001</v>
      </c>
      <c r="Q22" s="522" t="s">
        <v>1638</v>
      </c>
      <c r="R22" s="522" t="s">
        <v>1639</v>
      </c>
      <c r="S22" s="522" t="s">
        <v>1640</v>
      </c>
      <c r="T22" s="522" t="s">
        <v>1641</v>
      </c>
      <c r="U22" s="520" t="s">
        <v>1797</v>
      </c>
    </row>
    <row r="23" spans="1:21" ht="110.25">
      <c r="A23" s="587"/>
      <c r="B23" s="590"/>
      <c r="C23" s="428" t="s">
        <v>1551</v>
      </c>
      <c r="D23" s="520" t="s">
        <v>1563</v>
      </c>
      <c r="E23" s="521" t="s">
        <v>1602</v>
      </c>
      <c r="F23" s="520" t="s">
        <v>1688</v>
      </c>
      <c r="G23" s="429">
        <v>2</v>
      </c>
      <c r="H23" s="430">
        <f>+'5. ACTIVIDADES ESPECIALES'!D169/5</f>
        <v>48262.8</v>
      </c>
      <c r="I23" s="429">
        <v>3</v>
      </c>
      <c r="J23" s="430">
        <f>(+'5. ACTIVIDADES ESPECIALES'!D169/10)*3</f>
        <v>72394.200000000012</v>
      </c>
      <c r="K23" s="429">
        <v>3</v>
      </c>
      <c r="L23" s="430">
        <f>(+'5. ACTIVIDADES ESPECIALES'!D169/10)*3</f>
        <v>72394.200000000012</v>
      </c>
      <c r="M23" s="429">
        <v>2</v>
      </c>
      <c r="N23" s="430">
        <f>+'5. ACTIVIDADES ESPECIALES'!D169/5</f>
        <v>48262.8</v>
      </c>
      <c r="O23" s="429">
        <f t="shared" si="0"/>
        <v>10</v>
      </c>
      <c r="P23" s="430">
        <f t="shared" si="1"/>
        <v>241314</v>
      </c>
      <c r="Q23" s="522" t="s">
        <v>1642</v>
      </c>
      <c r="R23" s="522" t="s">
        <v>1639</v>
      </c>
      <c r="S23" s="522" t="s">
        <v>1643</v>
      </c>
      <c r="T23" s="522" t="s">
        <v>1644</v>
      </c>
      <c r="U23" s="520" t="s">
        <v>1797</v>
      </c>
    </row>
    <row r="24" spans="1:21" ht="126">
      <c r="A24" s="587"/>
      <c r="B24" s="590"/>
      <c r="C24" s="499" t="s">
        <v>1552</v>
      </c>
      <c r="D24" s="520" t="s">
        <v>1564</v>
      </c>
      <c r="E24" s="521" t="s">
        <v>1603</v>
      </c>
      <c r="F24" s="520" t="s">
        <v>1511</v>
      </c>
      <c r="G24" s="429"/>
      <c r="H24" s="430"/>
      <c r="I24" s="429">
        <v>2</v>
      </c>
      <c r="J24" s="430">
        <f>+'5. ACTIVIDADES ESPECIALES'!D203/5</f>
        <v>88000</v>
      </c>
      <c r="K24" s="429">
        <v>2</v>
      </c>
      <c r="L24" s="430">
        <f>+'5. ACTIVIDADES ESPECIALES'!D203/5</f>
        <v>88000</v>
      </c>
      <c r="M24" s="429">
        <v>6</v>
      </c>
      <c r="N24" s="430">
        <f>(+'5. ACTIVIDADES ESPECIALES'!D203/10)*6</f>
        <v>264000</v>
      </c>
      <c r="O24" s="429">
        <f t="shared" si="0"/>
        <v>10</v>
      </c>
      <c r="P24" s="430">
        <f t="shared" si="1"/>
        <v>440000</v>
      </c>
      <c r="Q24" s="522" t="s">
        <v>1645</v>
      </c>
      <c r="R24" s="522" t="s">
        <v>1646</v>
      </c>
      <c r="S24" s="522" t="s">
        <v>1647</v>
      </c>
      <c r="T24" s="522" t="s">
        <v>1648</v>
      </c>
      <c r="U24" s="520" t="s">
        <v>1797</v>
      </c>
    </row>
    <row r="25" spans="1:21" ht="110.25">
      <c r="A25" s="587"/>
      <c r="B25" s="524" t="s">
        <v>1402</v>
      </c>
      <c r="C25" s="428" t="s">
        <v>1565</v>
      </c>
      <c r="D25" s="520" t="s">
        <v>1566</v>
      </c>
      <c r="E25" s="521" t="s">
        <v>1567</v>
      </c>
      <c r="F25" s="520" t="s">
        <v>1756</v>
      </c>
      <c r="G25" s="429"/>
      <c r="H25" s="430">
        <f>+'5. ACTIVIDADES ESPECIALES'!D277</f>
        <v>36800</v>
      </c>
      <c r="I25" s="429"/>
      <c r="J25" s="430"/>
      <c r="K25" s="429"/>
      <c r="L25" s="430"/>
      <c r="M25" s="429">
        <v>1</v>
      </c>
      <c r="N25" s="430">
        <f>+'1. TALLERES SEMINARIOS'!D49</f>
        <v>60000</v>
      </c>
      <c r="O25" s="429">
        <f t="shared" si="0"/>
        <v>1</v>
      </c>
      <c r="P25" s="430">
        <f t="shared" si="1"/>
        <v>96800</v>
      </c>
      <c r="Q25" s="522" t="s">
        <v>1649</v>
      </c>
      <c r="R25" s="522" t="s">
        <v>1650</v>
      </c>
      <c r="S25" s="522" t="s">
        <v>1651</v>
      </c>
      <c r="T25" s="522" t="s">
        <v>1648</v>
      </c>
      <c r="U25" s="520" t="s">
        <v>1797</v>
      </c>
    </row>
    <row r="26" spans="1:21" ht="126">
      <c r="A26" s="587"/>
      <c r="B26" s="592" t="s">
        <v>1355</v>
      </c>
      <c r="C26" s="593" t="s">
        <v>1568</v>
      </c>
      <c r="D26" s="520" t="s">
        <v>1569</v>
      </c>
      <c r="E26" s="521" t="s">
        <v>1604</v>
      </c>
      <c r="F26" s="520" t="s">
        <v>1512</v>
      </c>
      <c r="G26" s="429"/>
      <c r="H26" s="430"/>
      <c r="I26" s="429">
        <v>2</v>
      </c>
      <c r="J26" s="430">
        <f>+'1. TALLERES SEMINARIOS'!D10/2</f>
        <v>222790</v>
      </c>
      <c r="K26" s="429"/>
      <c r="L26" s="430"/>
      <c r="M26" s="429">
        <v>2</v>
      </c>
      <c r="N26" s="430">
        <f>+'1. TALLERES SEMINARIOS'!D10/2</f>
        <v>222790</v>
      </c>
      <c r="O26" s="429">
        <f t="shared" si="0"/>
        <v>4</v>
      </c>
      <c r="P26" s="430">
        <f t="shared" si="1"/>
        <v>445580</v>
      </c>
      <c r="Q26" s="522" t="s">
        <v>1652</v>
      </c>
      <c r="R26" s="522" t="s">
        <v>1653</v>
      </c>
      <c r="S26" s="522" t="s">
        <v>1654</v>
      </c>
      <c r="T26" s="522" t="s">
        <v>1644</v>
      </c>
      <c r="U26" s="520" t="s">
        <v>1797</v>
      </c>
    </row>
    <row r="27" spans="1:21" ht="126">
      <c r="A27" s="587"/>
      <c r="B27" s="592"/>
      <c r="C27" s="594"/>
      <c r="D27" s="520" t="s">
        <v>1570</v>
      </c>
      <c r="E27" s="521" t="s">
        <v>1605</v>
      </c>
      <c r="F27" s="520" t="s">
        <v>1513</v>
      </c>
      <c r="G27" s="429">
        <v>1</v>
      </c>
      <c r="H27" s="430">
        <f>+'1. TALLERES SEMINARIOS'!D30/10</f>
        <v>7548</v>
      </c>
      <c r="I27" s="429">
        <v>3</v>
      </c>
      <c r="J27" s="430">
        <f>(+'1. TALLERES SEMINARIOS'!D30/10)*3</f>
        <v>22644</v>
      </c>
      <c r="K27" s="429">
        <v>4</v>
      </c>
      <c r="L27" s="430">
        <f>(+'1. TALLERES SEMINARIOS'!D30/10)*4</f>
        <v>30192</v>
      </c>
      <c r="M27" s="429">
        <v>2</v>
      </c>
      <c r="N27" s="430">
        <f>(+'1. TALLERES SEMINARIOS'!D30/10)*2</f>
        <v>15096</v>
      </c>
      <c r="O27" s="429">
        <f t="shared" si="0"/>
        <v>10</v>
      </c>
      <c r="P27" s="430">
        <f t="shared" si="1"/>
        <v>75480</v>
      </c>
      <c r="Q27" s="522" t="s">
        <v>1652</v>
      </c>
      <c r="R27" s="522" t="s">
        <v>1653</v>
      </c>
      <c r="S27" s="522" t="s">
        <v>1654</v>
      </c>
      <c r="T27" s="522" t="s">
        <v>1644</v>
      </c>
      <c r="U27" s="520" t="s">
        <v>1797</v>
      </c>
    </row>
    <row r="28" spans="1:21" ht="173.25">
      <c r="A28" s="587"/>
      <c r="B28" s="524" t="s">
        <v>1572</v>
      </c>
      <c r="C28" s="593" t="s">
        <v>1571</v>
      </c>
      <c r="D28" s="520" t="s">
        <v>1575</v>
      </c>
      <c r="E28" s="521" t="s">
        <v>1606</v>
      </c>
      <c r="F28" s="520" t="s">
        <v>1514</v>
      </c>
      <c r="G28" s="429">
        <v>3</v>
      </c>
      <c r="H28" s="430"/>
      <c r="I28" s="429">
        <v>3</v>
      </c>
      <c r="J28" s="430">
        <f>+'5. ACTIVIDADES ESPECIALES'!D229</f>
        <v>27700</v>
      </c>
      <c r="K28" s="429">
        <v>3</v>
      </c>
      <c r="L28" s="430"/>
      <c r="M28" s="429">
        <v>3</v>
      </c>
      <c r="N28" s="430"/>
      <c r="O28" s="429">
        <f t="shared" si="0"/>
        <v>12</v>
      </c>
      <c r="P28" s="430">
        <f t="shared" si="1"/>
        <v>27700</v>
      </c>
      <c r="Q28" s="522" t="s">
        <v>1655</v>
      </c>
      <c r="R28" s="522" t="s">
        <v>1656</v>
      </c>
      <c r="S28" s="522" t="s">
        <v>1657</v>
      </c>
      <c r="T28" s="522" t="s">
        <v>1545</v>
      </c>
      <c r="U28" s="520" t="s">
        <v>1797</v>
      </c>
    </row>
    <row r="29" spans="1:21" ht="94.5">
      <c r="A29" s="587"/>
      <c r="B29" s="525"/>
      <c r="C29" s="595"/>
      <c r="D29" s="520" t="s">
        <v>1576</v>
      </c>
      <c r="E29" s="521" t="s">
        <v>1607</v>
      </c>
      <c r="F29" s="520" t="s">
        <v>1515</v>
      </c>
      <c r="G29" s="429"/>
      <c r="H29" s="430"/>
      <c r="I29" s="429"/>
      <c r="J29" s="430"/>
      <c r="K29" s="429">
        <v>1</v>
      </c>
      <c r="L29" s="430">
        <f>+'5. ACTIVIDADES ESPECIALES'!D229</f>
        <v>27700</v>
      </c>
      <c r="M29" s="429"/>
      <c r="N29" s="430"/>
      <c r="O29" s="429">
        <f t="shared" si="0"/>
        <v>1</v>
      </c>
      <c r="P29" s="430">
        <f t="shared" si="1"/>
        <v>27700</v>
      </c>
      <c r="Q29" s="522" t="s">
        <v>1655</v>
      </c>
      <c r="R29" s="522" t="s">
        <v>1658</v>
      </c>
      <c r="S29" s="522" t="s">
        <v>1659</v>
      </c>
      <c r="T29" s="522" t="s">
        <v>1545</v>
      </c>
      <c r="U29" s="520" t="s">
        <v>1797</v>
      </c>
    </row>
    <row r="30" spans="1:21" ht="94.5">
      <c r="A30" s="587"/>
      <c r="B30" s="525"/>
      <c r="C30" s="595"/>
      <c r="D30" s="520" t="s">
        <v>1577</v>
      </c>
      <c r="E30" s="521" t="s">
        <v>1608</v>
      </c>
      <c r="F30" s="520" t="s">
        <v>1516</v>
      </c>
      <c r="G30" s="429"/>
      <c r="H30" s="430"/>
      <c r="I30" s="429">
        <v>2</v>
      </c>
      <c r="J30" s="430"/>
      <c r="K30" s="429">
        <v>2</v>
      </c>
      <c r="L30" s="430"/>
      <c r="M30" s="429"/>
      <c r="N30" s="430"/>
      <c r="O30" s="429">
        <f t="shared" si="0"/>
        <v>4</v>
      </c>
      <c r="P30" s="430">
        <f t="shared" si="1"/>
        <v>0</v>
      </c>
      <c r="Q30" s="522" t="s">
        <v>1655</v>
      </c>
      <c r="R30" s="522" t="s">
        <v>1660</v>
      </c>
      <c r="S30" s="522" t="s">
        <v>1661</v>
      </c>
      <c r="T30" s="522" t="s">
        <v>1545</v>
      </c>
      <c r="U30" s="520" t="s">
        <v>1797</v>
      </c>
    </row>
    <row r="31" spans="1:21" ht="126">
      <c r="A31" s="587"/>
      <c r="B31" s="525"/>
      <c r="C31" s="595"/>
      <c r="D31" s="520" t="s">
        <v>1578</v>
      </c>
      <c r="E31" s="521" t="s">
        <v>1609</v>
      </c>
      <c r="F31" s="520" t="s">
        <v>1517</v>
      </c>
      <c r="G31" s="429"/>
      <c r="H31" s="430"/>
      <c r="I31" s="429"/>
      <c r="J31" s="430"/>
      <c r="K31" s="429">
        <v>1</v>
      </c>
      <c r="L31" s="430"/>
      <c r="M31" s="429"/>
      <c r="N31" s="430"/>
      <c r="O31" s="429">
        <f t="shared" si="0"/>
        <v>1</v>
      </c>
      <c r="P31" s="430">
        <f t="shared" si="1"/>
        <v>0</v>
      </c>
      <c r="Q31" s="522" t="s">
        <v>1655</v>
      </c>
      <c r="R31" s="522" t="s">
        <v>1662</v>
      </c>
      <c r="S31" s="522" t="s">
        <v>1663</v>
      </c>
      <c r="T31" s="522" t="s">
        <v>1545</v>
      </c>
      <c r="U31" s="520" t="s">
        <v>1797</v>
      </c>
    </row>
    <row r="32" spans="1:21" ht="94.5">
      <c r="A32" s="587"/>
      <c r="B32" s="525"/>
      <c r="C32" s="595"/>
      <c r="D32" s="520" t="s">
        <v>1579</v>
      </c>
      <c r="E32" s="521" t="s">
        <v>1610</v>
      </c>
      <c r="F32" s="520" t="s">
        <v>1518</v>
      </c>
      <c r="G32" s="429"/>
      <c r="H32" s="430"/>
      <c r="I32" s="429">
        <v>1</v>
      </c>
      <c r="J32" s="430"/>
      <c r="K32" s="429"/>
      <c r="L32" s="430"/>
      <c r="M32" s="429"/>
      <c r="N32" s="430"/>
      <c r="O32" s="429">
        <f t="shared" si="0"/>
        <v>1</v>
      </c>
      <c r="P32" s="430">
        <f t="shared" si="1"/>
        <v>0</v>
      </c>
      <c r="Q32" s="522" t="s">
        <v>1655</v>
      </c>
      <c r="R32" s="522" t="s">
        <v>1658</v>
      </c>
      <c r="S32" s="522" t="s">
        <v>1664</v>
      </c>
      <c r="T32" s="522" t="s">
        <v>1545</v>
      </c>
      <c r="U32" s="520" t="s">
        <v>1797</v>
      </c>
    </row>
    <row r="33" spans="1:21" ht="78.75">
      <c r="A33" s="587"/>
      <c r="B33" s="525"/>
      <c r="C33" s="595"/>
      <c r="D33" s="520" t="s">
        <v>1580</v>
      </c>
      <c r="E33" s="521" t="s">
        <v>1611</v>
      </c>
      <c r="F33" s="520" t="s">
        <v>1519</v>
      </c>
      <c r="G33" s="429">
        <v>2</v>
      </c>
      <c r="H33" s="430"/>
      <c r="I33" s="429">
        <v>2</v>
      </c>
      <c r="J33" s="430"/>
      <c r="K33" s="429">
        <v>1</v>
      </c>
      <c r="L33" s="430"/>
      <c r="M33" s="429"/>
      <c r="N33" s="430"/>
      <c r="O33" s="429">
        <f t="shared" si="0"/>
        <v>5</v>
      </c>
      <c r="P33" s="430">
        <f t="shared" si="1"/>
        <v>0</v>
      </c>
      <c r="Q33" s="522" t="s">
        <v>1655</v>
      </c>
      <c r="R33" s="522" t="s">
        <v>1665</v>
      </c>
      <c r="S33" s="522" t="s">
        <v>1666</v>
      </c>
      <c r="T33" s="522" t="s">
        <v>1545</v>
      </c>
      <c r="U33" s="520" t="s">
        <v>1797</v>
      </c>
    </row>
    <row r="34" spans="1:21" ht="141.75">
      <c r="A34" s="587"/>
      <c r="B34" s="525"/>
      <c r="C34" s="595"/>
      <c r="D34" s="520" t="s">
        <v>1581</v>
      </c>
      <c r="E34" s="521" t="s">
        <v>1612</v>
      </c>
      <c r="F34" s="520" t="s">
        <v>1520</v>
      </c>
      <c r="G34" s="429"/>
      <c r="H34" s="430"/>
      <c r="I34" s="429">
        <v>1</v>
      </c>
      <c r="J34" s="430">
        <f>+'1. TALLERES SEMINARIOS'!D68</f>
        <v>43470</v>
      </c>
      <c r="K34" s="429"/>
      <c r="L34" s="430"/>
      <c r="M34" s="429"/>
      <c r="N34" s="430"/>
      <c r="O34" s="429">
        <f t="shared" si="0"/>
        <v>1</v>
      </c>
      <c r="P34" s="430">
        <f t="shared" si="1"/>
        <v>43470</v>
      </c>
      <c r="Q34" s="522" t="s">
        <v>1667</v>
      </c>
      <c r="R34" s="522" t="s">
        <v>1668</v>
      </c>
      <c r="S34" s="522" t="s">
        <v>1669</v>
      </c>
      <c r="T34" s="522" t="s">
        <v>1545</v>
      </c>
      <c r="U34" s="520" t="s">
        <v>1797</v>
      </c>
    </row>
    <row r="35" spans="1:21" ht="94.5">
      <c r="A35" s="587"/>
      <c r="B35" s="525"/>
      <c r="C35" s="595"/>
      <c r="D35" s="520" t="s">
        <v>1793</v>
      </c>
      <c r="E35" s="521" t="s">
        <v>1613</v>
      </c>
      <c r="F35" s="520" t="s">
        <v>1794</v>
      </c>
      <c r="G35" s="433">
        <v>0.25</v>
      </c>
      <c r="H35" s="430"/>
      <c r="I35" s="433">
        <v>0.25</v>
      </c>
      <c r="J35" s="430"/>
      <c r="K35" s="433">
        <v>0.25</v>
      </c>
      <c r="L35" s="430">
        <f>+'1. TALLERES SEMINARIOS'!D87</f>
        <v>10762.5</v>
      </c>
      <c r="M35" s="433">
        <v>0.25</v>
      </c>
      <c r="N35" s="430"/>
      <c r="O35" s="433">
        <f t="shared" si="0"/>
        <v>1</v>
      </c>
      <c r="P35" s="430">
        <f t="shared" si="1"/>
        <v>10762.5</v>
      </c>
      <c r="Q35" s="522" t="s">
        <v>1670</v>
      </c>
      <c r="R35" s="522" t="s">
        <v>1671</v>
      </c>
      <c r="S35" s="522" t="s">
        <v>1672</v>
      </c>
      <c r="T35" s="522" t="s">
        <v>1545</v>
      </c>
      <c r="U35" s="520" t="s">
        <v>1797</v>
      </c>
    </row>
    <row r="36" spans="1:21" ht="94.5">
      <c r="A36" s="587"/>
      <c r="B36" s="525"/>
      <c r="C36" s="594"/>
      <c r="D36" s="520" t="s">
        <v>1693</v>
      </c>
      <c r="E36" s="521" t="s">
        <v>1614</v>
      </c>
      <c r="F36" s="520" t="s">
        <v>1689</v>
      </c>
      <c r="G36" s="433">
        <v>0.25</v>
      </c>
      <c r="H36" s="430"/>
      <c r="I36" s="433">
        <v>0.25</v>
      </c>
      <c r="J36" s="430"/>
      <c r="K36" s="433">
        <v>0.25</v>
      </c>
      <c r="L36" s="430"/>
      <c r="M36" s="433">
        <v>0.25</v>
      </c>
      <c r="N36" s="430"/>
      <c r="O36" s="433">
        <f t="shared" ref="O36" si="2">+G36+I36+K36+M36</f>
        <v>1</v>
      </c>
      <c r="P36" s="430">
        <f t="shared" si="1"/>
        <v>0</v>
      </c>
      <c r="Q36" s="522" t="s">
        <v>1673</v>
      </c>
      <c r="R36" s="522" t="s">
        <v>1700</v>
      </c>
      <c r="S36" s="522" t="s">
        <v>1674</v>
      </c>
      <c r="T36" s="522" t="s">
        <v>1545</v>
      </c>
      <c r="U36" s="520" t="s">
        <v>1797</v>
      </c>
    </row>
    <row r="37" spans="1:21" ht="157.5">
      <c r="A37" s="587"/>
      <c r="B37" s="525"/>
      <c r="C37" s="593" t="s">
        <v>1573</v>
      </c>
      <c r="D37" s="520" t="s">
        <v>1582</v>
      </c>
      <c r="E37" s="521" t="s">
        <v>1615</v>
      </c>
      <c r="F37" s="520" t="s">
        <v>1521</v>
      </c>
      <c r="G37" s="436"/>
      <c r="H37" s="432"/>
      <c r="I37" s="437">
        <v>1</v>
      </c>
      <c r="J37" s="432"/>
      <c r="K37" s="436"/>
      <c r="L37" s="432"/>
      <c r="M37" s="436"/>
      <c r="N37" s="432"/>
      <c r="O37" s="437">
        <f t="shared" si="0"/>
        <v>1</v>
      </c>
      <c r="P37" s="438">
        <f t="shared" si="1"/>
        <v>0</v>
      </c>
      <c r="Q37" s="522" t="s">
        <v>1675</v>
      </c>
      <c r="R37" s="522" t="s">
        <v>1676</v>
      </c>
      <c r="S37" s="522" t="s">
        <v>1677</v>
      </c>
      <c r="T37" s="522" t="s">
        <v>1678</v>
      </c>
      <c r="U37" s="520" t="s">
        <v>1797</v>
      </c>
    </row>
    <row r="38" spans="1:21" ht="98.25" customHeight="1">
      <c r="A38" s="587"/>
      <c r="B38" s="525"/>
      <c r="C38" s="594"/>
      <c r="D38" s="520" t="s">
        <v>1583</v>
      </c>
      <c r="E38" s="521" t="s">
        <v>1616</v>
      </c>
      <c r="F38" s="520" t="s">
        <v>1690</v>
      </c>
      <c r="G38" s="431"/>
      <c r="H38" s="432"/>
      <c r="I38" s="431">
        <v>1</v>
      </c>
      <c r="J38" s="432">
        <f>+'5. ACTIVIDADES ESPECIALES'!D288</f>
        <v>44000</v>
      </c>
      <c r="K38" s="431"/>
      <c r="L38" s="432"/>
      <c r="M38" s="431"/>
      <c r="N38" s="432"/>
      <c r="O38" s="431">
        <f t="shared" si="0"/>
        <v>1</v>
      </c>
      <c r="P38" s="432">
        <f t="shared" si="1"/>
        <v>44000</v>
      </c>
      <c r="Q38" s="522" t="s">
        <v>1645</v>
      </c>
      <c r="R38" s="522" t="s">
        <v>1679</v>
      </c>
      <c r="S38" s="522" t="s">
        <v>1680</v>
      </c>
      <c r="T38" s="522" t="s">
        <v>1681</v>
      </c>
      <c r="U38" s="520" t="s">
        <v>1797</v>
      </c>
    </row>
    <row r="39" spans="1:21" ht="157.5">
      <c r="A39" s="587"/>
      <c r="B39" s="525"/>
      <c r="C39" s="593" t="s">
        <v>1574</v>
      </c>
      <c r="D39" s="520" t="s">
        <v>1584</v>
      </c>
      <c r="E39" s="521" t="s">
        <v>1617</v>
      </c>
      <c r="F39" s="520" t="s">
        <v>1522</v>
      </c>
      <c r="G39" s="436"/>
      <c r="H39" s="432"/>
      <c r="I39" s="437">
        <v>1</v>
      </c>
      <c r="J39" s="432"/>
      <c r="K39" s="437">
        <v>1</v>
      </c>
      <c r="L39" s="432"/>
      <c r="M39" s="437"/>
      <c r="N39" s="432"/>
      <c r="O39" s="431">
        <f t="shared" si="0"/>
        <v>2</v>
      </c>
      <c r="P39" s="432">
        <f t="shared" si="1"/>
        <v>0</v>
      </c>
      <c r="Q39" s="522" t="s">
        <v>1682</v>
      </c>
      <c r="R39" s="522" t="s">
        <v>1676</v>
      </c>
      <c r="S39" s="522" t="s">
        <v>1677</v>
      </c>
      <c r="T39" s="522" t="s">
        <v>1678</v>
      </c>
      <c r="U39" s="520" t="s">
        <v>1797</v>
      </c>
    </row>
    <row r="40" spans="1:21" ht="157.5">
      <c r="A40" s="588"/>
      <c r="B40" s="525"/>
      <c r="C40" s="596"/>
      <c r="D40" s="520" t="s">
        <v>1585</v>
      </c>
      <c r="E40" s="521" t="s">
        <v>1618</v>
      </c>
      <c r="F40" s="520" t="s">
        <v>1523</v>
      </c>
      <c r="G40" s="439">
        <v>0.25</v>
      </c>
      <c r="H40" s="432"/>
      <c r="I40" s="439">
        <v>0.25</v>
      </c>
      <c r="J40" s="432">
        <f>+'5. ACTIVIDADES ESPECIALES'!D243/2</f>
        <v>82532</v>
      </c>
      <c r="K40" s="439">
        <v>0.25</v>
      </c>
      <c r="L40" s="432"/>
      <c r="M40" s="439">
        <v>0.25</v>
      </c>
      <c r="N40" s="432">
        <f>+'5. ACTIVIDADES ESPECIALES'!D243/2</f>
        <v>82532</v>
      </c>
      <c r="O40" s="439">
        <f t="shared" si="0"/>
        <v>1</v>
      </c>
      <c r="P40" s="432">
        <f t="shared" si="1"/>
        <v>165064</v>
      </c>
      <c r="Q40" s="522" t="s">
        <v>1683</v>
      </c>
      <c r="R40" s="522" t="s">
        <v>1684</v>
      </c>
      <c r="S40" s="522" t="s">
        <v>1685</v>
      </c>
      <c r="T40" s="522" t="s">
        <v>1686</v>
      </c>
      <c r="U40" s="520" t="s">
        <v>1797</v>
      </c>
    </row>
    <row r="41" spans="1:21" ht="110.25">
      <c r="A41" s="526"/>
      <c r="B41" s="527"/>
      <c r="C41" s="428" t="s">
        <v>1695</v>
      </c>
      <c r="D41" s="520" t="s">
        <v>1694</v>
      </c>
      <c r="E41" s="521" t="s">
        <v>1707</v>
      </c>
      <c r="F41" s="520" t="s">
        <v>1691</v>
      </c>
      <c r="G41" s="439">
        <v>0.2</v>
      </c>
      <c r="H41" s="432">
        <f>(+'5. ACTIVIDADES ESPECIALES'!D256/4)+'4. EQUIPO TECNOLÓGICOS'!D10+'3. EQUIPO DE OFICINA'!D10+'2. CONTRATACION DE PERSONAL'!D26</f>
        <v>1033670</v>
      </c>
      <c r="I41" s="439">
        <v>0.2</v>
      </c>
      <c r="J41" s="432">
        <f>(+'5. ACTIVIDADES ESPECIALES'!D256/4)+'2. CONTRATACION DE PERSONAL'!D26</f>
        <v>940170</v>
      </c>
      <c r="K41" s="439">
        <v>0.2</v>
      </c>
      <c r="L41" s="432">
        <f>+'5. ACTIVIDADES ESPECIALES'!D256/4+'2. CONTRATACION DE PERSONAL'!D26</f>
        <v>940170</v>
      </c>
      <c r="M41" s="439">
        <v>0.2</v>
      </c>
      <c r="N41" s="432">
        <f>+'5. ACTIVIDADES ESPECIALES'!D256/4+'2. CONTRATACION DE PERSONAL'!D26</f>
        <v>940170</v>
      </c>
      <c r="O41" s="439">
        <f t="shared" si="0"/>
        <v>0.8</v>
      </c>
      <c r="P41" s="432">
        <f t="shared" si="1"/>
        <v>3854180</v>
      </c>
      <c r="Q41" s="522" t="s">
        <v>1645</v>
      </c>
      <c r="R41" s="522" t="s">
        <v>1701</v>
      </c>
      <c r="S41" s="522" t="s">
        <v>1703</v>
      </c>
      <c r="T41" s="522" t="s">
        <v>1706</v>
      </c>
      <c r="U41" s="520" t="s">
        <v>1797</v>
      </c>
    </row>
    <row r="42" spans="1:21" ht="15.75">
      <c r="A42" s="528"/>
      <c r="B42" s="529"/>
      <c r="C42" s="530" t="s">
        <v>1403</v>
      </c>
      <c r="D42" s="529"/>
      <c r="E42" s="531"/>
      <c r="F42" s="532"/>
      <c r="G42" s="533">
        <f t="shared" ref="G42:O42" si="3">SUM(G7:G27)</f>
        <v>8.25</v>
      </c>
      <c r="H42" s="534">
        <f t="shared" si="3"/>
        <v>207860.8</v>
      </c>
      <c r="I42" s="533">
        <f t="shared" si="3"/>
        <v>67.5</v>
      </c>
      <c r="J42" s="533">
        <f t="shared" si="3"/>
        <v>5521397.2697575763</v>
      </c>
      <c r="K42" s="533">
        <f t="shared" si="3"/>
        <v>155.75</v>
      </c>
      <c r="L42" s="534">
        <f t="shared" si="3"/>
        <v>10270295.204575757</v>
      </c>
      <c r="M42" s="533">
        <f t="shared" si="3"/>
        <v>48.5</v>
      </c>
      <c r="N42" s="533">
        <f t="shared" si="3"/>
        <v>1716321.2136666668</v>
      </c>
      <c r="O42" s="533">
        <f t="shared" si="3"/>
        <v>280</v>
      </c>
      <c r="P42" s="533">
        <f>SUM(P7:P41)</f>
        <v>21888750.987999998</v>
      </c>
      <c r="Q42" s="535"/>
      <c r="R42" s="535"/>
      <c r="S42" s="535"/>
      <c r="T42" s="535"/>
      <c r="U42" s="535"/>
    </row>
    <row r="43" spans="1:21" ht="15.75">
      <c r="A43" s="536"/>
      <c r="B43" s="537"/>
      <c r="C43" s="538"/>
      <c r="D43" s="537"/>
      <c r="E43" s="539"/>
      <c r="F43" s="540"/>
      <c r="G43" s="537"/>
      <c r="H43" s="537"/>
      <c r="I43" s="537"/>
      <c r="J43" s="537"/>
      <c r="K43" s="537"/>
      <c r="L43" s="537"/>
      <c r="M43" s="537"/>
      <c r="N43" s="537"/>
      <c r="O43" s="537"/>
      <c r="P43" s="537"/>
      <c r="Q43" s="537"/>
      <c r="R43" s="537"/>
      <c r="S43" s="537"/>
      <c r="T43" s="537"/>
      <c r="U43" s="537"/>
    </row>
    <row r="44" spans="1:21" ht="15.75">
      <c r="A44" s="536"/>
      <c r="B44" s="537"/>
      <c r="C44" s="538"/>
      <c r="D44" s="537"/>
      <c r="E44" s="539"/>
      <c r="F44" s="540"/>
      <c r="G44" s="537"/>
      <c r="H44" s="537"/>
      <c r="I44" s="537"/>
      <c r="J44" s="537"/>
      <c r="K44" s="537"/>
      <c r="L44" s="537"/>
      <c r="M44" s="537"/>
      <c r="N44" s="537"/>
      <c r="O44" s="537"/>
      <c r="P44" s="537"/>
      <c r="Q44" s="537"/>
      <c r="R44" s="537"/>
      <c r="S44" s="537"/>
      <c r="T44" s="537"/>
      <c r="U44" s="537"/>
    </row>
    <row r="45" spans="1:21" ht="15.75">
      <c r="A45" s="536"/>
      <c r="B45" s="537"/>
      <c r="C45" s="538"/>
      <c r="D45" s="537"/>
      <c r="E45" s="539"/>
      <c r="F45" s="540"/>
      <c r="G45" s="537"/>
      <c r="H45" s="537"/>
      <c r="I45" s="537"/>
      <c r="J45" s="537"/>
      <c r="K45" s="537"/>
      <c r="L45" s="537"/>
      <c r="M45" s="537"/>
      <c r="N45" s="537"/>
      <c r="O45" s="537"/>
      <c r="P45" s="537"/>
      <c r="Q45" s="537"/>
      <c r="R45" s="537"/>
      <c r="S45" s="537"/>
      <c r="T45" s="537"/>
      <c r="U45" s="537"/>
    </row>
    <row r="46" spans="1:21" ht="15.75">
      <c r="A46" s="536"/>
      <c r="B46" s="537"/>
      <c r="C46" s="538"/>
      <c r="D46" s="537"/>
      <c r="E46" s="539"/>
      <c r="F46" s="540"/>
      <c r="G46" s="537"/>
      <c r="H46" s="537"/>
      <c r="I46" s="537"/>
      <c r="J46" s="537"/>
      <c r="K46" s="537"/>
      <c r="L46" s="537"/>
      <c r="M46" s="537"/>
      <c r="N46" s="537"/>
      <c r="O46" s="537"/>
      <c r="P46" s="537"/>
      <c r="Q46" s="537"/>
      <c r="R46" s="537"/>
      <c r="S46" s="537"/>
      <c r="T46" s="537"/>
      <c r="U46" s="537"/>
    </row>
    <row r="47" spans="1:21" ht="15.75">
      <c r="A47" s="536"/>
      <c r="B47" s="537"/>
      <c r="C47" s="538"/>
      <c r="D47" s="537"/>
      <c r="E47" s="539"/>
      <c r="F47" s="540"/>
      <c r="G47" s="537"/>
      <c r="H47" s="537"/>
      <c r="I47" s="537"/>
      <c r="J47" s="537"/>
      <c r="K47" s="537"/>
      <c r="L47" s="537"/>
      <c r="M47" s="537"/>
      <c r="N47" s="537"/>
      <c r="O47" s="537"/>
      <c r="P47" s="537"/>
      <c r="Q47" s="537"/>
      <c r="R47" s="537"/>
      <c r="S47" s="537"/>
      <c r="T47" s="537"/>
      <c r="U47" s="537"/>
    </row>
    <row r="48" spans="1:21" ht="15.75">
      <c r="A48" s="536"/>
      <c r="B48" s="537"/>
      <c r="C48" s="538"/>
      <c r="D48" s="537"/>
      <c r="E48" s="539"/>
      <c r="F48" s="540"/>
      <c r="G48" s="537"/>
      <c r="H48" s="537"/>
      <c r="I48" s="537"/>
      <c r="J48" s="537"/>
      <c r="K48" s="537"/>
      <c r="L48" s="537"/>
      <c r="M48" s="537"/>
      <c r="N48" s="537"/>
      <c r="O48" s="537"/>
      <c r="P48" s="537"/>
      <c r="Q48" s="537"/>
      <c r="R48" s="537"/>
      <c r="S48" s="537"/>
      <c r="T48" s="537"/>
      <c r="U48" s="537"/>
    </row>
    <row r="49" spans="1:21" ht="15.75">
      <c r="A49" s="536"/>
      <c r="B49" s="537"/>
      <c r="C49" s="538"/>
      <c r="D49" s="537"/>
      <c r="E49" s="539"/>
      <c r="F49" s="540"/>
      <c r="G49" s="537"/>
      <c r="H49" s="537"/>
      <c r="I49" s="537"/>
      <c r="J49" s="537"/>
      <c r="K49" s="537"/>
      <c r="L49" s="537"/>
      <c r="M49" s="537"/>
      <c r="N49" s="537"/>
      <c r="O49" s="537"/>
      <c r="P49" s="537"/>
      <c r="Q49" s="537"/>
      <c r="R49" s="537"/>
      <c r="S49" s="537"/>
      <c r="T49" s="537"/>
      <c r="U49" s="537"/>
    </row>
    <row r="50" spans="1:21" ht="15.75">
      <c r="A50" s="536"/>
      <c r="B50" s="537"/>
      <c r="C50" s="538"/>
      <c r="D50" s="537"/>
      <c r="E50" s="539"/>
      <c r="F50" s="540"/>
      <c r="G50" s="537"/>
      <c r="H50" s="537"/>
      <c r="I50" s="537"/>
      <c r="J50" s="537"/>
      <c r="K50" s="537"/>
      <c r="L50" s="537"/>
      <c r="M50" s="537"/>
      <c r="N50" s="537"/>
      <c r="O50" s="537"/>
      <c r="P50" s="537"/>
      <c r="Q50" s="537"/>
      <c r="R50" s="537"/>
      <c r="S50" s="537"/>
      <c r="T50" s="537"/>
      <c r="U50" s="537"/>
    </row>
    <row r="51" spans="1:21" ht="15.75">
      <c r="A51" s="536"/>
      <c r="B51" s="537"/>
      <c r="C51" s="538"/>
      <c r="D51" s="537"/>
      <c r="E51" s="539"/>
      <c r="F51" s="540"/>
      <c r="G51" s="537"/>
      <c r="H51" s="537"/>
      <c r="I51" s="537"/>
      <c r="J51" s="537"/>
      <c r="K51" s="537"/>
      <c r="L51" s="537"/>
      <c r="M51" s="537"/>
      <c r="N51" s="537"/>
      <c r="O51" s="537"/>
      <c r="P51" s="537"/>
      <c r="Q51" s="537"/>
      <c r="R51" s="537"/>
      <c r="S51" s="537"/>
      <c r="T51" s="537"/>
      <c r="U51" s="537"/>
    </row>
    <row r="52" spans="1:21" ht="15.75">
      <c r="A52" s="536"/>
      <c r="B52" s="537"/>
      <c r="C52" s="538"/>
      <c r="D52" s="537"/>
      <c r="E52" s="539"/>
      <c r="F52" s="540"/>
      <c r="G52" s="537"/>
      <c r="H52" s="537"/>
      <c r="I52" s="537"/>
      <c r="J52" s="537"/>
      <c r="K52" s="537"/>
      <c r="L52" s="537"/>
      <c r="M52" s="537"/>
      <c r="N52" s="537"/>
      <c r="O52" s="537"/>
      <c r="P52" s="537"/>
      <c r="Q52" s="537"/>
      <c r="R52" s="537"/>
      <c r="S52" s="537"/>
      <c r="T52" s="537"/>
      <c r="U52" s="537"/>
    </row>
    <row r="53" spans="1:21" ht="15.75">
      <c r="A53" s="536"/>
      <c r="B53" s="537"/>
      <c r="C53" s="538"/>
      <c r="D53" s="537"/>
      <c r="E53" s="539"/>
      <c r="F53" s="540"/>
      <c r="G53" s="537"/>
      <c r="H53" s="537"/>
      <c r="I53" s="537"/>
      <c r="J53" s="537"/>
      <c r="K53" s="537"/>
      <c r="L53" s="537"/>
      <c r="M53" s="537"/>
      <c r="N53" s="537"/>
      <c r="O53" s="537"/>
      <c r="P53" s="537"/>
      <c r="Q53" s="537"/>
      <c r="R53" s="537"/>
      <c r="S53" s="537"/>
      <c r="T53" s="537"/>
      <c r="U53" s="537"/>
    </row>
    <row r="54" spans="1:21" ht="15.75">
      <c r="A54" s="536"/>
      <c r="B54" s="537"/>
      <c r="C54" s="538"/>
      <c r="D54" s="537"/>
      <c r="E54" s="539"/>
      <c r="F54" s="540"/>
      <c r="G54" s="537"/>
      <c r="H54" s="537"/>
      <c r="I54" s="537"/>
      <c r="J54" s="537"/>
      <c r="K54" s="537"/>
      <c r="L54" s="537"/>
      <c r="M54" s="537"/>
      <c r="N54" s="537"/>
      <c r="O54" s="537"/>
      <c r="P54" s="537"/>
      <c r="Q54" s="537"/>
      <c r="R54" s="537"/>
      <c r="S54" s="537"/>
      <c r="T54" s="537"/>
      <c r="U54" s="537"/>
    </row>
    <row r="55" spans="1:21" ht="15.75">
      <c r="A55" s="536"/>
      <c r="B55" s="537"/>
      <c r="C55" s="538"/>
      <c r="D55" s="537"/>
      <c r="E55" s="539"/>
      <c r="F55" s="540"/>
      <c r="G55" s="537"/>
      <c r="H55" s="537"/>
      <c r="I55" s="537"/>
      <c r="J55" s="537"/>
      <c r="K55" s="537"/>
      <c r="L55" s="537"/>
      <c r="M55" s="537"/>
      <c r="N55" s="537"/>
      <c r="O55" s="537"/>
      <c r="P55" s="537"/>
      <c r="Q55" s="537"/>
      <c r="R55" s="537"/>
      <c r="S55" s="537"/>
      <c r="T55" s="537"/>
      <c r="U55" s="537"/>
    </row>
    <row r="56" spans="1:21" ht="15.75">
      <c r="A56" s="536"/>
      <c r="B56" s="537"/>
      <c r="C56" s="538"/>
      <c r="D56" s="537"/>
      <c r="E56" s="539"/>
      <c r="F56" s="540"/>
      <c r="G56" s="537"/>
      <c r="H56" s="537"/>
      <c r="I56" s="537"/>
      <c r="J56" s="537"/>
      <c r="K56" s="537"/>
      <c r="L56" s="537"/>
      <c r="M56" s="537"/>
      <c r="N56" s="537"/>
      <c r="O56" s="537"/>
      <c r="P56" s="537"/>
      <c r="Q56" s="537"/>
      <c r="R56" s="537"/>
      <c r="S56" s="537"/>
      <c r="T56" s="537"/>
      <c r="U56" s="537"/>
    </row>
    <row r="57" spans="1:21" ht="15.75">
      <c r="A57" s="536"/>
      <c r="B57" s="537"/>
      <c r="C57" s="538"/>
      <c r="D57" s="537"/>
      <c r="E57" s="539"/>
      <c r="F57" s="540"/>
      <c r="G57" s="537"/>
      <c r="H57" s="537"/>
      <c r="I57" s="537"/>
      <c r="J57" s="537"/>
      <c r="K57" s="537"/>
      <c r="L57" s="537"/>
      <c r="M57" s="537"/>
      <c r="N57" s="537"/>
      <c r="O57" s="537"/>
      <c r="P57" s="537"/>
      <c r="Q57" s="537"/>
      <c r="R57" s="537"/>
      <c r="S57" s="537"/>
      <c r="T57" s="537"/>
      <c r="U57" s="537"/>
    </row>
    <row r="58" spans="1:21" ht="15.75">
      <c r="A58" s="536"/>
      <c r="B58" s="537"/>
      <c r="C58" s="538"/>
      <c r="D58" s="537"/>
      <c r="E58" s="539"/>
      <c r="F58" s="540"/>
      <c r="G58" s="537"/>
      <c r="H58" s="537"/>
      <c r="I58" s="537"/>
      <c r="J58" s="537"/>
      <c r="K58" s="537"/>
      <c r="L58" s="537"/>
      <c r="M58" s="537"/>
      <c r="N58" s="537"/>
      <c r="O58" s="537"/>
      <c r="P58" s="537"/>
      <c r="Q58" s="537"/>
      <c r="R58" s="537"/>
      <c r="S58" s="537"/>
      <c r="T58" s="537"/>
      <c r="U58" s="537"/>
    </row>
    <row r="59" spans="1:21" ht="15.75">
      <c r="A59" s="536"/>
      <c r="B59" s="537"/>
      <c r="C59" s="538"/>
      <c r="D59" s="537"/>
      <c r="E59" s="539"/>
      <c r="F59" s="540"/>
      <c r="G59" s="537"/>
      <c r="H59" s="537"/>
      <c r="I59" s="537"/>
      <c r="J59" s="537"/>
      <c r="K59" s="537"/>
      <c r="L59" s="537"/>
      <c r="M59" s="537"/>
      <c r="N59" s="537"/>
      <c r="O59" s="537"/>
      <c r="P59" s="537"/>
      <c r="Q59" s="537"/>
      <c r="R59" s="537"/>
      <c r="S59" s="537"/>
      <c r="T59" s="537"/>
      <c r="U59" s="537"/>
    </row>
    <row r="60" spans="1:21" ht="15.75">
      <c r="A60" s="536"/>
      <c r="B60" s="537"/>
      <c r="C60" s="538"/>
      <c r="D60" s="537"/>
      <c r="E60" s="539"/>
      <c r="F60" s="540"/>
      <c r="G60" s="537"/>
      <c r="H60" s="537"/>
      <c r="I60" s="537"/>
      <c r="J60" s="537"/>
      <c r="K60" s="537"/>
      <c r="L60" s="537"/>
      <c r="M60" s="537"/>
      <c r="N60" s="537"/>
      <c r="O60" s="537"/>
      <c r="P60" s="537"/>
      <c r="Q60" s="537"/>
      <c r="R60" s="537"/>
      <c r="S60" s="537"/>
      <c r="T60" s="537"/>
      <c r="U60" s="537"/>
    </row>
    <row r="61" spans="1:21" ht="15.75">
      <c r="A61" s="536"/>
      <c r="B61" s="537"/>
      <c r="C61" s="538"/>
      <c r="D61" s="537"/>
      <c r="E61" s="539"/>
      <c r="F61" s="540"/>
      <c r="G61" s="537"/>
      <c r="H61" s="537"/>
      <c r="I61" s="537"/>
      <c r="J61" s="537"/>
      <c r="K61" s="537"/>
      <c r="L61" s="537"/>
      <c r="M61" s="537"/>
      <c r="N61" s="537"/>
      <c r="O61" s="537"/>
      <c r="P61" s="537"/>
      <c r="Q61" s="537"/>
      <c r="R61" s="537"/>
      <c r="S61" s="537"/>
      <c r="T61" s="537"/>
      <c r="U61" s="537"/>
    </row>
    <row r="62" spans="1:21" ht="15.75">
      <c r="A62" s="536"/>
      <c r="B62" s="537"/>
      <c r="C62" s="538"/>
      <c r="D62" s="537"/>
      <c r="E62" s="539"/>
      <c r="F62" s="540"/>
      <c r="G62" s="537"/>
      <c r="H62" s="537"/>
      <c r="I62" s="537"/>
      <c r="J62" s="537"/>
      <c r="K62" s="537"/>
      <c r="L62" s="537"/>
      <c r="M62" s="537"/>
      <c r="N62" s="537"/>
      <c r="O62" s="537"/>
      <c r="P62" s="537"/>
      <c r="Q62" s="537"/>
      <c r="R62" s="537"/>
      <c r="S62" s="537"/>
      <c r="T62" s="537"/>
      <c r="U62" s="537"/>
    </row>
    <row r="63" spans="1:21" ht="15.75">
      <c r="A63" s="536"/>
      <c r="B63" s="537"/>
      <c r="C63" s="538"/>
      <c r="D63" s="537"/>
      <c r="E63" s="539"/>
      <c r="F63" s="540"/>
      <c r="G63" s="537"/>
      <c r="H63" s="537"/>
      <c r="I63" s="537"/>
      <c r="J63" s="537"/>
      <c r="K63" s="537"/>
      <c r="L63" s="537"/>
      <c r="M63" s="537"/>
      <c r="N63" s="537"/>
      <c r="O63" s="537"/>
      <c r="P63" s="537"/>
      <c r="Q63" s="537"/>
      <c r="R63" s="537"/>
      <c r="S63" s="537"/>
      <c r="T63" s="537"/>
      <c r="U63" s="537"/>
    </row>
    <row r="64" spans="1:21" ht="15.75">
      <c r="A64" s="536"/>
      <c r="B64" s="537"/>
      <c r="C64" s="538"/>
      <c r="D64" s="537"/>
      <c r="E64" s="539"/>
      <c r="F64" s="540"/>
      <c r="G64" s="537"/>
      <c r="H64" s="537"/>
      <c r="I64" s="537"/>
      <c r="J64" s="537"/>
      <c r="K64" s="537"/>
      <c r="L64" s="537"/>
      <c r="M64" s="537"/>
      <c r="N64" s="537"/>
      <c r="O64" s="537"/>
      <c r="P64" s="537"/>
      <c r="Q64" s="537"/>
      <c r="R64" s="537"/>
      <c r="S64" s="537"/>
      <c r="T64" s="537"/>
      <c r="U64" s="537"/>
    </row>
    <row r="65" spans="1:21" ht="15.75">
      <c r="A65" s="536"/>
      <c r="B65" s="537"/>
      <c r="C65" s="538"/>
      <c r="D65" s="537"/>
      <c r="E65" s="539"/>
      <c r="F65" s="540"/>
      <c r="G65" s="537"/>
      <c r="H65" s="537"/>
      <c r="I65" s="537"/>
      <c r="J65" s="537"/>
      <c r="K65" s="537"/>
      <c r="L65" s="537"/>
      <c r="M65" s="537"/>
      <c r="N65" s="537"/>
      <c r="O65" s="537"/>
      <c r="P65" s="537"/>
      <c r="Q65" s="537"/>
      <c r="R65" s="537"/>
      <c r="S65" s="537"/>
      <c r="T65" s="537"/>
      <c r="U65" s="537"/>
    </row>
    <row r="66" spans="1:21" ht="15.75">
      <c r="A66" s="536"/>
      <c r="B66" s="537"/>
      <c r="C66" s="538"/>
      <c r="D66" s="537"/>
      <c r="E66" s="539"/>
      <c r="F66" s="540"/>
      <c r="G66" s="537"/>
      <c r="H66" s="537"/>
      <c r="I66" s="537"/>
      <c r="J66" s="537"/>
      <c r="K66" s="537"/>
      <c r="L66" s="537"/>
      <c r="M66" s="537"/>
      <c r="N66" s="537"/>
      <c r="O66" s="537"/>
      <c r="P66" s="537"/>
      <c r="Q66" s="537"/>
      <c r="R66" s="537"/>
      <c r="S66" s="537"/>
      <c r="T66" s="537"/>
      <c r="U66" s="537"/>
    </row>
    <row r="67" spans="1:21" ht="15.75">
      <c r="A67" s="536"/>
      <c r="B67" s="537"/>
      <c r="C67" s="538"/>
      <c r="D67" s="537"/>
      <c r="E67" s="539"/>
      <c r="F67" s="540"/>
      <c r="G67" s="537"/>
      <c r="H67" s="537"/>
      <c r="I67" s="537"/>
      <c r="J67" s="537"/>
      <c r="K67" s="537"/>
      <c r="L67" s="537"/>
      <c r="M67" s="537"/>
      <c r="N67" s="537"/>
      <c r="O67" s="537"/>
      <c r="P67" s="537"/>
      <c r="Q67" s="537"/>
      <c r="R67" s="537"/>
      <c r="S67" s="537"/>
      <c r="T67" s="537"/>
      <c r="U67" s="537"/>
    </row>
    <row r="68" spans="1:21" ht="15.75">
      <c r="A68" s="536"/>
      <c r="B68" s="537"/>
      <c r="C68" s="538"/>
      <c r="D68" s="537"/>
      <c r="E68" s="539"/>
      <c r="F68" s="540"/>
      <c r="G68" s="537"/>
      <c r="H68" s="537"/>
      <c r="I68" s="537"/>
      <c r="J68" s="537"/>
      <c r="K68" s="537"/>
      <c r="L68" s="537"/>
      <c r="M68" s="537"/>
      <c r="N68" s="537"/>
      <c r="O68" s="537"/>
      <c r="P68" s="537"/>
      <c r="Q68" s="537"/>
      <c r="R68" s="537"/>
      <c r="S68" s="537"/>
      <c r="T68" s="537"/>
      <c r="U68" s="537"/>
    </row>
    <row r="69" spans="1:21" ht="15.75">
      <c r="A69" s="536"/>
      <c r="B69" s="537"/>
      <c r="C69" s="538"/>
      <c r="D69" s="537"/>
      <c r="E69" s="539"/>
      <c r="F69" s="540"/>
      <c r="G69" s="537"/>
      <c r="H69" s="537"/>
      <c r="I69" s="537"/>
      <c r="J69" s="537"/>
      <c r="K69" s="537"/>
      <c r="L69" s="537"/>
      <c r="M69" s="537"/>
      <c r="N69" s="537"/>
      <c r="O69" s="537"/>
      <c r="P69" s="537"/>
      <c r="Q69" s="537"/>
      <c r="R69" s="537"/>
      <c r="S69" s="537"/>
      <c r="T69" s="537"/>
      <c r="U69" s="537"/>
    </row>
    <row r="70" spans="1:21" ht="15.75">
      <c r="A70" s="536"/>
      <c r="B70" s="537"/>
      <c r="C70" s="538"/>
      <c r="D70" s="537"/>
      <c r="E70" s="539"/>
      <c r="F70" s="540"/>
      <c r="G70" s="537"/>
      <c r="H70" s="537"/>
      <c r="I70" s="537"/>
      <c r="J70" s="537"/>
      <c r="K70" s="537"/>
      <c r="L70" s="537"/>
      <c r="M70" s="537"/>
      <c r="N70" s="537"/>
      <c r="O70" s="537"/>
      <c r="P70" s="537"/>
      <c r="Q70" s="537"/>
      <c r="R70" s="537"/>
      <c r="S70" s="537"/>
      <c r="T70" s="537"/>
      <c r="U70" s="537"/>
    </row>
    <row r="71" spans="1:21" ht="15.75">
      <c r="A71" s="536"/>
      <c r="B71" s="537"/>
      <c r="C71" s="538"/>
      <c r="D71" s="537"/>
      <c r="E71" s="539"/>
      <c r="F71" s="540"/>
      <c r="G71" s="537"/>
      <c r="H71" s="537"/>
      <c r="I71" s="537"/>
      <c r="J71" s="537"/>
      <c r="K71" s="537"/>
      <c r="L71" s="537"/>
      <c r="M71" s="537"/>
      <c r="N71" s="537"/>
      <c r="O71" s="537"/>
      <c r="P71" s="537"/>
      <c r="Q71" s="537"/>
      <c r="R71" s="537"/>
      <c r="S71" s="537"/>
      <c r="T71" s="537"/>
      <c r="U71" s="537"/>
    </row>
    <row r="72" spans="1:21" ht="15.75">
      <c r="A72" s="536"/>
      <c r="B72" s="537"/>
      <c r="C72" s="538"/>
      <c r="D72" s="537"/>
      <c r="E72" s="539"/>
      <c r="F72" s="540"/>
      <c r="G72" s="537"/>
      <c r="H72" s="537"/>
      <c r="I72" s="537"/>
      <c r="J72" s="537"/>
      <c r="K72" s="537"/>
      <c r="L72" s="537"/>
      <c r="M72" s="537"/>
      <c r="N72" s="537"/>
      <c r="O72" s="537"/>
      <c r="P72" s="537"/>
      <c r="Q72" s="537"/>
      <c r="R72" s="537"/>
      <c r="S72" s="537"/>
      <c r="T72" s="537"/>
      <c r="U72" s="537"/>
    </row>
    <row r="73" spans="1:21" ht="15.75">
      <c r="A73" s="536"/>
      <c r="B73" s="537"/>
      <c r="C73" s="538"/>
      <c r="D73" s="537"/>
      <c r="E73" s="539"/>
      <c r="F73" s="540"/>
      <c r="G73" s="537"/>
      <c r="H73" s="537"/>
      <c r="I73" s="537"/>
      <c r="J73" s="537"/>
      <c r="K73" s="537"/>
      <c r="L73" s="537"/>
      <c r="M73" s="537"/>
      <c r="N73" s="537"/>
      <c r="O73" s="537"/>
      <c r="P73" s="537"/>
      <c r="Q73" s="537"/>
      <c r="R73" s="537"/>
      <c r="S73" s="537"/>
      <c r="T73" s="537"/>
      <c r="U73" s="537"/>
    </row>
    <row r="74" spans="1:21" ht="15.75">
      <c r="A74" s="536"/>
      <c r="B74" s="537"/>
      <c r="C74" s="538"/>
      <c r="D74" s="537"/>
      <c r="E74" s="539"/>
      <c r="F74" s="540"/>
      <c r="G74" s="537"/>
      <c r="H74" s="537"/>
      <c r="I74" s="537"/>
      <c r="J74" s="537"/>
      <c r="K74" s="537"/>
      <c r="L74" s="537"/>
      <c r="M74" s="537"/>
      <c r="N74" s="537"/>
      <c r="O74" s="537"/>
      <c r="P74" s="537"/>
      <c r="Q74" s="537"/>
      <c r="R74" s="537"/>
      <c r="S74" s="537"/>
      <c r="T74" s="537"/>
      <c r="U74" s="537"/>
    </row>
    <row r="90" spans="1:1">
      <c r="A90" s="523"/>
    </row>
    <row r="91" spans="1:1">
      <c r="A91" s="523"/>
    </row>
    <row r="92" spans="1:1">
      <c r="A92" s="523"/>
    </row>
    <row r="93" spans="1:1">
      <c r="A93" s="523"/>
    </row>
    <row r="94" spans="1:1">
      <c r="A94" s="523"/>
    </row>
    <row r="95" spans="1:1">
      <c r="A95" s="523"/>
    </row>
    <row r="96" spans="1:1">
      <c r="A96" s="523"/>
    </row>
    <row r="97" spans="1:1">
      <c r="A97" s="523"/>
    </row>
    <row r="98" spans="1:1">
      <c r="A98" s="523"/>
    </row>
    <row r="99" spans="1:1">
      <c r="A99" s="523"/>
    </row>
    <row r="100" spans="1:1">
      <c r="A100" s="523"/>
    </row>
    <row r="101" spans="1:1">
      <c r="A101" s="523"/>
    </row>
    <row r="102" spans="1:1">
      <c r="A102" s="523"/>
    </row>
    <row r="103" spans="1:1">
      <c r="A103" s="523"/>
    </row>
    <row r="104" spans="1:1">
      <c r="A104" s="523"/>
    </row>
    <row r="105" spans="1:1">
      <c r="A105" s="523"/>
    </row>
    <row r="106" spans="1:1">
      <c r="A106" s="523"/>
    </row>
    <row r="107" spans="1:1">
      <c r="A107" s="523"/>
    </row>
    <row r="108" spans="1:1">
      <c r="A108" s="523"/>
    </row>
    <row r="109" spans="1:1">
      <c r="A109" s="523"/>
    </row>
    <row r="110" spans="1:1">
      <c r="A110" s="523"/>
    </row>
    <row r="111" spans="1:1">
      <c r="A111" s="523"/>
    </row>
    <row r="112" spans="1:1">
      <c r="A112" s="523"/>
    </row>
    <row r="113" spans="1:1">
      <c r="A113" s="523"/>
    </row>
    <row r="114" spans="1:1">
      <c r="A114" s="523"/>
    </row>
    <row r="115" spans="1:1">
      <c r="A115" s="523"/>
    </row>
    <row r="116" spans="1:1">
      <c r="A116" s="523"/>
    </row>
    <row r="117" spans="1:1">
      <c r="A117" s="523"/>
    </row>
    <row r="118" spans="1:1">
      <c r="A118" s="523"/>
    </row>
    <row r="119" spans="1:1">
      <c r="A119" s="523"/>
    </row>
    <row r="120" spans="1:1">
      <c r="A120" s="523"/>
    </row>
    <row r="121" spans="1:1">
      <c r="A121" s="523"/>
    </row>
    <row r="122" spans="1:1">
      <c r="A122" s="523"/>
    </row>
    <row r="123" spans="1:1">
      <c r="A123" s="523"/>
    </row>
    <row r="124" spans="1:1">
      <c r="A124" s="523"/>
    </row>
    <row r="125" spans="1:1">
      <c r="A125" s="523"/>
    </row>
    <row r="126" spans="1:1">
      <c r="A126" s="523"/>
    </row>
    <row r="127" spans="1:1">
      <c r="A127" s="523"/>
    </row>
    <row r="128" spans="1:1">
      <c r="A128" s="523"/>
    </row>
    <row r="129" spans="1:1">
      <c r="A129" s="523"/>
    </row>
    <row r="130" spans="1:1">
      <c r="A130" s="523"/>
    </row>
    <row r="131" spans="1:1">
      <c r="A131" s="523"/>
    </row>
    <row r="132" spans="1:1">
      <c r="A132" s="523"/>
    </row>
    <row r="133" spans="1:1">
      <c r="A133" s="523"/>
    </row>
    <row r="134" spans="1:1">
      <c r="A134" s="523"/>
    </row>
    <row r="135" spans="1:1">
      <c r="A135" s="523"/>
    </row>
    <row r="136" spans="1:1">
      <c r="A136" s="523"/>
    </row>
    <row r="137" spans="1:1">
      <c r="A137" s="523"/>
    </row>
    <row r="138" spans="1:1">
      <c r="A138" s="523"/>
    </row>
    <row r="139" spans="1:1">
      <c r="A139" s="523"/>
    </row>
    <row r="140" spans="1:1">
      <c r="A140" s="523"/>
    </row>
    <row r="141" spans="1:1">
      <c r="A141" s="523"/>
    </row>
    <row r="142" spans="1:1">
      <c r="A142" s="523"/>
    </row>
    <row r="143" spans="1:1">
      <c r="A143" s="523"/>
    </row>
    <row r="144" spans="1:1">
      <c r="A144" s="523"/>
    </row>
    <row r="145" spans="1:1">
      <c r="A145" s="523"/>
    </row>
    <row r="146" spans="1:1">
      <c r="A146" s="523"/>
    </row>
    <row r="147" spans="1:1">
      <c r="A147" s="523"/>
    </row>
    <row r="148" spans="1:1">
      <c r="A148" s="523"/>
    </row>
    <row r="149" spans="1:1">
      <c r="A149" s="523"/>
    </row>
    <row r="150" spans="1:1">
      <c r="A150" s="523"/>
    </row>
    <row r="151" spans="1:1">
      <c r="A151" s="523"/>
    </row>
    <row r="152" spans="1:1">
      <c r="A152" s="523"/>
    </row>
    <row r="153" spans="1:1">
      <c r="A153" s="523"/>
    </row>
    <row r="154" spans="1:1">
      <c r="A154" s="523"/>
    </row>
    <row r="155" spans="1:1">
      <c r="A155" s="523"/>
    </row>
    <row r="156" spans="1:1">
      <c r="A156" s="523"/>
    </row>
    <row r="157" spans="1:1">
      <c r="A157" s="523"/>
    </row>
    <row r="158" spans="1:1">
      <c r="A158" s="523"/>
    </row>
  </sheetData>
  <mergeCells count="28">
    <mergeCell ref="A7:A40"/>
    <mergeCell ref="B13:B24"/>
    <mergeCell ref="C4:C6"/>
    <mergeCell ref="B7:B12"/>
    <mergeCell ref="B26:B27"/>
    <mergeCell ref="C8:C9"/>
    <mergeCell ref="C14:C15"/>
    <mergeCell ref="C16:C20"/>
    <mergeCell ref="C39:C40"/>
    <mergeCell ref="C37:C38"/>
    <mergeCell ref="C28:C36"/>
    <mergeCell ref="C26:C27"/>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dimension ref="A1:U90"/>
  <sheetViews>
    <sheetView workbookViewId="0">
      <pane ySplit="7" topLeftCell="A8" activePane="bottomLeft" state="frozen"/>
      <selection activeCell="M8" sqref="M8"/>
      <selection pane="bottomLeft" activeCell="Q10" sqref="Q10"/>
    </sheetView>
  </sheetViews>
  <sheetFormatPr baseColWidth="10" defaultColWidth="11.5703125" defaultRowHeight="1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20" width="14.140625" style="87" customWidth="1"/>
    <col min="21" max="21" width="17" style="87" customWidth="1"/>
    <col min="22" max="16384" width="11.5703125" style="87"/>
  </cols>
  <sheetData>
    <row r="1" spans="1:21" ht="18" customHeight="1">
      <c r="B1" s="209"/>
      <c r="C1" s="209"/>
      <c r="D1" s="209"/>
      <c r="E1" s="245"/>
      <c r="G1" s="210" t="s">
        <v>1359</v>
      </c>
      <c r="H1" s="209"/>
      <c r="I1" s="209"/>
      <c r="J1" s="209"/>
      <c r="K1" s="209"/>
      <c r="L1" s="209"/>
      <c r="M1" s="209"/>
      <c r="N1" s="209"/>
      <c r="O1" s="209"/>
      <c r="P1" s="209"/>
      <c r="Q1" s="209"/>
      <c r="R1" s="209"/>
      <c r="S1" s="209"/>
      <c r="T1" s="209"/>
      <c r="U1" s="209"/>
    </row>
    <row r="2" spans="1:21" ht="18" customHeight="1">
      <c r="A2" s="314" t="s">
        <v>1358</v>
      </c>
      <c r="B2" s="209"/>
      <c r="C2" s="209"/>
      <c r="D2" s="209"/>
      <c r="E2" s="245"/>
      <c r="G2" s="210"/>
      <c r="H2" s="209"/>
      <c r="I2" s="209"/>
      <c r="J2" s="209"/>
      <c r="K2" s="209"/>
      <c r="L2" s="209"/>
      <c r="M2" s="209"/>
      <c r="N2" s="209"/>
      <c r="O2" s="209"/>
      <c r="P2" s="209"/>
      <c r="Q2" s="209"/>
      <c r="R2" s="209"/>
      <c r="S2" s="209"/>
      <c r="T2" s="209"/>
      <c r="U2" s="209"/>
    </row>
    <row r="3" spans="1:21" ht="18" customHeight="1">
      <c r="A3" s="314" t="s">
        <v>1360</v>
      </c>
      <c r="B3" s="209"/>
      <c r="C3" s="209"/>
      <c r="D3" s="209"/>
      <c r="E3" s="245"/>
      <c r="G3" s="210"/>
      <c r="H3" s="209"/>
      <c r="I3" s="209"/>
      <c r="J3" s="209"/>
      <c r="K3" s="209"/>
      <c r="L3" s="209"/>
      <c r="M3" s="209"/>
      <c r="N3" s="209"/>
      <c r="O3" s="209"/>
      <c r="P3" s="209"/>
      <c r="Q3" s="209"/>
      <c r="R3" s="209"/>
      <c r="S3" s="209"/>
      <c r="T3" s="209"/>
      <c r="U3" s="209"/>
    </row>
    <row r="4" spans="1:21" ht="18" customHeight="1">
      <c r="A4" s="314" t="s">
        <v>1396</v>
      </c>
      <c r="B4" s="209"/>
      <c r="C4" s="209"/>
      <c r="D4" s="209"/>
      <c r="E4" s="245"/>
      <c r="G4" s="210"/>
      <c r="H4" s="209"/>
      <c r="I4" s="209"/>
      <c r="J4" s="209"/>
      <c r="K4" s="209"/>
      <c r="L4" s="209"/>
      <c r="M4" s="209"/>
      <c r="N4" s="209"/>
      <c r="O4" s="209"/>
      <c r="P4" s="209"/>
      <c r="Q4" s="209"/>
      <c r="R4" s="209"/>
      <c r="S4" s="209"/>
      <c r="T4" s="209"/>
      <c r="U4" s="209"/>
    </row>
    <row r="5" spans="1:21" ht="14.45" customHeight="1">
      <c r="A5" s="601" t="s">
        <v>100</v>
      </c>
      <c r="B5" s="600" t="s">
        <v>115</v>
      </c>
      <c r="C5" s="612" t="s">
        <v>89</v>
      </c>
      <c r="D5" s="612" t="s">
        <v>90</v>
      </c>
      <c r="E5" s="603" t="s">
        <v>402</v>
      </c>
      <c r="F5" s="612" t="s">
        <v>91</v>
      </c>
      <c r="G5" s="606" t="s">
        <v>103</v>
      </c>
      <c r="H5" s="615"/>
      <c r="I5" s="615"/>
      <c r="J5" s="615"/>
      <c r="K5" s="615"/>
      <c r="L5" s="615"/>
      <c r="M5" s="615"/>
      <c r="N5" s="607"/>
      <c r="O5" s="608" t="s">
        <v>104</v>
      </c>
      <c r="P5" s="609"/>
      <c r="Q5" s="600" t="s">
        <v>105</v>
      </c>
      <c r="R5" s="600" t="s">
        <v>106</v>
      </c>
      <c r="S5" s="600" t="s">
        <v>113</v>
      </c>
      <c r="T5" s="600" t="s">
        <v>112</v>
      </c>
      <c r="U5" s="597" t="s">
        <v>92</v>
      </c>
    </row>
    <row r="6" spans="1:21" ht="14.45" customHeight="1">
      <c r="A6" s="601"/>
      <c r="B6" s="601"/>
      <c r="C6" s="613"/>
      <c r="D6" s="613"/>
      <c r="E6" s="604"/>
      <c r="F6" s="613"/>
      <c r="G6" s="606" t="s">
        <v>107</v>
      </c>
      <c r="H6" s="607"/>
      <c r="I6" s="606" t="s">
        <v>108</v>
      </c>
      <c r="J6" s="607"/>
      <c r="K6" s="606" t="s">
        <v>109</v>
      </c>
      <c r="L6" s="607"/>
      <c r="M6" s="606" t="s">
        <v>110</v>
      </c>
      <c r="N6" s="607"/>
      <c r="O6" s="610"/>
      <c r="P6" s="611"/>
      <c r="Q6" s="601"/>
      <c r="R6" s="601"/>
      <c r="S6" s="601"/>
      <c r="T6" s="601"/>
      <c r="U6" s="598"/>
    </row>
    <row r="7" spans="1:21" ht="25.5">
      <c r="A7" s="602"/>
      <c r="B7" s="602"/>
      <c r="C7" s="614"/>
      <c r="D7" s="614"/>
      <c r="E7" s="605"/>
      <c r="F7" s="614"/>
      <c r="G7" s="249" t="s">
        <v>111</v>
      </c>
      <c r="H7" s="249" t="s">
        <v>12</v>
      </c>
      <c r="I7" s="249" t="s">
        <v>111</v>
      </c>
      <c r="J7" s="249" t="s">
        <v>12</v>
      </c>
      <c r="K7" s="249" t="s">
        <v>111</v>
      </c>
      <c r="L7" s="249" t="s">
        <v>12</v>
      </c>
      <c r="M7" s="249" t="s">
        <v>111</v>
      </c>
      <c r="N7" s="249" t="s">
        <v>12</v>
      </c>
      <c r="O7" s="249" t="s">
        <v>111</v>
      </c>
      <c r="P7" s="249" t="s">
        <v>12</v>
      </c>
      <c r="Q7" s="602"/>
      <c r="R7" s="602"/>
      <c r="S7" s="602"/>
      <c r="T7" s="602"/>
      <c r="U7" s="599"/>
    </row>
    <row r="8" spans="1:21" ht="15.75">
      <c r="A8" s="622" t="s">
        <v>1397</v>
      </c>
      <c r="B8" s="619" t="s">
        <v>1398</v>
      </c>
      <c r="C8" s="329"/>
      <c r="D8" s="329"/>
      <c r="E8" s="71"/>
      <c r="F8" s="71"/>
      <c r="G8" s="204"/>
      <c r="H8" s="205"/>
      <c r="I8" s="204"/>
      <c r="J8" s="205"/>
      <c r="K8" s="204"/>
      <c r="L8" s="205"/>
      <c r="M8" s="204"/>
      <c r="N8" s="205"/>
      <c r="O8" s="71"/>
      <c r="P8" s="234"/>
      <c r="Q8" s="71"/>
      <c r="R8" s="71"/>
      <c r="S8" s="71"/>
      <c r="T8" s="71"/>
      <c r="U8" s="71"/>
    </row>
    <row r="9" spans="1:21" ht="15.75">
      <c r="A9" s="623"/>
      <c r="B9" s="620"/>
      <c r="C9" s="329"/>
      <c r="D9" s="329"/>
      <c r="E9" s="71"/>
      <c r="F9" s="71"/>
      <c r="G9" s="204"/>
      <c r="H9" s="205"/>
      <c r="I9" s="204"/>
      <c r="J9" s="205"/>
      <c r="K9" s="204"/>
      <c r="L9" s="205"/>
      <c r="M9" s="204"/>
      <c r="N9" s="205"/>
      <c r="O9" s="71"/>
      <c r="P9" s="234"/>
      <c r="Q9" s="71"/>
      <c r="R9" s="71"/>
      <c r="S9" s="71"/>
      <c r="T9" s="71"/>
      <c r="U9" s="71"/>
    </row>
    <row r="10" spans="1:21" ht="15.75">
      <c r="A10" s="623"/>
      <c r="B10" s="620"/>
      <c r="C10" s="329"/>
      <c r="D10" s="329"/>
      <c r="E10" s="71"/>
      <c r="F10" s="71"/>
      <c r="G10" s="204"/>
      <c r="H10" s="205"/>
      <c r="I10" s="204"/>
      <c r="J10" s="205"/>
      <c r="K10" s="204"/>
      <c r="L10" s="205"/>
      <c r="M10" s="204"/>
      <c r="N10" s="205"/>
      <c r="O10" s="71"/>
      <c r="P10" s="234"/>
      <c r="Q10" s="71"/>
      <c r="R10" s="71"/>
      <c r="S10" s="71"/>
      <c r="T10" s="71"/>
      <c r="U10" s="71"/>
    </row>
    <row r="11" spans="1:21" ht="15.75">
      <c r="A11" s="623"/>
      <c r="B11" s="620"/>
      <c r="C11" s="329"/>
      <c r="D11" s="329"/>
      <c r="E11" s="71"/>
      <c r="F11" s="71"/>
      <c r="G11" s="204"/>
      <c r="H11" s="205"/>
      <c r="I11" s="204"/>
      <c r="J11" s="205"/>
      <c r="K11" s="204"/>
      <c r="L11" s="205"/>
      <c r="M11" s="204"/>
      <c r="N11" s="205"/>
      <c r="O11" s="71"/>
      <c r="P11" s="234"/>
      <c r="Q11" s="71"/>
      <c r="R11" s="71"/>
      <c r="S11" s="71"/>
      <c r="T11" s="71"/>
      <c r="U11" s="71"/>
    </row>
    <row r="12" spans="1:21" ht="15.75">
      <c r="A12" s="623"/>
      <c r="B12" s="620"/>
      <c r="C12" s="329"/>
      <c r="D12" s="329"/>
      <c r="E12" s="71"/>
      <c r="F12" s="71"/>
      <c r="G12" s="204"/>
      <c r="H12" s="205"/>
      <c r="I12" s="204"/>
      <c r="J12" s="205"/>
      <c r="K12" s="204"/>
      <c r="L12" s="205"/>
      <c r="M12" s="204"/>
      <c r="N12" s="205"/>
      <c r="O12" s="71"/>
      <c r="P12" s="234"/>
      <c r="Q12" s="71"/>
      <c r="R12" s="71"/>
      <c r="S12" s="71"/>
      <c r="T12" s="71"/>
      <c r="U12" s="71"/>
    </row>
    <row r="13" spans="1:21" ht="15.75">
      <c r="A13" s="623"/>
      <c r="B13" s="620"/>
      <c r="C13" s="329"/>
      <c r="D13" s="329"/>
      <c r="E13" s="71"/>
      <c r="F13" s="71"/>
      <c r="G13" s="204"/>
      <c r="H13" s="205"/>
      <c r="I13" s="204"/>
      <c r="J13" s="205"/>
      <c r="K13" s="204"/>
      <c r="L13" s="205"/>
      <c r="M13" s="204"/>
      <c r="N13" s="205"/>
      <c r="O13" s="71"/>
      <c r="P13" s="234"/>
      <c r="Q13" s="71"/>
      <c r="R13" s="71"/>
      <c r="S13" s="71"/>
      <c r="T13" s="71"/>
      <c r="U13" s="71"/>
    </row>
    <row r="14" spans="1:21" ht="15.75">
      <c r="A14" s="623"/>
      <c r="B14" s="620"/>
      <c r="C14" s="329"/>
      <c r="D14" s="329"/>
      <c r="E14" s="71"/>
      <c r="F14" s="71"/>
      <c r="G14" s="204"/>
      <c r="H14" s="205"/>
      <c r="I14" s="204"/>
      <c r="J14" s="205"/>
      <c r="K14" s="204"/>
      <c r="L14" s="205"/>
      <c r="M14" s="204"/>
      <c r="N14" s="205"/>
      <c r="O14" s="71"/>
      <c r="P14" s="234"/>
      <c r="Q14" s="71"/>
      <c r="R14" s="71"/>
      <c r="S14" s="71"/>
      <c r="T14" s="71"/>
      <c r="U14" s="71"/>
    </row>
    <row r="15" spans="1:21" ht="15.75">
      <c r="A15" s="623"/>
      <c r="B15" s="620"/>
      <c r="C15" s="329"/>
      <c r="D15" s="329"/>
      <c r="E15" s="71"/>
      <c r="F15" s="71"/>
      <c r="G15" s="204"/>
      <c r="H15" s="205"/>
      <c r="I15" s="204"/>
      <c r="J15" s="205"/>
      <c r="K15" s="204"/>
      <c r="L15" s="205"/>
      <c r="M15" s="204"/>
      <c r="N15" s="205"/>
      <c r="O15" s="71"/>
      <c r="P15" s="234"/>
      <c r="Q15" s="71"/>
      <c r="R15" s="71"/>
      <c r="S15" s="71"/>
      <c r="T15" s="71"/>
      <c r="U15" s="71"/>
    </row>
    <row r="16" spans="1:21" ht="15.75">
      <c r="A16" s="623"/>
      <c r="B16" s="620"/>
      <c r="C16" s="329"/>
      <c r="D16" s="329"/>
      <c r="E16" s="71"/>
      <c r="F16" s="71"/>
      <c r="G16" s="204"/>
      <c r="H16" s="205"/>
      <c r="I16" s="204"/>
      <c r="J16" s="205"/>
      <c r="K16" s="204"/>
      <c r="L16" s="205"/>
      <c r="M16" s="204"/>
      <c r="N16" s="205"/>
      <c r="O16" s="71"/>
      <c r="P16" s="234"/>
      <c r="Q16" s="206"/>
      <c r="R16" s="71"/>
      <c r="S16" s="71"/>
      <c r="T16" s="71"/>
      <c r="U16" s="71"/>
    </row>
    <row r="17" spans="1:21" ht="15.75">
      <c r="A17" s="624"/>
      <c r="B17" s="621"/>
      <c r="C17" s="329"/>
      <c r="D17" s="329"/>
      <c r="E17" s="71"/>
      <c r="F17" s="71"/>
      <c r="G17" s="204"/>
      <c r="H17" s="205"/>
      <c r="I17" s="204"/>
      <c r="J17" s="205"/>
      <c r="K17" s="204"/>
      <c r="L17" s="205"/>
      <c r="M17" s="204"/>
      <c r="N17" s="205"/>
      <c r="O17" s="71"/>
      <c r="P17" s="234"/>
      <c r="Q17" s="206"/>
      <c r="R17" s="71"/>
      <c r="S17" s="71"/>
      <c r="T17" s="71"/>
      <c r="U17" s="71"/>
    </row>
    <row r="18" spans="1:21" ht="15.75">
      <c r="A18" s="616" t="s">
        <v>1399</v>
      </c>
      <c r="B18" s="616" t="s">
        <v>1398</v>
      </c>
      <c r="C18" s="383"/>
      <c r="D18" s="329"/>
      <c r="E18" s="71"/>
      <c r="F18" s="71"/>
      <c r="G18" s="71"/>
      <c r="H18" s="384"/>
      <c r="I18" s="71"/>
      <c r="J18" s="71"/>
      <c r="K18" s="71"/>
      <c r="L18" s="384"/>
      <c r="M18" s="71"/>
      <c r="N18" s="71"/>
      <c r="O18" s="71"/>
      <c r="P18" s="234"/>
      <c r="Q18" s="71"/>
      <c r="R18" s="71"/>
      <c r="S18" s="71"/>
      <c r="T18" s="71"/>
      <c r="U18" s="71"/>
    </row>
    <row r="19" spans="1:21" ht="15.75">
      <c r="A19" s="617"/>
      <c r="B19" s="617"/>
      <c r="C19" s="383"/>
      <c r="D19" s="329"/>
      <c r="E19" s="71"/>
      <c r="F19" s="71"/>
      <c r="G19" s="71"/>
      <c r="H19" s="384"/>
      <c r="I19" s="71"/>
      <c r="J19" s="71"/>
      <c r="K19" s="71"/>
      <c r="L19" s="384"/>
      <c r="M19" s="71"/>
      <c r="N19" s="71"/>
      <c r="O19" s="71"/>
      <c r="P19" s="234"/>
      <c r="Q19" s="71"/>
      <c r="R19" s="71"/>
      <c r="S19" s="71"/>
      <c r="T19" s="71"/>
      <c r="U19" s="71"/>
    </row>
    <row r="20" spans="1:21" ht="15.75">
      <c r="A20" s="617"/>
      <c r="B20" s="617"/>
      <c r="C20" s="383"/>
      <c r="D20" s="329"/>
      <c r="E20" s="71"/>
      <c r="F20" s="71"/>
      <c r="G20" s="71"/>
      <c r="H20" s="384"/>
      <c r="I20" s="71"/>
      <c r="J20" s="71"/>
      <c r="K20" s="71"/>
      <c r="L20" s="384"/>
      <c r="M20" s="71"/>
      <c r="N20" s="71"/>
      <c r="O20" s="71"/>
      <c r="P20" s="234"/>
      <c r="Q20" s="71"/>
      <c r="R20" s="71"/>
      <c r="S20" s="71"/>
      <c r="T20" s="71"/>
      <c r="U20" s="71"/>
    </row>
    <row r="21" spans="1:21" ht="15.75">
      <c r="A21" s="617"/>
      <c r="B21" s="617"/>
      <c r="C21" s="383"/>
      <c r="D21" s="329"/>
      <c r="E21" s="71"/>
      <c r="F21" s="71"/>
      <c r="G21" s="71"/>
      <c r="H21" s="384"/>
      <c r="I21" s="71"/>
      <c r="J21" s="71"/>
      <c r="K21" s="71"/>
      <c r="L21" s="384"/>
      <c r="M21" s="71"/>
      <c r="N21" s="71"/>
      <c r="O21" s="71"/>
      <c r="P21" s="234"/>
      <c r="Q21" s="71"/>
      <c r="R21" s="71"/>
      <c r="S21" s="71"/>
      <c r="T21" s="71"/>
      <c r="U21" s="71"/>
    </row>
    <row r="22" spans="1:21" ht="15.75">
      <c r="A22" s="617"/>
      <c r="B22" s="617"/>
      <c r="C22" s="383"/>
      <c r="D22" s="329"/>
      <c r="E22" s="71"/>
      <c r="F22" s="71"/>
      <c r="G22" s="71"/>
      <c r="H22" s="384"/>
      <c r="I22" s="71"/>
      <c r="J22" s="71"/>
      <c r="K22" s="71"/>
      <c r="L22" s="384"/>
      <c r="M22" s="71"/>
      <c r="N22" s="71"/>
      <c r="O22" s="71"/>
      <c r="P22" s="234"/>
      <c r="Q22" s="71"/>
      <c r="R22" s="71"/>
      <c r="S22" s="71"/>
      <c r="T22" s="71"/>
      <c r="U22" s="71"/>
    </row>
    <row r="23" spans="1:21" ht="15.75">
      <c r="A23" s="617"/>
      <c r="B23" s="617"/>
      <c r="C23" s="383"/>
      <c r="D23" s="329"/>
      <c r="E23" s="71"/>
      <c r="F23" s="71"/>
      <c r="G23" s="71"/>
      <c r="H23" s="384"/>
      <c r="I23" s="71"/>
      <c r="J23" s="71"/>
      <c r="K23" s="71"/>
      <c r="L23" s="384"/>
      <c r="M23" s="71"/>
      <c r="N23" s="71"/>
      <c r="O23" s="71"/>
      <c r="P23" s="234"/>
      <c r="Q23" s="71"/>
      <c r="R23" s="71"/>
      <c r="S23" s="71"/>
      <c r="T23" s="71"/>
      <c r="U23" s="71"/>
    </row>
    <row r="24" spans="1:21" ht="15.75">
      <c r="A24" s="617"/>
      <c r="B24" s="617"/>
      <c r="C24" s="383"/>
      <c r="D24" s="329"/>
      <c r="E24" s="71"/>
      <c r="F24" s="71"/>
      <c r="G24" s="204"/>
      <c r="H24" s="71"/>
      <c r="I24" s="71"/>
      <c r="J24" s="71"/>
      <c r="K24" s="71"/>
      <c r="L24" s="71"/>
      <c r="M24" s="71"/>
      <c r="N24" s="71"/>
      <c r="O24" s="71"/>
      <c r="P24" s="234"/>
      <c r="Q24" s="71"/>
      <c r="R24" s="71"/>
      <c r="S24" s="71"/>
      <c r="T24" s="71"/>
      <c r="U24" s="71"/>
    </row>
    <row r="25" spans="1:21" ht="15.75">
      <c r="A25" s="617"/>
      <c r="B25" s="617"/>
      <c r="C25" s="383"/>
      <c r="D25" s="383"/>
      <c r="E25" s="71"/>
      <c r="F25" s="71"/>
      <c r="G25" s="71"/>
      <c r="H25" s="71"/>
      <c r="I25" s="71"/>
      <c r="J25" s="71"/>
      <c r="K25" s="71"/>
      <c r="L25" s="71"/>
      <c r="M25" s="71"/>
      <c r="N25" s="71"/>
      <c r="O25" s="71"/>
      <c r="P25" s="234"/>
      <c r="Q25" s="71"/>
      <c r="R25" s="71"/>
      <c r="S25" s="71"/>
      <c r="T25" s="71"/>
      <c r="U25" s="71"/>
    </row>
    <row r="26" spans="1:21" ht="15.75">
      <c r="A26" s="618"/>
      <c r="B26" s="618"/>
      <c r="C26" s="383"/>
      <c r="D26" s="383"/>
      <c r="E26" s="71"/>
      <c r="F26" s="71"/>
      <c r="G26" s="71"/>
      <c r="H26" s="71"/>
      <c r="I26" s="71"/>
      <c r="J26" s="71"/>
      <c r="K26" s="71"/>
      <c r="L26" s="71"/>
      <c r="M26" s="71"/>
      <c r="N26" s="71"/>
      <c r="O26" s="71"/>
      <c r="P26" s="234"/>
      <c r="Q26" s="71"/>
      <c r="R26" s="71"/>
      <c r="S26" s="71"/>
      <c r="T26" s="71"/>
      <c r="U26" s="72"/>
    </row>
    <row r="27" spans="1:21" ht="15.6" customHeight="1">
      <c r="A27" s="293"/>
      <c r="B27" s="294"/>
      <c r="C27" s="293" t="s">
        <v>1374</v>
      </c>
      <c r="D27" s="294"/>
      <c r="E27" s="294"/>
      <c r="F27" s="295"/>
      <c r="G27" s="235">
        <f t="shared" ref="G27:P27" si="0">SUM(G8:G26)</f>
        <v>0</v>
      </c>
      <c r="H27" s="235">
        <f t="shared" si="0"/>
        <v>0</v>
      </c>
      <c r="I27" s="235">
        <f t="shared" si="0"/>
        <v>0</v>
      </c>
      <c r="J27" s="235">
        <f t="shared" si="0"/>
        <v>0</v>
      </c>
      <c r="K27" s="235">
        <f t="shared" si="0"/>
        <v>0</v>
      </c>
      <c r="L27" s="235">
        <f t="shared" si="0"/>
        <v>0</v>
      </c>
      <c r="M27" s="235">
        <f t="shared" si="0"/>
        <v>0</v>
      </c>
      <c r="N27" s="235">
        <f t="shared" si="0"/>
        <v>0</v>
      </c>
      <c r="O27" s="235">
        <f t="shared" si="0"/>
        <v>0</v>
      </c>
      <c r="P27" s="235">
        <f t="shared" si="0"/>
        <v>0</v>
      </c>
      <c r="Q27" s="208"/>
      <c r="R27" s="208"/>
      <c r="S27" s="208"/>
      <c r="T27" s="208"/>
      <c r="U27" s="211"/>
    </row>
    <row r="28" spans="1:21">
      <c r="E28" s="87"/>
    </row>
    <row r="29" spans="1:21">
      <c r="E29" s="87"/>
    </row>
    <row r="30" spans="1:21">
      <c r="E30" s="87"/>
    </row>
    <row r="31" spans="1:21">
      <c r="E31" s="87"/>
    </row>
    <row r="32" spans="1:21">
      <c r="E32" s="87"/>
    </row>
    <row r="33" spans="5:5">
      <c r="E33" s="87"/>
    </row>
    <row r="34" spans="5:5">
      <c r="E34" s="87"/>
    </row>
    <row r="35" spans="5:5">
      <c r="E35" s="87"/>
    </row>
    <row r="36" spans="5:5">
      <c r="E36" s="87"/>
    </row>
    <row r="37" spans="5:5">
      <c r="E37" s="87"/>
    </row>
    <row r="38" spans="5:5">
      <c r="E38" s="87"/>
    </row>
    <row r="39" spans="5:5">
      <c r="E39" s="87"/>
    </row>
    <row r="40" spans="5:5">
      <c r="E40" s="87"/>
    </row>
    <row r="41" spans="5:5">
      <c r="E41" s="87"/>
    </row>
    <row r="42" spans="5:5">
      <c r="E42" s="87"/>
    </row>
    <row r="43" spans="5:5">
      <c r="E43" s="87"/>
    </row>
    <row r="44" spans="5:5">
      <c r="E44" s="87"/>
    </row>
    <row r="45" spans="5:5">
      <c r="E45" s="87"/>
    </row>
    <row r="46" spans="5:5">
      <c r="E46" s="87"/>
    </row>
    <row r="47" spans="5:5">
      <c r="E47" s="87"/>
    </row>
    <row r="48" spans="5:5">
      <c r="E48" s="87"/>
    </row>
    <row r="49" spans="5:5">
      <c r="E49" s="87"/>
    </row>
    <row r="50" spans="5:5">
      <c r="E50" s="87"/>
    </row>
    <row r="51" spans="5:5">
      <c r="E51" s="87"/>
    </row>
    <row r="52" spans="5:5">
      <c r="E52" s="87"/>
    </row>
    <row r="53" spans="5:5">
      <c r="E53" s="87"/>
    </row>
    <row r="54" spans="5:5">
      <c r="E54" s="87"/>
    </row>
    <row r="55" spans="5:5">
      <c r="E55" s="87"/>
    </row>
    <row r="56" spans="5:5">
      <c r="E56" s="87"/>
    </row>
    <row r="57" spans="5:5">
      <c r="E57" s="87"/>
    </row>
    <row r="58" spans="5:5">
      <c r="E58" s="87"/>
    </row>
    <row r="59" spans="5:5">
      <c r="E59" s="87"/>
    </row>
    <row r="60" spans="5:5">
      <c r="E60" s="87"/>
    </row>
    <row r="61" spans="5:5">
      <c r="E61" s="87"/>
    </row>
    <row r="62" spans="5:5">
      <c r="E62" s="87"/>
    </row>
    <row r="63" spans="5:5">
      <c r="E63" s="87"/>
    </row>
    <row r="64" spans="5:5">
      <c r="E64" s="87"/>
    </row>
    <row r="65" spans="5:5">
      <c r="E65" s="87"/>
    </row>
    <row r="66" spans="5:5">
      <c r="E66" s="87"/>
    </row>
    <row r="67" spans="5:5">
      <c r="E67" s="87"/>
    </row>
    <row r="68" spans="5:5">
      <c r="E68" s="87"/>
    </row>
    <row r="69" spans="5:5">
      <c r="E69" s="87"/>
    </row>
    <row r="70" spans="5:5">
      <c r="E70" s="87"/>
    </row>
    <row r="71" spans="5:5">
      <c r="E71" s="87"/>
    </row>
    <row r="72" spans="5:5">
      <c r="E72" s="87"/>
    </row>
    <row r="73" spans="5:5">
      <c r="E73" s="87"/>
    </row>
    <row r="74" spans="5:5">
      <c r="E74" s="87"/>
    </row>
    <row r="75" spans="5:5">
      <c r="E75" s="87"/>
    </row>
    <row r="76" spans="5:5">
      <c r="E76" s="87"/>
    </row>
    <row r="77" spans="5:5">
      <c r="E77" s="87"/>
    </row>
    <row r="78" spans="5:5">
      <c r="E78" s="87"/>
    </row>
    <row r="79" spans="5:5">
      <c r="E79" s="87"/>
    </row>
    <row r="80" spans="5:5">
      <c r="E80" s="87"/>
    </row>
    <row r="81" spans="5:5">
      <c r="E81" s="87"/>
    </row>
    <row r="82" spans="5:5">
      <c r="E82" s="87"/>
    </row>
    <row r="83" spans="5:5">
      <c r="E83" s="87"/>
    </row>
    <row r="84" spans="5:5">
      <c r="E84" s="87"/>
    </row>
    <row r="85" spans="5:5">
      <c r="E85" s="87"/>
    </row>
    <row r="86" spans="5:5">
      <c r="E86" s="87"/>
    </row>
    <row r="87" spans="5:5">
      <c r="E87" s="87"/>
    </row>
    <row r="88" spans="5:5">
      <c r="E88" s="87"/>
    </row>
    <row r="89" spans="5:5">
      <c r="E89" s="87"/>
    </row>
    <row r="90" spans="5: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dimension ref="A1:AA169"/>
  <sheetViews>
    <sheetView showGridLines="0" workbookViewId="0">
      <pane ySplit="7" topLeftCell="A8" activePane="bottomLeft" state="frozen"/>
      <selection activeCell="A7" sqref="A7"/>
      <selection pane="bottomLeft" activeCell="C14" sqref="C14"/>
    </sheetView>
  </sheetViews>
  <sheetFormatPr baseColWidth="10" defaultColWidth="11.42578125" defaultRowHeight="12.75"/>
  <cols>
    <col min="1" max="1" width="21.7109375" style="260" customWidth="1"/>
    <col min="2" max="2" width="46.42578125" style="260" customWidth="1"/>
    <col min="3" max="4" width="27.42578125" style="260" customWidth="1"/>
    <col min="5" max="5" width="27.42578125" style="259" customWidth="1"/>
    <col min="6" max="6" width="27.42578125" style="260" customWidth="1"/>
    <col min="7" max="7" width="15.28515625" style="260" customWidth="1"/>
    <col min="8" max="8" width="16" style="260" customWidth="1"/>
    <col min="9" max="9" width="15.28515625" style="260" customWidth="1"/>
    <col min="10" max="10" width="18.5703125" style="260" customWidth="1"/>
    <col min="11" max="11" width="15.28515625" style="260" customWidth="1"/>
    <col min="12" max="12" width="15.85546875" style="260" customWidth="1"/>
    <col min="13" max="13" width="15.28515625" style="260" customWidth="1"/>
    <col min="14" max="14" width="15" style="260" customWidth="1"/>
    <col min="15" max="15" width="15.28515625" style="260" customWidth="1"/>
    <col min="16" max="16" width="17" style="260" bestFit="1" customWidth="1"/>
    <col min="17" max="18" width="14.28515625" style="260" customWidth="1"/>
    <col min="19" max="20" width="14.28515625" style="258" customWidth="1"/>
    <col min="21" max="21" width="17" style="260" customWidth="1"/>
    <col min="22" max="16384" width="11.42578125" style="260"/>
  </cols>
  <sheetData>
    <row r="1" spans="1:27" ht="18.75" customHeight="1">
      <c r="E1" s="287"/>
      <c r="G1" s="282" t="s">
        <v>94</v>
      </c>
      <c r="I1" s="282"/>
      <c r="J1" s="282"/>
      <c r="K1" s="282"/>
      <c r="L1" s="282"/>
      <c r="M1" s="282"/>
      <c r="N1" s="282"/>
      <c r="O1" s="282"/>
      <c r="P1" s="282"/>
      <c r="Q1" s="282"/>
      <c r="R1" s="282"/>
      <c r="S1" s="282"/>
      <c r="T1" s="282"/>
      <c r="U1" s="282"/>
      <c r="V1" s="282"/>
      <c r="W1" s="282"/>
      <c r="X1" s="282"/>
      <c r="Y1" s="282"/>
      <c r="Z1" s="282"/>
      <c r="AA1" s="282"/>
    </row>
    <row r="2" spans="1:27" ht="18.75">
      <c r="A2" s="266" t="s">
        <v>1371</v>
      </c>
      <c r="E2" s="287"/>
      <c r="G2" s="282"/>
      <c r="I2" s="282"/>
      <c r="J2" s="282"/>
      <c r="K2" s="282"/>
      <c r="L2" s="282"/>
      <c r="M2" s="282"/>
      <c r="N2" s="282"/>
      <c r="O2" s="282"/>
      <c r="P2" s="282"/>
      <c r="Q2" s="282"/>
      <c r="R2" s="282"/>
      <c r="S2" s="282"/>
      <c r="T2" s="282"/>
      <c r="U2" s="282"/>
      <c r="V2" s="282"/>
      <c r="W2" s="282"/>
      <c r="X2" s="282"/>
      <c r="Y2" s="282"/>
      <c r="Z2" s="282"/>
      <c r="AA2" s="282"/>
    </row>
    <row r="3" spans="1:27" ht="18.75">
      <c r="A3" s="321" t="s">
        <v>1404</v>
      </c>
      <c r="E3" s="287"/>
      <c r="G3" s="282"/>
      <c r="I3" s="282"/>
      <c r="J3" s="282"/>
      <c r="K3" s="282"/>
      <c r="L3" s="282"/>
      <c r="M3" s="282"/>
      <c r="N3" s="282"/>
      <c r="O3" s="282"/>
      <c r="P3" s="282"/>
      <c r="Q3" s="282"/>
      <c r="R3" s="282"/>
      <c r="S3" s="282"/>
      <c r="T3" s="282"/>
      <c r="U3" s="282"/>
      <c r="V3" s="282"/>
      <c r="W3" s="282"/>
      <c r="X3" s="282"/>
      <c r="Y3" s="282"/>
      <c r="Z3" s="282"/>
      <c r="AA3" s="282"/>
    </row>
    <row r="4" spans="1:27" ht="15">
      <c r="A4" s="321" t="s">
        <v>1405</v>
      </c>
      <c r="B4" s="266"/>
      <c r="C4" s="266"/>
      <c r="D4" s="266"/>
      <c r="E4" s="252"/>
      <c r="F4" s="266"/>
      <c r="G4" s="266"/>
      <c r="H4" s="266"/>
      <c r="I4" s="266"/>
      <c r="J4" s="266"/>
      <c r="K4" s="266"/>
      <c r="L4" s="266"/>
      <c r="M4" s="266"/>
      <c r="N4" s="266"/>
      <c r="O4" s="266"/>
      <c r="P4" s="266"/>
      <c r="Q4" s="266"/>
      <c r="R4" s="266"/>
      <c r="S4" s="266"/>
      <c r="T4" s="266"/>
      <c r="U4" s="266"/>
    </row>
    <row r="5" spans="1:27" s="66" customFormat="1" ht="23.25" customHeight="1">
      <c r="A5" s="628" t="s">
        <v>100</v>
      </c>
      <c r="B5" s="600" t="s">
        <v>115</v>
      </c>
      <c r="C5" s="612" t="s">
        <v>89</v>
      </c>
      <c r="D5" s="612" t="s">
        <v>90</v>
      </c>
      <c r="E5" s="603" t="s">
        <v>402</v>
      </c>
      <c r="F5" s="612" t="s">
        <v>91</v>
      </c>
      <c r="G5" s="628" t="s">
        <v>103</v>
      </c>
      <c r="H5" s="628"/>
      <c r="I5" s="628"/>
      <c r="J5" s="628"/>
      <c r="K5" s="628"/>
      <c r="L5" s="628"/>
      <c r="M5" s="628"/>
      <c r="N5" s="628"/>
      <c r="O5" s="630" t="s">
        <v>104</v>
      </c>
      <c r="P5" s="630"/>
      <c r="Q5" s="600" t="s">
        <v>105</v>
      </c>
      <c r="R5" s="600" t="s">
        <v>106</v>
      </c>
      <c r="S5" s="600" t="s">
        <v>113</v>
      </c>
      <c r="T5" s="600" t="s">
        <v>112</v>
      </c>
      <c r="U5" s="597" t="s">
        <v>92</v>
      </c>
    </row>
    <row r="6" spans="1:27" s="66" customFormat="1" ht="15" customHeight="1">
      <c r="A6" s="628"/>
      <c r="B6" s="601"/>
      <c r="C6" s="613"/>
      <c r="D6" s="613"/>
      <c r="E6" s="604"/>
      <c r="F6" s="613"/>
      <c r="G6" s="628" t="s">
        <v>107</v>
      </c>
      <c r="H6" s="628"/>
      <c r="I6" s="628" t="s">
        <v>108</v>
      </c>
      <c r="J6" s="628"/>
      <c r="K6" s="628" t="s">
        <v>109</v>
      </c>
      <c r="L6" s="628"/>
      <c r="M6" s="628" t="s">
        <v>110</v>
      </c>
      <c r="N6" s="628"/>
      <c r="O6" s="630"/>
      <c r="P6" s="630"/>
      <c r="Q6" s="601"/>
      <c r="R6" s="601"/>
      <c r="S6" s="601"/>
      <c r="T6" s="601"/>
      <c r="U6" s="598"/>
    </row>
    <row r="7" spans="1:27" s="66" customFormat="1" ht="24" customHeight="1">
      <c r="A7" s="628"/>
      <c r="B7" s="602"/>
      <c r="C7" s="614"/>
      <c r="D7" s="614"/>
      <c r="E7" s="605"/>
      <c r="F7" s="614"/>
      <c r="G7" s="330" t="s">
        <v>111</v>
      </c>
      <c r="H7" s="330" t="s">
        <v>12</v>
      </c>
      <c r="I7" s="330" t="s">
        <v>111</v>
      </c>
      <c r="J7" s="330" t="s">
        <v>12</v>
      </c>
      <c r="K7" s="330" t="s">
        <v>111</v>
      </c>
      <c r="L7" s="330" t="s">
        <v>12</v>
      </c>
      <c r="M7" s="330" t="s">
        <v>111</v>
      </c>
      <c r="N7" s="330" t="s">
        <v>12</v>
      </c>
      <c r="O7" s="330" t="s">
        <v>111</v>
      </c>
      <c r="P7" s="330" t="s">
        <v>12</v>
      </c>
      <c r="Q7" s="602"/>
      <c r="R7" s="602"/>
      <c r="S7" s="602"/>
      <c r="T7" s="602"/>
      <c r="U7" s="599"/>
    </row>
    <row r="8" spans="1:27" ht="15.75" customHeight="1">
      <c r="A8" s="304"/>
      <c r="B8" s="305"/>
      <c r="C8" s="305"/>
      <c r="D8" s="305"/>
      <c r="E8" s="305"/>
      <c r="F8" s="305"/>
      <c r="G8" s="305"/>
      <c r="H8" s="305"/>
      <c r="I8" s="304" t="s">
        <v>114</v>
      </c>
      <c r="J8" s="305"/>
      <c r="K8" s="305"/>
      <c r="L8" s="305"/>
      <c r="M8" s="305"/>
      <c r="N8" s="305"/>
      <c r="O8" s="305"/>
      <c r="P8" s="305"/>
      <c r="Q8" s="305"/>
      <c r="R8" s="305"/>
      <c r="S8" s="305"/>
      <c r="T8" s="305"/>
      <c r="U8" s="306"/>
    </row>
    <row r="9" spans="1:27" ht="15.75">
      <c r="A9" s="625" t="s">
        <v>1404</v>
      </c>
      <c r="B9" s="625" t="s">
        <v>1406</v>
      </c>
      <c r="C9" s="311"/>
      <c r="D9" s="253"/>
      <c r="E9" s="311"/>
      <c r="F9" s="311"/>
      <c r="G9" s="253"/>
      <c r="H9" s="387"/>
      <c r="I9" s="387"/>
      <c r="J9" s="387"/>
      <c r="K9" s="387"/>
      <c r="L9" s="387"/>
      <c r="M9" s="387"/>
      <c r="N9" s="387"/>
      <c r="O9" s="387"/>
      <c r="P9" s="388"/>
      <c r="Q9" s="387"/>
      <c r="R9" s="387"/>
      <c r="S9" s="253"/>
      <c r="T9" s="253"/>
      <c r="U9" s="253"/>
    </row>
    <row r="10" spans="1:27" ht="15.75">
      <c r="A10" s="626"/>
      <c r="B10" s="626"/>
      <c r="C10" s="311"/>
      <c r="D10" s="253"/>
      <c r="E10" s="311"/>
      <c r="F10" s="311"/>
      <c r="G10" s="253"/>
      <c r="H10" s="387"/>
      <c r="I10" s="387"/>
      <c r="J10" s="387"/>
      <c r="K10" s="387"/>
      <c r="L10" s="387"/>
      <c r="M10" s="387"/>
      <c r="N10" s="387"/>
      <c r="O10" s="387"/>
      <c r="P10" s="388"/>
      <c r="Q10" s="387"/>
      <c r="R10" s="387"/>
      <c r="S10" s="253"/>
      <c r="T10" s="253"/>
      <c r="U10" s="253"/>
    </row>
    <row r="11" spans="1:27" ht="15.75">
      <c r="A11" s="626"/>
      <c r="B11" s="626"/>
      <c r="C11" s="311"/>
      <c r="D11" s="253"/>
      <c r="E11" s="311"/>
      <c r="F11" s="311"/>
      <c r="G11" s="253"/>
      <c r="H11" s="387"/>
      <c r="I11" s="387"/>
      <c r="J11" s="387"/>
      <c r="K11" s="387"/>
      <c r="L11" s="387"/>
      <c r="M11" s="387"/>
      <c r="N11" s="387"/>
      <c r="O11" s="387"/>
      <c r="P11" s="388"/>
      <c r="Q11" s="387"/>
      <c r="R11" s="387"/>
      <c r="S11" s="253"/>
      <c r="T11" s="253"/>
      <c r="U11" s="253"/>
    </row>
    <row r="12" spans="1:27" ht="15.75">
      <c r="A12" s="626"/>
      <c r="B12" s="626"/>
      <c r="C12" s="311"/>
      <c r="D12" s="253"/>
      <c r="E12" s="311"/>
      <c r="F12" s="311"/>
      <c r="G12" s="253"/>
      <c r="H12" s="387"/>
      <c r="I12" s="387"/>
      <c r="J12" s="387"/>
      <c r="K12" s="387"/>
      <c r="L12" s="387"/>
      <c r="M12" s="387"/>
      <c r="N12" s="387"/>
      <c r="O12" s="387"/>
      <c r="P12" s="388"/>
      <c r="Q12" s="387"/>
      <c r="R12" s="387"/>
      <c r="S12" s="253"/>
      <c r="T12" s="253"/>
      <c r="U12" s="253"/>
    </row>
    <row r="13" spans="1:27" ht="15.75">
      <c r="A13" s="626"/>
      <c r="B13" s="626"/>
      <c r="C13" s="311"/>
      <c r="D13" s="253"/>
      <c r="E13" s="311"/>
      <c r="F13" s="311"/>
      <c r="G13" s="253"/>
      <c r="H13" s="387"/>
      <c r="I13" s="387"/>
      <c r="J13" s="387"/>
      <c r="K13" s="387"/>
      <c r="L13" s="387"/>
      <c r="M13" s="387"/>
      <c r="N13" s="387"/>
      <c r="O13" s="387"/>
      <c r="P13" s="388"/>
      <c r="Q13" s="387"/>
      <c r="R13" s="387"/>
      <c r="S13" s="253"/>
      <c r="T13" s="253"/>
      <c r="U13" s="253"/>
    </row>
    <row r="14" spans="1:27" ht="15.75">
      <c r="A14" s="626"/>
      <c r="B14" s="627"/>
      <c r="C14" s="311"/>
      <c r="D14" s="253"/>
      <c r="E14" s="311"/>
      <c r="F14" s="311"/>
      <c r="G14" s="253"/>
      <c r="H14" s="387"/>
      <c r="I14" s="387"/>
      <c r="J14" s="387"/>
      <c r="K14" s="387"/>
      <c r="L14" s="387"/>
      <c r="M14" s="387"/>
      <c r="N14" s="387"/>
      <c r="O14" s="387"/>
      <c r="P14" s="388"/>
      <c r="Q14" s="387"/>
      <c r="R14" s="387"/>
      <c r="S14" s="253"/>
      <c r="T14" s="253"/>
      <c r="U14" s="253"/>
    </row>
    <row r="15" spans="1:27" ht="15.75" customHeight="1">
      <c r="A15" s="626"/>
      <c r="B15" s="625" t="s">
        <v>1407</v>
      </c>
      <c r="C15" s="311"/>
      <c r="D15" s="253"/>
      <c r="E15" s="311"/>
      <c r="F15" s="311"/>
      <c r="G15" s="254"/>
      <c r="H15" s="389"/>
      <c r="I15" s="390"/>
      <c r="J15" s="389"/>
      <c r="K15" s="390"/>
      <c r="L15" s="389"/>
      <c r="M15" s="390"/>
      <c r="N15" s="389"/>
      <c r="O15" s="387"/>
      <c r="P15" s="391"/>
      <c r="Q15" s="386"/>
      <c r="R15" s="386"/>
      <c r="S15" s="253"/>
      <c r="T15" s="253"/>
      <c r="U15" s="253"/>
    </row>
    <row r="16" spans="1:27" ht="15.75">
      <c r="A16" s="626"/>
      <c r="B16" s="626"/>
      <c r="C16" s="311"/>
      <c r="D16" s="253"/>
      <c r="E16" s="311"/>
      <c r="F16" s="311"/>
      <c r="G16" s="254"/>
      <c r="H16" s="389"/>
      <c r="I16" s="390"/>
      <c r="J16" s="389"/>
      <c r="K16" s="390"/>
      <c r="L16" s="389"/>
      <c r="M16" s="390"/>
      <c r="N16" s="389"/>
      <c r="O16" s="387"/>
      <c r="P16" s="391"/>
      <c r="Q16" s="386"/>
      <c r="R16" s="386"/>
      <c r="S16" s="253"/>
      <c r="T16" s="253"/>
      <c r="U16" s="253"/>
    </row>
    <row r="17" spans="1:21" ht="15.75">
      <c r="A17" s="626"/>
      <c r="B17" s="626"/>
      <c r="C17" s="311"/>
      <c r="D17" s="253"/>
      <c r="E17" s="311"/>
      <c r="F17" s="311"/>
      <c r="G17" s="254"/>
      <c r="H17" s="389"/>
      <c r="I17" s="390"/>
      <c r="J17" s="389"/>
      <c r="K17" s="390"/>
      <c r="L17" s="389"/>
      <c r="M17" s="390"/>
      <c r="N17" s="389"/>
      <c r="O17" s="387"/>
      <c r="P17" s="391"/>
      <c r="Q17" s="386"/>
      <c r="R17" s="386"/>
      <c r="S17" s="253"/>
      <c r="T17" s="253"/>
      <c r="U17" s="253"/>
    </row>
    <row r="18" spans="1:21" ht="15.75">
      <c r="A18" s="626"/>
      <c r="B18" s="626"/>
      <c r="C18" s="311"/>
      <c r="D18" s="253"/>
      <c r="E18" s="311"/>
      <c r="F18" s="311"/>
      <c r="G18" s="254"/>
      <c r="H18" s="389"/>
      <c r="I18" s="390"/>
      <c r="J18" s="389"/>
      <c r="K18" s="390"/>
      <c r="L18" s="389"/>
      <c r="M18" s="390"/>
      <c r="N18" s="389"/>
      <c r="O18" s="387"/>
      <c r="P18" s="391"/>
      <c r="Q18" s="386"/>
      <c r="R18" s="386"/>
      <c r="S18" s="253"/>
      <c r="T18" s="253"/>
      <c r="U18" s="253"/>
    </row>
    <row r="19" spans="1:21" ht="15.75">
      <c r="A19" s="626"/>
      <c r="B19" s="626"/>
      <c r="C19" s="311"/>
      <c r="D19" s="253"/>
      <c r="E19" s="311"/>
      <c r="F19" s="311"/>
      <c r="G19" s="253"/>
      <c r="H19" s="389"/>
      <c r="I19" s="387"/>
      <c r="J19" s="387"/>
      <c r="K19" s="387"/>
      <c r="L19" s="387"/>
      <c r="M19" s="387"/>
      <c r="N19" s="387"/>
      <c r="O19" s="387"/>
      <c r="P19" s="388"/>
      <c r="Q19" s="253"/>
      <c r="R19" s="253"/>
      <c r="S19" s="253"/>
      <c r="T19" s="253"/>
      <c r="U19" s="253"/>
    </row>
    <row r="20" spans="1:21" ht="15.75">
      <c r="A20" s="626"/>
      <c r="B20" s="626"/>
      <c r="C20" s="311"/>
      <c r="D20" s="253"/>
      <c r="E20" s="311"/>
      <c r="F20" s="311"/>
      <c r="G20" s="253"/>
      <c r="H20" s="389"/>
      <c r="I20" s="387"/>
      <c r="J20" s="387"/>
      <c r="K20" s="387"/>
      <c r="L20" s="387"/>
      <c r="M20" s="387"/>
      <c r="N20" s="387"/>
      <c r="O20" s="387"/>
      <c r="P20" s="388"/>
      <c r="Q20" s="253"/>
      <c r="R20" s="253"/>
      <c r="S20" s="253"/>
      <c r="T20" s="253"/>
      <c r="U20" s="253"/>
    </row>
    <row r="21" spans="1:21" ht="15.75">
      <c r="A21" s="626"/>
      <c r="B21" s="626"/>
      <c r="C21" s="311"/>
      <c r="D21" s="253"/>
      <c r="E21" s="311"/>
      <c r="F21" s="311"/>
      <c r="G21" s="253"/>
      <c r="H21" s="389"/>
      <c r="I21" s="387"/>
      <c r="J21" s="387"/>
      <c r="K21" s="387"/>
      <c r="L21" s="387"/>
      <c r="M21" s="387"/>
      <c r="N21" s="387"/>
      <c r="O21" s="387"/>
      <c r="P21" s="388"/>
      <c r="Q21" s="253"/>
      <c r="R21" s="253"/>
      <c r="S21" s="253"/>
      <c r="T21" s="253"/>
      <c r="U21" s="253"/>
    </row>
    <row r="22" spans="1:21" ht="15.75">
      <c r="A22" s="626"/>
      <c r="B22" s="626"/>
      <c r="C22" s="311"/>
      <c r="D22" s="253"/>
      <c r="E22" s="311"/>
      <c r="F22" s="311"/>
      <c r="G22" s="253"/>
      <c r="H22" s="389"/>
      <c r="I22" s="387"/>
      <c r="J22" s="387"/>
      <c r="K22" s="387"/>
      <c r="L22" s="387"/>
      <c r="M22" s="387"/>
      <c r="N22" s="387"/>
      <c r="O22" s="387"/>
      <c r="P22" s="388"/>
      <c r="Q22" s="253"/>
      <c r="R22" s="253"/>
      <c r="S22" s="253"/>
      <c r="T22" s="253"/>
      <c r="U22" s="253"/>
    </row>
    <row r="23" spans="1:21" ht="15.75">
      <c r="A23" s="626"/>
      <c r="B23" s="626"/>
      <c r="C23" s="311"/>
      <c r="D23" s="253"/>
      <c r="E23" s="311"/>
      <c r="F23" s="311"/>
      <c r="G23" s="253"/>
      <c r="H23" s="389"/>
      <c r="I23" s="387"/>
      <c r="J23" s="387"/>
      <c r="K23" s="387"/>
      <c r="L23" s="387"/>
      <c r="M23" s="387"/>
      <c r="N23" s="387"/>
      <c r="O23" s="387"/>
      <c r="P23" s="388"/>
      <c r="Q23" s="253"/>
      <c r="R23" s="253"/>
      <c r="S23" s="253"/>
      <c r="T23" s="253"/>
      <c r="U23" s="253"/>
    </row>
    <row r="24" spans="1:21" ht="15.75">
      <c r="A24" s="626"/>
      <c r="B24" s="626"/>
      <c r="C24" s="311"/>
      <c r="D24" s="253"/>
      <c r="E24" s="311"/>
      <c r="F24" s="311"/>
      <c r="G24" s="253"/>
      <c r="H24" s="389"/>
      <c r="I24" s="387"/>
      <c r="J24" s="387"/>
      <c r="K24" s="387"/>
      <c r="L24" s="387"/>
      <c r="M24" s="387"/>
      <c r="N24" s="387"/>
      <c r="O24" s="387"/>
      <c r="P24" s="388"/>
      <c r="Q24" s="253"/>
      <c r="R24" s="253"/>
      <c r="S24" s="253"/>
      <c r="T24" s="253"/>
      <c r="U24" s="253"/>
    </row>
    <row r="25" spans="1:21" ht="15.75">
      <c r="A25" s="626"/>
      <c r="B25" s="629" t="s">
        <v>1408</v>
      </c>
      <c r="C25" s="311"/>
      <c r="D25" s="253"/>
      <c r="E25" s="311"/>
      <c r="F25" s="311"/>
      <c r="G25" s="253"/>
      <c r="H25" s="389"/>
      <c r="I25" s="387"/>
      <c r="J25" s="387"/>
      <c r="K25" s="387"/>
      <c r="L25" s="387"/>
      <c r="M25" s="387"/>
      <c r="N25" s="387"/>
      <c r="O25" s="387"/>
      <c r="P25" s="388"/>
      <c r="Q25" s="253"/>
      <c r="R25" s="253"/>
      <c r="S25" s="253"/>
      <c r="T25" s="253"/>
      <c r="U25" s="253"/>
    </row>
    <row r="26" spans="1:21" ht="15.75">
      <c r="A26" s="626"/>
      <c r="B26" s="629"/>
      <c r="C26" s="311"/>
      <c r="D26" s="253"/>
      <c r="E26" s="311"/>
      <c r="F26" s="311"/>
      <c r="G26" s="253"/>
      <c r="H26" s="389"/>
      <c r="I26" s="387"/>
      <c r="J26" s="387"/>
      <c r="K26" s="387"/>
      <c r="L26" s="387"/>
      <c r="M26" s="387"/>
      <c r="N26" s="387"/>
      <c r="O26" s="387"/>
      <c r="P26" s="388"/>
      <c r="Q26" s="253"/>
      <c r="R26" s="253"/>
      <c r="S26" s="253"/>
      <c r="T26" s="253"/>
      <c r="U26" s="253"/>
    </row>
    <row r="27" spans="1:21" ht="15.75">
      <c r="A27" s="626"/>
      <c r="B27" s="629"/>
      <c r="C27" s="311"/>
      <c r="D27" s="253"/>
      <c r="E27" s="311"/>
      <c r="F27" s="311"/>
      <c r="G27" s="253"/>
      <c r="H27" s="389"/>
      <c r="I27" s="387"/>
      <c r="J27" s="387"/>
      <c r="K27" s="387"/>
      <c r="L27" s="387"/>
      <c r="M27" s="387"/>
      <c r="N27" s="387"/>
      <c r="O27" s="387"/>
      <c r="P27" s="388"/>
      <c r="Q27" s="253"/>
      <c r="R27" s="253"/>
      <c r="S27" s="253"/>
      <c r="T27" s="253"/>
      <c r="U27" s="253"/>
    </row>
    <row r="28" spans="1:21" ht="15.75">
      <c r="A28" s="626"/>
      <c r="B28" s="629"/>
      <c r="C28" s="311"/>
      <c r="D28" s="253"/>
      <c r="E28" s="311"/>
      <c r="F28" s="311"/>
      <c r="G28" s="253"/>
      <c r="H28" s="389"/>
      <c r="I28" s="387"/>
      <c r="J28" s="387"/>
      <c r="K28" s="387"/>
      <c r="L28" s="387"/>
      <c r="M28" s="387"/>
      <c r="N28" s="387"/>
      <c r="O28" s="387"/>
      <c r="P28" s="388"/>
      <c r="Q28" s="253"/>
      <c r="R28" s="253"/>
      <c r="S28" s="253"/>
      <c r="T28" s="253"/>
      <c r="U28" s="253"/>
    </row>
    <row r="29" spans="1:21" ht="15.75">
      <c r="A29" s="626"/>
      <c r="B29" s="629"/>
      <c r="C29" s="311"/>
      <c r="D29" s="253"/>
      <c r="E29" s="311"/>
      <c r="F29" s="311"/>
      <c r="G29" s="253"/>
      <c r="H29" s="389"/>
      <c r="I29" s="387"/>
      <c r="J29" s="387"/>
      <c r="K29" s="387"/>
      <c r="L29" s="387"/>
      <c r="M29" s="387"/>
      <c r="N29" s="387"/>
      <c r="O29" s="387"/>
      <c r="P29" s="388"/>
      <c r="Q29" s="253"/>
      <c r="R29" s="253"/>
      <c r="S29" s="253"/>
      <c r="T29" s="253"/>
      <c r="U29" s="253"/>
    </row>
    <row r="30" spans="1:21" ht="15.75">
      <c r="A30" s="626"/>
      <c r="B30" s="629" t="s">
        <v>1409</v>
      </c>
      <c r="C30" s="311"/>
      <c r="D30" s="253"/>
      <c r="E30" s="311"/>
      <c r="F30" s="311"/>
      <c r="G30" s="253"/>
      <c r="H30" s="389"/>
      <c r="I30" s="387"/>
      <c r="J30" s="387"/>
      <c r="K30" s="387"/>
      <c r="L30" s="387"/>
      <c r="M30" s="387"/>
      <c r="N30" s="387"/>
      <c r="O30" s="387"/>
      <c r="P30" s="388"/>
      <c r="Q30" s="253"/>
      <c r="R30" s="253"/>
      <c r="S30" s="253"/>
      <c r="T30" s="253"/>
      <c r="U30" s="253"/>
    </row>
    <row r="31" spans="1:21" ht="15.75">
      <c r="A31" s="626"/>
      <c r="B31" s="629"/>
      <c r="C31" s="311"/>
      <c r="D31" s="253"/>
      <c r="E31" s="311"/>
      <c r="F31" s="311"/>
      <c r="G31" s="253"/>
      <c r="H31" s="389"/>
      <c r="I31" s="387"/>
      <c r="J31" s="387"/>
      <c r="K31" s="387"/>
      <c r="L31" s="387"/>
      <c r="M31" s="387"/>
      <c r="N31" s="387"/>
      <c r="O31" s="387"/>
      <c r="P31" s="388"/>
      <c r="Q31" s="253"/>
      <c r="R31" s="253"/>
      <c r="S31" s="253"/>
      <c r="T31" s="253"/>
      <c r="U31" s="253"/>
    </row>
    <row r="32" spans="1:21" ht="15.75">
      <c r="A32" s="626"/>
      <c r="B32" s="629"/>
      <c r="C32" s="311"/>
      <c r="D32" s="253"/>
      <c r="E32" s="311"/>
      <c r="F32" s="311"/>
      <c r="G32" s="253"/>
      <c r="H32" s="389"/>
      <c r="I32" s="387"/>
      <c r="J32" s="387"/>
      <c r="K32" s="387"/>
      <c r="L32" s="387"/>
      <c r="M32" s="387"/>
      <c r="N32" s="387"/>
      <c r="O32" s="387"/>
      <c r="P32" s="388"/>
      <c r="Q32" s="253"/>
      <c r="R32" s="253"/>
      <c r="S32" s="253"/>
      <c r="T32" s="253"/>
      <c r="U32" s="253"/>
    </row>
    <row r="33" spans="1:21" ht="15.75">
      <c r="A33" s="626"/>
      <c r="B33" s="629"/>
      <c r="C33" s="311"/>
      <c r="D33" s="253"/>
      <c r="E33" s="311"/>
      <c r="F33" s="311"/>
      <c r="G33" s="253"/>
      <c r="H33" s="389"/>
      <c r="I33" s="387"/>
      <c r="J33" s="387"/>
      <c r="K33" s="387"/>
      <c r="L33" s="387"/>
      <c r="M33" s="387"/>
      <c r="N33" s="387"/>
      <c r="O33" s="387"/>
      <c r="P33" s="388"/>
      <c r="Q33" s="253"/>
      <c r="R33" s="253"/>
      <c r="S33" s="253"/>
      <c r="T33" s="253"/>
      <c r="U33" s="253"/>
    </row>
    <row r="34" spans="1:21" ht="15.75">
      <c r="A34" s="626"/>
      <c r="B34" s="629" t="s">
        <v>1410</v>
      </c>
      <c r="C34" s="311"/>
      <c r="D34" s="253"/>
      <c r="E34" s="311"/>
      <c r="F34" s="311"/>
      <c r="G34" s="253"/>
      <c r="H34" s="389"/>
      <c r="I34" s="387"/>
      <c r="J34" s="387"/>
      <c r="K34" s="387"/>
      <c r="L34" s="387"/>
      <c r="M34" s="387"/>
      <c r="N34" s="387"/>
      <c r="O34" s="387"/>
      <c r="P34" s="388"/>
      <c r="Q34" s="253"/>
      <c r="R34" s="253"/>
      <c r="S34" s="253"/>
      <c r="T34" s="253"/>
      <c r="U34" s="253"/>
    </row>
    <row r="35" spans="1:21" ht="15.75">
      <c r="A35" s="626"/>
      <c r="B35" s="629"/>
      <c r="C35" s="311"/>
      <c r="D35" s="253"/>
      <c r="E35" s="311"/>
      <c r="F35" s="311"/>
      <c r="G35" s="253"/>
      <c r="H35" s="389"/>
      <c r="I35" s="387"/>
      <c r="J35" s="387"/>
      <c r="K35" s="387"/>
      <c r="L35" s="387"/>
      <c r="M35" s="387"/>
      <c r="N35" s="387"/>
      <c r="O35" s="387"/>
      <c r="P35" s="388"/>
      <c r="Q35" s="253"/>
      <c r="R35" s="253"/>
      <c r="S35" s="253"/>
      <c r="T35" s="253"/>
      <c r="U35" s="253"/>
    </row>
    <row r="36" spans="1:21" ht="15.75">
      <c r="A36" s="626"/>
      <c r="B36" s="629"/>
      <c r="C36" s="311"/>
      <c r="D36" s="253"/>
      <c r="E36" s="311"/>
      <c r="F36" s="311"/>
      <c r="G36" s="253"/>
      <c r="H36" s="389"/>
      <c r="I36" s="387"/>
      <c r="J36" s="387"/>
      <c r="K36" s="387"/>
      <c r="L36" s="387"/>
      <c r="M36" s="387"/>
      <c r="N36" s="387"/>
      <c r="O36" s="387"/>
      <c r="P36" s="388"/>
      <c r="Q36" s="253"/>
      <c r="R36" s="253"/>
      <c r="S36" s="253"/>
      <c r="T36" s="253"/>
      <c r="U36" s="253"/>
    </row>
    <row r="37" spans="1:21" ht="15.75">
      <c r="A37" s="626"/>
      <c r="B37" s="629"/>
      <c r="C37" s="311"/>
      <c r="D37" s="253"/>
      <c r="E37" s="311"/>
      <c r="F37" s="311"/>
      <c r="G37" s="253"/>
      <c r="H37" s="389"/>
      <c r="I37" s="387"/>
      <c r="J37" s="387"/>
      <c r="K37" s="387"/>
      <c r="L37" s="387"/>
      <c r="M37" s="387"/>
      <c r="N37" s="387"/>
      <c r="O37" s="387"/>
      <c r="P37" s="388"/>
      <c r="Q37" s="253"/>
      <c r="R37" s="253"/>
      <c r="S37" s="253"/>
      <c r="T37" s="253"/>
      <c r="U37" s="253"/>
    </row>
    <row r="38" spans="1:21" ht="15.75">
      <c r="A38" s="626"/>
      <c r="B38" s="629"/>
      <c r="C38" s="311"/>
      <c r="D38" s="253"/>
      <c r="E38" s="311"/>
      <c r="F38" s="311"/>
      <c r="G38" s="253"/>
      <c r="H38" s="389"/>
      <c r="I38" s="387"/>
      <c r="J38" s="387"/>
      <c r="K38" s="387"/>
      <c r="L38" s="387"/>
      <c r="M38" s="387"/>
      <c r="N38" s="387"/>
      <c r="O38" s="387"/>
      <c r="P38" s="388"/>
      <c r="Q38" s="253"/>
      <c r="R38" s="253"/>
      <c r="S38" s="253"/>
      <c r="T38" s="253"/>
      <c r="U38" s="253"/>
    </row>
    <row r="39" spans="1:21" ht="15.75">
      <c r="A39" s="625" t="s">
        <v>1405</v>
      </c>
      <c r="B39" s="629" t="s">
        <v>1411</v>
      </c>
      <c r="C39" s="311"/>
      <c r="D39" s="253"/>
      <c r="E39" s="311"/>
      <c r="F39" s="311"/>
      <c r="G39" s="254"/>
      <c r="H39" s="387"/>
      <c r="I39" s="390"/>
      <c r="J39" s="387"/>
      <c r="K39" s="390"/>
      <c r="L39" s="387"/>
      <c r="M39" s="390"/>
      <c r="N39" s="387"/>
      <c r="O39" s="387"/>
      <c r="P39" s="388"/>
      <c r="Q39" s="387"/>
      <c r="R39" s="387"/>
      <c r="S39" s="253"/>
      <c r="T39" s="253"/>
      <c r="U39" s="253"/>
    </row>
    <row r="40" spans="1:21" ht="15.75">
      <c r="A40" s="626"/>
      <c r="B40" s="629"/>
      <c r="C40" s="311"/>
      <c r="D40" s="253"/>
      <c r="E40" s="311"/>
      <c r="F40" s="311"/>
      <c r="G40" s="254"/>
      <c r="H40" s="392"/>
      <c r="I40" s="390"/>
      <c r="J40" s="387"/>
      <c r="K40" s="390"/>
      <c r="L40" s="387"/>
      <c r="M40" s="390"/>
      <c r="N40" s="387"/>
      <c r="O40" s="387"/>
      <c r="P40" s="388"/>
      <c r="Q40" s="387"/>
      <c r="R40" s="387"/>
      <c r="S40" s="253"/>
      <c r="T40" s="253"/>
      <c r="U40" s="253"/>
    </row>
    <row r="41" spans="1:21" ht="15.75">
      <c r="A41" s="626"/>
      <c r="B41" s="629"/>
      <c r="C41" s="311"/>
      <c r="D41" s="253"/>
      <c r="E41" s="311"/>
      <c r="F41" s="311"/>
      <c r="G41" s="254"/>
      <c r="H41" s="392"/>
      <c r="I41" s="390"/>
      <c r="J41" s="387"/>
      <c r="K41" s="390"/>
      <c r="L41" s="387"/>
      <c r="M41" s="390"/>
      <c r="N41" s="387"/>
      <c r="O41" s="387"/>
      <c r="P41" s="388"/>
      <c r="Q41" s="387"/>
      <c r="R41" s="387"/>
      <c r="S41" s="253"/>
      <c r="T41" s="253"/>
      <c r="U41" s="253"/>
    </row>
    <row r="42" spans="1:21" ht="15.75">
      <c r="A42" s="626"/>
      <c r="B42" s="629"/>
      <c r="C42" s="311"/>
      <c r="D42" s="253"/>
      <c r="E42" s="311"/>
      <c r="F42" s="311"/>
      <c r="G42" s="254"/>
      <c r="H42" s="392"/>
      <c r="I42" s="390"/>
      <c r="J42" s="387"/>
      <c r="K42" s="390"/>
      <c r="L42" s="387"/>
      <c r="M42" s="390"/>
      <c r="N42" s="387"/>
      <c r="O42" s="387"/>
      <c r="P42" s="388"/>
      <c r="Q42" s="387"/>
      <c r="R42" s="387"/>
      <c r="S42" s="253"/>
      <c r="T42" s="253"/>
      <c r="U42" s="253"/>
    </row>
    <row r="43" spans="1:21" ht="15.75">
      <c r="A43" s="626"/>
      <c r="B43" s="629"/>
      <c r="C43" s="311"/>
      <c r="D43" s="253"/>
      <c r="E43" s="311"/>
      <c r="F43" s="311"/>
      <c r="G43" s="254"/>
      <c r="H43" s="392"/>
      <c r="I43" s="390"/>
      <c r="J43" s="387"/>
      <c r="K43" s="390"/>
      <c r="L43" s="387"/>
      <c r="M43" s="390"/>
      <c r="N43" s="387"/>
      <c r="O43" s="387"/>
      <c r="P43" s="388"/>
      <c r="Q43" s="387"/>
      <c r="R43" s="387"/>
      <c r="S43" s="253"/>
      <c r="T43" s="253"/>
      <c r="U43" s="253"/>
    </row>
    <row r="44" spans="1:21" ht="15.75">
      <c r="A44" s="626"/>
      <c r="B44" s="629"/>
      <c r="C44" s="311"/>
      <c r="D44" s="253"/>
      <c r="E44" s="311"/>
      <c r="F44" s="311"/>
      <c r="G44" s="254"/>
      <c r="H44" s="392"/>
      <c r="I44" s="390"/>
      <c r="J44" s="387"/>
      <c r="K44" s="390"/>
      <c r="L44" s="387"/>
      <c r="M44" s="390"/>
      <c r="N44" s="387"/>
      <c r="O44" s="387"/>
      <c r="P44" s="388"/>
      <c r="Q44" s="387"/>
      <c r="R44" s="387"/>
      <c r="S44" s="253"/>
      <c r="T44" s="253"/>
      <c r="U44" s="253"/>
    </row>
    <row r="45" spans="1:21" ht="15.75" customHeight="1">
      <c r="A45" s="626"/>
      <c r="B45" s="625" t="s">
        <v>1412</v>
      </c>
      <c r="C45" s="311"/>
      <c r="D45" s="253"/>
      <c r="E45" s="311"/>
      <c r="F45" s="311"/>
      <c r="G45" s="254"/>
      <c r="H45" s="392"/>
      <c r="I45" s="390"/>
      <c r="J45" s="387"/>
      <c r="K45" s="390"/>
      <c r="L45" s="387"/>
      <c r="M45" s="390"/>
      <c r="N45" s="387"/>
      <c r="O45" s="387"/>
      <c r="P45" s="388"/>
      <c r="Q45" s="387"/>
      <c r="R45" s="387"/>
      <c r="S45" s="253"/>
      <c r="T45" s="253"/>
      <c r="U45" s="253"/>
    </row>
    <row r="46" spans="1:21" ht="15.75">
      <c r="A46" s="626"/>
      <c r="B46" s="626"/>
      <c r="C46" s="311"/>
      <c r="D46" s="253"/>
      <c r="E46" s="311"/>
      <c r="F46" s="311"/>
      <c r="G46" s="254"/>
      <c r="H46" s="392"/>
      <c r="I46" s="390"/>
      <c r="J46" s="387"/>
      <c r="K46" s="390"/>
      <c r="L46" s="387"/>
      <c r="M46" s="390"/>
      <c r="N46" s="387"/>
      <c r="O46" s="387"/>
      <c r="P46" s="388"/>
      <c r="Q46" s="387"/>
      <c r="R46" s="387"/>
      <c r="S46" s="253"/>
      <c r="T46" s="253"/>
      <c r="U46" s="253"/>
    </row>
    <row r="47" spans="1:21" ht="15.75">
      <c r="A47" s="626"/>
      <c r="B47" s="626"/>
      <c r="C47" s="311"/>
      <c r="D47" s="253"/>
      <c r="E47" s="311"/>
      <c r="F47" s="311"/>
      <c r="G47" s="254"/>
      <c r="H47" s="392"/>
      <c r="I47" s="390"/>
      <c r="J47" s="387"/>
      <c r="K47" s="390"/>
      <c r="L47" s="387"/>
      <c r="M47" s="390"/>
      <c r="N47" s="387"/>
      <c r="O47" s="387"/>
      <c r="P47" s="388"/>
      <c r="Q47" s="387"/>
      <c r="R47" s="387"/>
      <c r="S47" s="253"/>
      <c r="T47" s="253"/>
      <c r="U47" s="253"/>
    </row>
    <row r="48" spans="1:21" ht="15.75">
      <c r="A48" s="626"/>
      <c r="B48" s="626"/>
      <c r="C48" s="311"/>
      <c r="D48" s="253"/>
      <c r="E48" s="311"/>
      <c r="F48" s="311"/>
      <c r="G48" s="254"/>
      <c r="H48" s="392"/>
      <c r="I48" s="390"/>
      <c r="J48" s="387"/>
      <c r="K48" s="390"/>
      <c r="L48" s="387"/>
      <c r="M48" s="390"/>
      <c r="N48" s="387"/>
      <c r="O48" s="387"/>
      <c r="P48" s="388"/>
      <c r="Q48" s="387"/>
      <c r="R48" s="387"/>
      <c r="S48" s="253"/>
      <c r="T48" s="253"/>
      <c r="U48" s="253"/>
    </row>
    <row r="49" spans="1:21" ht="15.75">
      <c r="A49" s="626"/>
      <c r="B49" s="627"/>
      <c r="C49" s="311"/>
      <c r="D49" s="253"/>
      <c r="E49" s="311"/>
      <c r="F49" s="311"/>
      <c r="G49" s="254"/>
      <c r="H49" s="392"/>
      <c r="I49" s="390"/>
      <c r="J49" s="387"/>
      <c r="K49" s="390"/>
      <c r="L49" s="387"/>
      <c r="M49" s="390"/>
      <c r="N49" s="387"/>
      <c r="O49" s="387"/>
      <c r="P49" s="388"/>
      <c r="Q49" s="387"/>
      <c r="R49" s="387"/>
      <c r="S49" s="253"/>
      <c r="T49" s="253"/>
      <c r="U49" s="253"/>
    </row>
    <row r="50" spans="1:21" s="258" customFormat="1" ht="15.75">
      <c r="A50" s="290"/>
      <c r="B50" s="291"/>
      <c r="C50" s="290" t="s">
        <v>101</v>
      </c>
      <c r="D50" s="291"/>
      <c r="E50" s="291"/>
      <c r="F50" s="292"/>
      <c r="G50" s="261">
        <f t="shared" ref="G50:P50" si="0">SUM(G9:G49)</f>
        <v>0</v>
      </c>
      <c r="H50" s="261">
        <f t="shared" si="0"/>
        <v>0</v>
      </c>
      <c r="I50" s="261">
        <f t="shared" si="0"/>
        <v>0</v>
      </c>
      <c r="J50" s="261">
        <f t="shared" si="0"/>
        <v>0</v>
      </c>
      <c r="K50" s="261">
        <f t="shared" si="0"/>
        <v>0</v>
      </c>
      <c r="L50" s="261">
        <f t="shared" si="0"/>
        <v>0</v>
      </c>
      <c r="M50" s="261">
        <f t="shared" si="0"/>
        <v>0</v>
      </c>
      <c r="N50" s="261">
        <f t="shared" si="0"/>
        <v>0</v>
      </c>
      <c r="O50" s="261">
        <f t="shared" si="0"/>
        <v>0</v>
      </c>
      <c r="P50" s="261">
        <f t="shared" si="0"/>
        <v>0</v>
      </c>
      <c r="Q50" s="262"/>
      <c r="R50" s="262"/>
      <c r="S50" s="262"/>
      <c r="T50" s="262"/>
      <c r="U50" s="262"/>
    </row>
    <row r="51" spans="1:21" ht="15.75">
      <c r="A51" s="258"/>
      <c r="B51" s="258"/>
      <c r="C51" s="258"/>
      <c r="D51" s="258"/>
      <c r="E51" s="257"/>
      <c r="F51" s="258"/>
      <c r="G51" s="258"/>
      <c r="S51" s="263"/>
      <c r="T51" s="263"/>
      <c r="U51" s="264"/>
    </row>
    <row r="52" spans="1:21" ht="15.75">
      <c r="E52" s="257"/>
      <c r="S52" s="263"/>
      <c r="T52" s="263"/>
    </row>
    <row r="53" spans="1:21" ht="15.75">
      <c r="E53" s="257"/>
      <c r="S53" s="263"/>
      <c r="T53" s="263"/>
    </row>
    <row r="54" spans="1:21" ht="15.75">
      <c r="E54" s="257"/>
      <c r="S54" s="263"/>
      <c r="T54" s="263"/>
    </row>
    <row r="55" spans="1:21" ht="15.75">
      <c r="E55" s="257"/>
      <c r="S55" s="263"/>
      <c r="T55" s="263"/>
    </row>
    <row r="56" spans="1:21" ht="15.75">
      <c r="E56" s="257"/>
      <c r="S56" s="263"/>
      <c r="T56" s="263"/>
    </row>
    <row r="57" spans="1:21" ht="15.75">
      <c r="E57" s="257"/>
      <c r="S57" s="263"/>
      <c r="T57" s="263"/>
    </row>
    <row r="58" spans="1:21" ht="15.75">
      <c r="E58" s="257"/>
      <c r="S58" s="263"/>
      <c r="T58" s="263"/>
    </row>
    <row r="59" spans="1:21" ht="15.75">
      <c r="E59" s="257"/>
      <c r="S59" s="263"/>
      <c r="T59" s="263"/>
    </row>
    <row r="60" spans="1:21" ht="15.75">
      <c r="E60" s="257"/>
      <c r="S60" s="263"/>
      <c r="T60" s="263"/>
    </row>
    <row r="61" spans="1:21" ht="15.75">
      <c r="E61" s="257"/>
      <c r="S61" s="263"/>
      <c r="T61" s="263"/>
    </row>
    <row r="62" spans="1:21" ht="15.75">
      <c r="E62" s="257"/>
      <c r="S62" s="265"/>
      <c r="T62" s="265"/>
    </row>
    <row r="63" spans="1:21" ht="15.75">
      <c r="E63" s="257"/>
      <c r="S63" s="263"/>
      <c r="T63" s="263"/>
    </row>
    <row r="64" spans="1:21" ht="15.75">
      <c r="E64" s="257"/>
      <c r="S64" s="263"/>
      <c r="T64" s="263"/>
    </row>
    <row r="65" spans="5:20" ht="15.75">
      <c r="E65" s="257"/>
      <c r="S65" s="263"/>
      <c r="T65" s="263"/>
    </row>
    <row r="66" spans="5:20" ht="15.75">
      <c r="E66" s="257"/>
      <c r="S66" s="263"/>
      <c r="T66" s="263"/>
    </row>
    <row r="67" spans="5:20" ht="15.75">
      <c r="E67" s="257"/>
      <c r="S67" s="263"/>
      <c r="T67" s="263"/>
    </row>
    <row r="68" spans="5:20" ht="15.75">
      <c r="E68" s="257"/>
      <c r="S68" s="263"/>
      <c r="T68" s="263"/>
    </row>
    <row r="69" spans="5:20" ht="15.75">
      <c r="E69" s="257"/>
      <c r="S69" s="263"/>
      <c r="T69" s="263"/>
    </row>
    <row r="70" spans="5:20" ht="15.75">
      <c r="E70" s="257"/>
      <c r="S70" s="263"/>
      <c r="T70" s="263"/>
    </row>
    <row r="71" spans="5:20" ht="15.75">
      <c r="E71" s="257"/>
      <c r="S71" s="263"/>
      <c r="T71" s="263"/>
    </row>
    <row r="72" spans="5:20" ht="15.75">
      <c r="E72" s="257"/>
      <c r="S72" s="263"/>
      <c r="T72" s="263"/>
    </row>
    <row r="73" spans="5:20" ht="15.75">
      <c r="E73" s="257"/>
      <c r="S73" s="263"/>
      <c r="T73" s="263"/>
    </row>
    <row r="74" spans="5:20" ht="15.75">
      <c r="E74" s="257"/>
      <c r="S74" s="265"/>
      <c r="T74" s="265"/>
    </row>
    <row r="75" spans="5:20" ht="15.75">
      <c r="E75" s="257"/>
      <c r="S75" s="263"/>
      <c r="T75" s="263"/>
    </row>
    <row r="76" spans="5:20" ht="15.75">
      <c r="E76" s="257"/>
      <c r="S76" s="263"/>
      <c r="T76" s="263"/>
    </row>
    <row r="77" spans="5:20" ht="15.75">
      <c r="E77" s="257"/>
      <c r="S77" s="263"/>
      <c r="T77" s="263"/>
    </row>
    <row r="78" spans="5:20" ht="15.75">
      <c r="E78" s="257"/>
      <c r="S78" s="263"/>
      <c r="T78" s="263"/>
    </row>
    <row r="79" spans="5:20" ht="15.75">
      <c r="E79" s="257"/>
      <c r="S79" s="263"/>
      <c r="T79" s="263"/>
    </row>
    <row r="80" spans="5:20" ht="15.75">
      <c r="E80" s="257"/>
      <c r="S80" s="263"/>
      <c r="T80" s="263"/>
    </row>
    <row r="81" spans="5:20" ht="15.75">
      <c r="E81" s="257"/>
      <c r="S81" s="263"/>
      <c r="T81" s="263"/>
    </row>
    <row r="82" spans="5:20" ht="15.75">
      <c r="E82" s="257"/>
      <c r="S82" s="263"/>
      <c r="T82" s="263"/>
    </row>
    <row r="83" spans="5:20" ht="15.75">
      <c r="E83" s="257"/>
      <c r="S83" s="265"/>
      <c r="T83" s="265"/>
    </row>
    <row r="84" spans="5:20" ht="15.75">
      <c r="E84" s="257"/>
      <c r="S84" s="263"/>
      <c r="T84" s="263"/>
    </row>
    <row r="85" spans="5:20" ht="15.75">
      <c r="E85" s="257"/>
      <c r="S85" s="263"/>
      <c r="T85" s="263"/>
    </row>
    <row r="86" spans="5:20">
      <c r="S86" s="263"/>
      <c r="T86" s="263"/>
    </row>
    <row r="87" spans="5:20">
      <c r="S87" s="263"/>
      <c r="T87" s="263"/>
    </row>
    <row r="88" spans="5:20">
      <c r="S88" s="263"/>
      <c r="T88" s="263"/>
    </row>
    <row r="89" spans="5:20">
      <c r="S89" s="263"/>
      <c r="T89" s="263"/>
    </row>
    <row r="90" spans="5:20">
      <c r="S90" s="263"/>
      <c r="T90" s="263"/>
    </row>
    <row r="91" spans="5:20" ht="15.75">
      <c r="S91" s="265"/>
      <c r="T91" s="265"/>
    </row>
    <row r="92" spans="5:20">
      <c r="S92" s="263"/>
      <c r="T92" s="263"/>
    </row>
    <row r="93" spans="5:20">
      <c r="S93" s="263"/>
      <c r="T93" s="263"/>
    </row>
    <row r="94" spans="5:20">
      <c r="S94" s="263"/>
      <c r="T94" s="263"/>
    </row>
    <row r="95" spans="5:20">
      <c r="S95" s="263"/>
      <c r="T95" s="263"/>
    </row>
    <row r="96" spans="5:20">
      <c r="S96" s="263"/>
      <c r="T96" s="263"/>
    </row>
    <row r="97" spans="5:20">
      <c r="S97" s="263"/>
      <c r="T97" s="263"/>
    </row>
    <row r="101" spans="5:20">
      <c r="E101" s="255"/>
      <c r="S101" s="260"/>
      <c r="T101" s="260"/>
    </row>
    <row r="102" spans="5:20">
      <c r="E102" s="255"/>
      <c r="S102" s="260"/>
      <c r="T102" s="260"/>
    </row>
    <row r="103" spans="5:20">
      <c r="E103" s="255"/>
      <c r="S103" s="260"/>
      <c r="T103" s="260"/>
    </row>
    <row r="104" spans="5:20">
      <c r="E104" s="255"/>
      <c r="S104" s="260"/>
      <c r="T104" s="260"/>
    </row>
    <row r="105" spans="5:20">
      <c r="E105" s="255"/>
      <c r="S105" s="260"/>
      <c r="T105" s="260"/>
    </row>
    <row r="106" spans="5:20">
      <c r="E106" s="255"/>
      <c r="S106" s="260"/>
      <c r="T106" s="260"/>
    </row>
    <row r="107" spans="5:20">
      <c r="E107" s="255"/>
      <c r="S107" s="260"/>
      <c r="T107" s="260"/>
    </row>
    <row r="108" spans="5:20">
      <c r="E108" s="255"/>
      <c r="S108" s="260"/>
      <c r="T108" s="260"/>
    </row>
    <row r="109" spans="5:20">
      <c r="E109" s="255"/>
      <c r="S109" s="260"/>
      <c r="T109" s="260"/>
    </row>
    <row r="110" spans="5:20">
      <c r="E110" s="255"/>
      <c r="S110" s="260"/>
      <c r="T110" s="260"/>
    </row>
    <row r="111" spans="5:20">
      <c r="E111" s="255"/>
      <c r="S111" s="260"/>
      <c r="T111" s="260"/>
    </row>
    <row r="112" spans="5:20">
      <c r="E112" s="255"/>
      <c r="S112" s="260"/>
      <c r="T112" s="260"/>
    </row>
    <row r="113" spans="5:20">
      <c r="E113" s="255"/>
      <c r="S113" s="260"/>
      <c r="T113" s="260"/>
    </row>
    <row r="114" spans="5:20">
      <c r="E114" s="255"/>
      <c r="S114" s="260"/>
      <c r="T114" s="260"/>
    </row>
    <row r="115" spans="5:20">
      <c r="E115" s="255"/>
      <c r="S115" s="260"/>
      <c r="T115" s="260"/>
    </row>
    <row r="116" spans="5:20">
      <c r="E116" s="255"/>
      <c r="S116" s="260"/>
      <c r="T116" s="260"/>
    </row>
    <row r="117" spans="5:20">
      <c r="E117" s="255"/>
      <c r="S117" s="260"/>
      <c r="T117" s="260"/>
    </row>
    <row r="118" spans="5:20">
      <c r="E118" s="255"/>
      <c r="S118" s="260"/>
      <c r="T118" s="260"/>
    </row>
    <row r="119" spans="5:20">
      <c r="E119" s="255"/>
      <c r="S119" s="260"/>
      <c r="T119" s="260"/>
    </row>
    <row r="120" spans="5:20">
      <c r="E120" s="255"/>
      <c r="S120" s="260"/>
      <c r="T120" s="260"/>
    </row>
    <row r="121" spans="5:20">
      <c r="E121" s="255"/>
      <c r="S121" s="260"/>
      <c r="T121" s="260"/>
    </row>
    <row r="122" spans="5:20">
      <c r="E122" s="255"/>
      <c r="S122" s="260"/>
      <c r="T122" s="260"/>
    </row>
    <row r="123" spans="5:20">
      <c r="E123" s="255"/>
      <c r="S123" s="260"/>
      <c r="T123" s="260"/>
    </row>
    <row r="124" spans="5:20">
      <c r="E124" s="255"/>
      <c r="S124" s="260"/>
      <c r="T124" s="260"/>
    </row>
    <row r="125" spans="5:20">
      <c r="E125" s="255"/>
      <c r="S125" s="260"/>
      <c r="T125" s="260"/>
    </row>
    <row r="126" spans="5:20">
      <c r="E126" s="255"/>
      <c r="S126" s="260"/>
      <c r="T126" s="260"/>
    </row>
    <row r="127" spans="5:20">
      <c r="E127" s="255"/>
      <c r="S127" s="260"/>
      <c r="T127" s="260"/>
    </row>
    <row r="128" spans="5:20">
      <c r="E128" s="255"/>
      <c r="S128" s="260"/>
      <c r="T128" s="260"/>
    </row>
    <row r="129" spans="5:20">
      <c r="E129" s="255"/>
      <c r="S129" s="260"/>
      <c r="T129" s="260"/>
    </row>
    <row r="130" spans="5:20">
      <c r="E130" s="255"/>
    </row>
    <row r="131" spans="5:20">
      <c r="E131" s="255"/>
    </row>
    <row r="132" spans="5:20">
      <c r="E132" s="255"/>
    </row>
    <row r="133" spans="5:20">
      <c r="E133" s="255"/>
    </row>
    <row r="134" spans="5:20">
      <c r="E134" s="255"/>
    </row>
    <row r="135" spans="5:20">
      <c r="E135" s="255"/>
    </row>
    <row r="136" spans="5:20">
      <c r="E136" s="255"/>
    </row>
    <row r="137" spans="5:20">
      <c r="E137" s="255"/>
    </row>
    <row r="138" spans="5:20">
      <c r="E138" s="255"/>
    </row>
    <row r="139" spans="5:20">
      <c r="E139" s="255"/>
    </row>
    <row r="140" spans="5:20">
      <c r="E140" s="255"/>
    </row>
    <row r="141" spans="5:20">
      <c r="E141" s="255"/>
    </row>
    <row r="142" spans="5:20">
      <c r="E142" s="255"/>
    </row>
    <row r="143" spans="5:20">
      <c r="E143" s="255"/>
    </row>
    <row r="144" spans="5:20">
      <c r="E144" s="255"/>
    </row>
    <row r="145" spans="5:5">
      <c r="E145" s="255"/>
    </row>
    <row r="146" spans="5:5">
      <c r="E146" s="255"/>
    </row>
    <row r="147" spans="5:5">
      <c r="E147" s="255"/>
    </row>
    <row r="148" spans="5:5">
      <c r="E148" s="255"/>
    </row>
    <row r="149" spans="5:5">
      <c r="E149" s="255"/>
    </row>
    <row r="150" spans="5:5">
      <c r="E150" s="255"/>
    </row>
    <row r="151" spans="5:5">
      <c r="E151" s="255"/>
    </row>
    <row r="152" spans="5:5">
      <c r="E152" s="255"/>
    </row>
    <row r="153" spans="5:5">
      <c r="E153" s="255"/>
    </row>
    <row r="154" spans="5:5">
      <c r="E154" s="255"/>
    </row>
    <row r="155" spans="5:5">
      <c r="E155" s="255"/>
    </row>
    <row r="156" spans="5:5">
      <c r="E156" s="255"/>
    </row>
    <row r="157" spans="5:5">
      <c r="E157" s="255"/>
    </row>
    <row r="158" spans="5:5">
      <c r="E158" s="255"/>
    </row>
    <row r="159" spans="5:5">
      <c r="E159" s="255"/>
    </row>
    <row r="160" spans="5:5">
      <c r="E160" s="255"/>
    </row>
    <row r="161" spans="5:5">
      <c r="E161" s="255"/>
    </row>
    <row r="162" spans="5:5">
      <c r="E162" s="255"/>
    </row>
    <row r="163" spans="5:5">
      <c r="E163" s="255"/>
    </row>
    <row r="164" spans="5:5">
      <c r="E164" s="255"/>
    </row>
    <row r="165" spans="5:5">
      <c r="E165" s="255"/>
    </row>
    <row r="166" spans="5:5">
      <c r="E166" s="255"/>
    </row>
    <row r="167" spans="5:5">
      <c r="E167" s="255"/>
    </row>
    <row r="168" spans="5:5">
      <c r="E168" s="255"/>
    </row>
    <row r="169" spans="5:5">
      <c r="E169" s="255"/>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C7" sqref="C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6" width="18.28515625" style="238" customWidth="1"/>
    <col min="17" max="20" width="14.140625" customWidth="1"/>
    <col min="21" max="21" width="17" customWidth="1"/>
  </cols>
  <sheetData>
    <row r="1" spans="1:21" ht="18.75">
      <c r="B1" s="282"/>
      <c r="C1" s="282"/>
      <c r="D1" s="282"/>
      <c r="E1" s="282"/>
      <c r="F1" s="282"/>
      <c r="G1" s="282" t="s">
        <v>489</v>
      </c>
      <c r="I1" s="282"/>
      <c r="J1" s="282"/>
      <c r="K1" s="282"/>
      <c r="L1" s="282"/>
      <c r="M1" s="282"/>
      <c r="N1" s="282"/>
      <c r="O1" s="282"/>
      <c r="P1" s="282"/>
      <c r="Q1" s="282"/>
      <c r="R1" s="282"/>
      <c r="S1" s="282"/>
      <c r="T1" s="282"/>
      <c r="U1" s="282"/>
    </row>
    <row r="2" spans="1:21" ht="18.75">
      <c r="A2" s="322" t="s">
        <v>1370</v>
      </c>
      <c r="B2" s="282"/>
      <c r="C2" s="282"/>
      <c r="D2" s="282"/>
      <c r="E2" s="282"/>
      <c r="F2" s="282"/>
      <c r="G2" s="282"/>
      <c r="I2" s="282"/>
      <c r="J2" s="282"/>
      <c r="K2" s="282"/>
      <c r="L2" s="282"/>
      <c r="M2" s="282"/>
      <c r="N2" s="282"/>
      <c r="O2" s="282"/>
      <c r="P2" s="282"/>
      <c r="Q2" s="282"/>
      <c r="R2" s="282"/>
      <c r="S2" s="282"/>
      <c r="T2" s="282"/>
      <c r="U2" s="282"/>
    </row>
    <row r="3" spans="1:21">
      <c r="A3" s="631" t="s">
        <v>1372</v>
      </c>
      <c r="B3" s="631"/>
      <c r="C3" s="631"/>
      <c r="D3" s="631"/>
      <c r="E3" s="631"/>
      <c r="F3" s="631"/>
      <c r="G3" s="631"/>
      <c r="H3" s="631"/>
      <c r="I3" s="631"/>
      <c r="J3" s="631"/>
      <c r="K3" s="631"/>
      <c r="L3" s="631"/>
      <c r="M3" s="631"/>
      <c r="N3" s="631"/>
      <c r="O3" s="631"/>
      <c r="P3" s="631"/>
      <c r="Q3" s="631"/>
      <c r="R3" s="631"/>
      <c r="S3" s="631"/>
      <c r="T3" s="631"/>
      <c r="U3" s="631"/>
    </row>
    <row r="4" spans="1:21" ht="15" customHeight="1">
      <c r="A4" s="628" t="s">
        <v>100</v>
      </c>
      <c r="B4" s="600" t="s">
        <v>115</v>
      </c>
      <c r="C4" s="612" t="s">
        <v>89</v>
      </c>
      <c r="D4" s="612" t="s">
        <v>90</v>
      </c>
      <c r="E4" s="603" t="s">
        <v>402</v>
      </c>
      <c r="F4" s="612" t="s">
        <v>91</v>
      </c>
      <c r="G4" s="628" t="s">
        <v>103</v>
      </c>
      <c r="H4" s="628"/>
      <c r="I4" s="628"/>
      <c r="J4" s="628"/>
      <c r="K4" s="628"/>
      <c r="L4" s="628"/>
      <c r="M4" s="628"/>
      <c r="N4" s="628"/>
      <c r="O4" s="630" t="s">
        <v>104</v>
      </c>
      <c r="P4" s="630"/>
      <c r="Q4" s="600" t="s">
        <v>105</v>
      </c>
      <c r="R4" s="600" t="s">
        <v>106</v>
      </c>
      <c r="S4" s="600" t="s">
        <v>113</v>
      </c>
      <c r="T4" s="600" t="s">
        <v>112</v>
      </c>
      <c r="U4" s="597" t="s">
        <v>92</v>
      </c>
    </row>
    <row r="5" spans="1:21">
      <c r="A5" s="628"/>
      <c r="B5" s="601"/>
      <c r="C5" s="613"/>
      <c r="D5" s="613"/>
      <c r="E5" s="604"/>
      <c r="F5" s="613"/>
      <c r="G5" s="628" t="s">
        <v>107</v>
      </c>
      <c r="H5" s="628"/>
      <c r="I5" s="628" t="s">
        <v>108</v>
      </c>
      <c r="J5" s="628"/>
      <c r="K5" s="628" t="s">
        <v>109</v>
      </c>
      <c r="L5" s="628"/>
      <c r="M5" s="628" t="s">
        <v>110</v>
      </c>
      <c r="N5" s="628"/>
      <c r="O5" s="630"/>
      <c r="P5" s="630"/>
      <c r="Q5" s="601"/>
      <c r="R5" s="601"/>
      <c r="S5" s="601"/>
      <c r="T5" s="601"/>
      <c r="U5" s="598"/>
    </row>
    <row r="6" spans="1:21" ht="25.5">
      <c r="A6" s="628"/>
      <c r="B6" s="602"/>
      <c r="C6" s="614"/>
      <c r="D6" s="614"/>
      <c r="E6" s="605"/>
      <c r="F6" s="614"/>
      <c r="G6" s="249" t="s">
        <v>111</v>
      </c>
      <c r="H6" s="236" t="s">
        <v>12</v>
      </c>
      <c r="I6" s="249" t="s">
        <v>111</v>
      </c>
      <c r="J6" s="236" t="s">
        <v>12</v>
      </c>
      <c r="K6" s="249" t="s">
        <v>111</v>
      </c>
      <c r="L6" s="236" t="s">
        <v>12</v>
      </c>
      <c r="M6" s="249" t="s">
        <v>111</v>
      </c>
      <c r="N6" s="236" t="s">
        <v>12</v>
      </c>
      <c r="O6" s="249" t="s">
        <v>111</v>
      </c>
      <c r="P6" s="236" t="s">
        <v>12</v>
      </c>
      <c r="Q6" s="602"/>
      <c r="R6" s="602"/>
      <c r="S6" s="602"/>
      <c r="T6" s="602"/>
      <c r="U6" s="599"/>
    </row>
    <row r="7" spans="1:21" ht="15.75">
      <c r="A7" s="625" t="s">
        <v>1413</v>
      </c>
      <c r="B7" s="625" t="s">
        <v>1414</v>
      </c>
      <c r="C7" s="331"/>
      <c r="D7" s="331"/>
      <c r="E7" s="410"/>
      <c r="F7" s="253"/>
      <c r="G7" s="254"/>
      <c r="H7" s="234"/>
      <c r="I7" s="254"/>
      <c r="J7" s="234"/>
      <c r="K7" s="254"/>
      <c r="L7" s="234"/>
      <c r="M7" s="254"/>
      <c r="N7" s="234"/>
      <c r="O7" s="253"/>
      <c r="P7" s="234"/>
      <c r="Q7" s="253"/>
      <c r="R7" s="253"/>
      <c r="S7" s="253"/>
      <c r="T7" s="253"/>
      <c r="U7" s="253"/>
    </row>
    <row r="8" spans="1:21" ht="15.75">
      <c r="A8" s="626"/>
      <c r="B8" s="626"/>
      <c r="C8" s="331"/>
      <c r="D8" s="331"/>
      <c r="E8" s="410"/>
      <c r="F8" s="253"/>
      <c r="G8" s="254"/>
      <c r="H8" s="234"/>
      <c r="I8" s="254"/>
      <c r="J8" s="234"/>
      <c r="K8" s="254"/>
      <c r="L8" s="234"/>
      <c r="M8" s="254"/>
      <c r="N8" s="234"/>
      <c r="O8" s="253"/>
      <c r="P8" s="234"/>
      <c r="Q8" s="253"/>
      <c r="R8" s="253"/>
      <c r="S8" s="253"/>
      <c r="T8" s="253"/>
      <c r="U8" s="253"/>
    </row>
    <row r="9" spans="1:21" ht="15.75">
      <c r="A9" s="626"/>
      <c r="B9" s="626"/>
      <c r="C9" s="331"/>
      <c r="D9" s="331"/>
      <c r="E9" s="410"/>
      <c r="F9" s="253"/>
      <c r="G9" s="254"/>
      <c r="H9" s="234"/>
      <c r="I9" s="254"/>
      <c r="J9" s="234"/>
      <c r="K9" s="254"/>
      <c r="L9" s="234"/>
      <c r="M9" s="254"/>
      <c r="N9" s="234"/>
      <c r="O9" s="253"/>
      <c r="P9" s="234"/>
      <c r="Q9" s="253"/>
      <c r="R9" s="253"/>
      <c r="S9" s="253"/>
      <c r="T9" s="253"/>
      <c r="U9" s="253"/>
    </row>
    <row r="10" spans="1:21" ht="15.75">
      <c r="A10" s="626"/>
      <c r="B10" s="626"/>
      <c r="C10" s="331"/>
      <c r="D10" s="331"/>
      <c r="E10" s="410"/>
      <c r="F10" s="253"/>
      <c r="G10" s="254"/>
      <c r="H10" s="234"/>
      <c r="I10" s="254"/>
      <c r="J10" s="234"/>
      <c r="K10" s="254"/>
      <c r="L10" s="234"/>
      <c r="M10" s="254"/>
      <c r="N10" s="234"/>
      <c r="O10" s="253"/>
      <c r="P10" s="234"/>
      <c r="Q10" s="253"/>
      <c r="R10" s="253"/>
      <c r="S10" s="253"/>
      <c r="T10" s="253"/>
      <c r="U10" s="253"/>
    </row>
    <row r="11" spans="1:21" ht="15.75">
      <c r="A11" s="626"/>
      <c r="B11" s="626"/>
      <c r="C11" s="331"/>
      <c r="D11" s="331"/>
      <c r="E11" s="410"/>
      <c r="F11" s="253"/>
      <c r="G11" s="254"/>
      <c r="H11" s="234"/>
      <c r="I11" s="254"/>
      <c r="J11" s="234"/>
      <c r="K11" s="254"/>
      <c r="L11" s="234"/>
      <c r="M11" s="254"/>
      <c r="N11" s="234"/>
      <c r="O11" s="253"/>
      <c r="P11" s="234"/>
      <c r="Q11" s="253"/>
      <c r="R11" s="253"/>
      <c r="S11" s="253"/>
      <c r="T11" s="253"/>
      <c r="U11" s="253"/>
    </row>
    <row r="12" spans="1:21" ht="15.75">
      <c r="A12" s="626"/>
      <c r="B12" s="626"/>
      <c r="C12" s="331"/>
      <c r="D12" s="331"/>
      <c r="E12" s="410"/>
      <c r="F12" s="253"/>
      <c r="G12" s="254"/>
      <c r="H12" s="234"/>
      <c r="I12" s="254"/>
      <c r="J12" s="234"/>
      <c r="K12" s="254"/>
      <c r="L12" s="234"/>
      <c r="M12" s="254"/>
      <c r="N12" s="234"/>
      <c r="O12" s="253"/>
      <c r="P12" s="234"/>
      <c r="Q12" s="253"/>
      <c r="R12" s="253"/>
      <c r="S12" s="253"/>
      <c r="T12" s="253"/>
      <c r="U12" s="253"/>
    </row>
    <row r="13" spans="1:21" ht="15.75">
      <c r="A13" s="626"/>
      <c r="B13" s="626"/>
      <c r="C13" s="331"/>
      <c r="D13" s="331"/>
      <c r="E13" s="410"/>
      <c r="F13" s="253"/>
      <c r="G13" s="254"/>
      <c r="H13" s="234"/>
      <c r="I13" s="254"/>
      <c r="J13" s="234"/>
      <c r="K13" s="254"/>
      <c r="L13" s="234"/>
      <c r="M13" s="254"/>
      <c r="N13" s="234"/>
      <c r="O13" s="253"/>
      <c r="P13" s="234"/>
      <c r="Q13" s="253"/>
      <c r="R13" s="253"/>
      <c r="S13" s="253"/>
      <c r="T13" s="253"/>
      <c r="U13" s="253"/>
    </row>
    <row r="14" spans="1:21" ht="15.75">
      <c r="A14" s="626"/>
      <c r="B14" s="626"/>
      <c r="C14" s="331"/>
      <c r="D14" s="331"/>
      <c r="E14" s="410"/>
      <c r="F14" s="253"/>
      <c r="G14" s="254"/>
      <c r="H14" s="234"/>
      <c r="I14" s="254"/>
      <c r="J14" s="234"/>
      <c r="K14" s="254"/>
      <c r="L14" s="234"/>
      <c r="M14" s="254"/>
      <c r="N14" s="234"/>
      <c r="O14" s="253"/>
      <c r="P14" s="234"/>
      <c r="Q14" s="253"/>
      <c r="R14" s="253"/>
      <c r="S14" s="253"/>
      <c r="T14" s="253"/>
      <c r="U14" s="253"/>
    </row>
    <row r="15" spans="1:21" ht="15.75">
      <c r="A15" s="626"/>
      <c r="B15" s="626"/>
      <c r="C15" s="331"/>
      <c r="D15" s="331"/>
      <c r="E15" s="410"/>
      <c r="F15" s="253"/>
      <c r="G15" s="254"/>
      <c r="H15" s="234"/>
      <c r="I15" s="254"/>
      <c r="J15" s="234"/>
      <c r="K15" s="254"/>
      <c r="L15" s="234"/>
      <c r="M15" s="254"/>
      <c r="N15" s="234"/>
      <c r="O15" s="253"/>
      <c r="P15" s="234"/>
      <c r="Q15" s="253"/>
      <c r="R15" s="253"/>
      <c r="S15" s="253"/>
      <c r="T15" s="253"/>
      <c r="U15" s="253"/>
    </row>
    <row r="16" spans="1:21" ht="15.75">
      <c r="A16" s="626"/>
      <c r="B16" s="626"/>
      <c r="C16" s="331"/>
      <c r="D16" s="331"/>
      <c r="E16" s="410"/>
      <c r="F16" s="256"/>
      <c r="G16" s="256"/>
      <c r="H16" s="268"/>
      <c r="I16" s="256"/>
      <c r="J16" s="268"/>
      <c r="K16" s="256"/>
      <c r="L16" s="268"/>
      <c r="M16" s="256"/>
      <c r="N16" s="268"/>
      <c r="O16" s="256"/>
      <c r="P16" s="268"/>
      <c r="Q16" s="256"/>
      <c r="R16" s="256"/>
      <c r="S16" s="256"/>
      <c r="T16" s="256"/>
      <c r="U16" s="256"/>
    </row>
    <row r="17" spans="1:21" ht="15.75">
      <c r="A17" s="626"/>
      <c r="B17" s="626"/>
      <c r="C17" s="331"/>
      <c r="D17" s="331"/>
      <c r="E17" s="410"/>
      <c r="F17" s="253"/>
      <c r="G17" s="253"/>
      <c r="H17" s="234"/>
      <c r="I17" s="253"/>
      <c r="J17" s="234"/>
      <c r="K17" s="253"/>
      <c r="L17" s="234"/>
      <c r="M17" s="253"/>
      <c r="N17" s="234"/>
      <c r="O17" s="253"/>
      <c r="P17" s="234"/>
      <c r="Q17" s="269"/>
      <c r="R17" s="269"/>
      <c r="S17" s="269"/>
      <c r="T17" s="253"/>
      <c r="U17" s="270"/>
    </row>
    <row r="18" spans="1:21" ht="15.75">
      <c r="A18" s="626"/>
      <c r="B18" s="626"/>
      <c r="C18" s="331"/>
      <c r="D18" s="331"/>
      <c r="E18" s="410"/>
      <c r="F18" s="256"/>
      <c r="G18" s="256"/>
      <c r="H18" s="268"/>
      <c r="I18" s="256"/>
      <c r="J18" s="268"/>
      <c r="K18" s="256"/>
      <c r="L18" s="268"/>
      <c r="M18" s="256"/>
      <c r="N18" s="268"/>
      <c r="O18" s="256"/>
      <c r="P18" s="268"/>
      <c r="Q18" s="256"/>
      <c r="R18" s="256"/>
      <c r="S18" s="256"/>
      <c r="T18" s="256"/>
      <c r="U18" s="256"/>
    </row>
    <row r="19" spans="1:21" ht="15.75">
      <c r="A19" s="627"/>
      <c r="B19" s="627"/>
      <c r="C19" s="331"/>
      <c r="D19" s="331"/>
      <c r="E19" s="410"/>
      <c r="F19" s="253"/>
      <c r="G19" s="254"/>
      <c r="H19" s="234"/>
      <c r="I19" s="254"/>
      <c r="J19" s="234"/>
      <c r="K19" s="254"/>
      <c r="L19" s="234"/>
      <c r="M19" s="253"/>
      <c r="N19" s="234"/>
      <c r="O19" s="253"/>
      <c r="P19" s="234"/>
      <c r="Q19" s="253"/>
      <c r="R19" s="253"/>
      <c r="S19" s="253"/>
      <c r="T19" s="253"/>
      <c r="U19" s="253"/>
    </row>
    <row r="20" spans="1:21" ht="15.75">
      <c r="A20" s="290"/>
      <c r="B20" s="291"/>
      <c r="C20" s="290" t="s">
        <v>1415</v>
      </c>
      <c r="D20" s="291"/>
      <c r="E20" s="291"/>
      <c r="F20" s="292"/>
      <c r="G20" s="261">
        <f t="shared" ref="G20:P20" si="0">SUM(G7:G19)</f>
        <v>0</v>
      </c>
      <c r="H20" s="271">
        <f t="shared" si="0"/>
        <v>0</v>
      </c>
      <c r="I20" s="261">
        <f t="shared" si="0"/>
        <v>0</v>
      </c>
      <c r="J20" s="271">
        <f t="shared" si="0"/>
        <v>0</v>
      </c>
      <c r="K20" s="261">
        <f t="shared" si="0"/>
        <v>0</v>
      </c>
      <c r="L20" s="271">
        <f t="shared" si="0"/>
        <v>0</v>
      </c>
      <c r="M20" s="261">
        <f t="shared" si="0"/>
        <v>0</v>
      </c>
      <c r="N20" s="271">
        <f t="shared" si="0"/>
        <v>0</v>
      </c>
      <c r="O20" s="271">
        <f t="shared" si="0"/>
        <v>0</v>
      </c>
      <c r="P20" s="271">
        <f t="shared" si="0"/>
        <v>0</v>
      </c>
      <c r="Q20" s="262"/>
      <c r="R20" s="262"/>
      <c r="S20" s="262"/>
      <c r="T20" s="262"/>
      <c r="U20" s="262"/>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1"/>
  <sheetViews>
    <sheetView zoomScale="90" zoomScaleNormal="90" workbookViewId="0">
      <pane ySplit="8" topLeftCell="A9" activePane="bottomLeft" state="frozen"/>
      <selection activeCell="A7" sqref="A7"/>
      <selection pane="bottomLeft" activeCell="C10" sqref="C10"/>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8" bestFit="1" customWidth="1"/>
    <col min="9" max="9" width="15.28515625" customWidth="1"/>
    <col min="10" max="10" width="18.85546875" style="238" customWidth="1"/>
    <col min="12" max="12" width="12.140625" style="238" bestFit="1" customWidth="1"/>
    <col min="14" max="14" width="12.140625" style="238" bestFit="1" customWidth="1"/>
    <col min="15" max="15" width="15.28515625" customWidth="1"/>
    <col min="16" max="16" width="18.28515625" style="238" customWidth="1"/>
    <col min="17" max="20" width="14.140625" customWidth="1"/>
    <col min="21" max="21" width="17" customWidth="1"/>
  </cols>
  <sheetData>
    <row r="1" spans="1:27" ht="18.75">
      <c r="G1" s="282" t="s">
        <v>1416</v>
      </c>
      <c r="I1" s="282"/>
      <c r="J1" s="282"/>
      <c r="K1" s="282"/>
      <c r="L1" s="282"/>
      <c r="M1" s="282"/>
      <c r="N1" s="282"/>
      <c r="O1" s="282"/>
      <c r="P1" s="282"/>
      <c r="Q1" s="282"/>
      <c r="R1" s="282"/>
      <c r="S1" s="282"/>
      <c r="T1" s="282"/>
      <c r="U1" s="282"/>
      <c r="V1" s="282"/>
      <c r="W1" s="282"/>
      <c r="X1" s="282"/>
      <c r="Y1" s="282"/>
      <c r="Z1" s="282"/>
      <c r="AA1" s="282"/>
    </row>
    <row r="2" spans="1:27" ht="18.75">
      <c r="A2" s="319" t="s">
        <v>1370</v>
      </c>
      <c r="G2" s="282"/>
      <c r="I2" s="282"/>
      <c r="J2" s="282"/>
      <c r="K2" s="282"/>
      <c r="L2" s="282"/>
      <c r="M2" s="282"/>
      <c r="N2" s="282"/>
      <c r="O2" s="282"/>
      <c r="P2" s="282"/>
      <c r="Q2" s="282"/>
      <c r="R2" s="282"/>
      <c r="S2" s="282"/>
      <c r="T2" s="282"/>
      <c r="U2" s="282"/>
      <c r="V2" s="282"/>
      <c r="W2" s="282"/>
      <c r="X2" s="282"/>
      <c r="Y2" s="282"/>
      <c r="Z2" s="282"/>
      <c r="AA2" s="282"/>
    </row>
    <row r="3" spans="1:27" ht="18.75">
      <c r="A3" s="320" t="s">
        <v>1424</v>
      </c>
      <c r="G3" s="282"/>
      <c r="I3" s="282"/>
      <c r="J3" s="282"/>
      <c r="K3" s="282"/>
      <c r="L3" s="282"/>
      <c r="M3" s="282"/>
      <c r="N3" s="282"/>
      <c r="O3" s="282"/>
      <c r="P3" s="282"/>
      <c r="Q3" s="282"/>
      <c r="R3" s="282"/>
      <c r="S3" s="282"/>
      <c r="T3" s="282"/>
      <c r="U3" s="282"/>
      <c r="V3" s="282"/>
      <c r="W3" s="282"/>
      <c r="X3" s="282"/>
      <c r="Y3" s="282"/>
      <c r="Z3" s="282"/>
      <c r="AA3" s="282"/>
    </row>
    <row r="4" spans="1:27" ht="18.75">
      <c r="A4" s="320" t="s">
        <v>1423</v>
      </c>
      <c r="G4" s="282"/>
      <c r="I4" s="282"/>
      <c r="J4" s="282"/>
      <c r="K4" s="282"/>
      <c r="L4" s="282"/>
      <c r="M4" s="282"/>
      <c r="N4" s="282"/>
      <c r="O4" s="282"/>
      <c r="P4" s="282"/>
      <c r="Q4" s="282"/>
      <c r="R4" s="282"/>
      <c r="S4" s="282"/>
      <c r="T4" s="282"/>
      <c r="U4" s="282"/>
      <c r="V4" s="282"/>
      <c r="W4" s="282"/>
      <c r="X4" s="282"/>
      <c r="Y4" s="282"/>
      <c r="Z4" s="282"/>
      <c r="AA4" s="282"/>
    </row>
    <row r="5" spans="1:27">
      <c r="A5" s="286" t="s">
        <v>1426</v>
      </c>
      <c r="B5" s="267"/>
      <c r="C5" s="267"/>
      <c r="D5" s="267"/>
      <c r="E5" s="267"/>
      <c r="F5" s="267"/>
      <c r="G5" s="267"/>
      <c r="H5" s="267"/>
      <c r="I5" s="267"/>
      <c r="J5" s="267"/>
      <c r="K5" s="267"/>
      <c r="L5" s="267"/>
      <c r="M5" s="267"/>
      <c r="N5" s="267"/>
      <c r="O5" s="267"/>
      <c r="P5" s="267"/>
      <c r="Q5" s="267"/>
      <c r="R5" s="267"/>
      <c r="S5" s="267"/>
      <c r="T5" s="267"/>
      <c r="U5" s="267"/>
    </row>
    <row r="6" spans="1:27" ht="15" customHeight="1">
      <c r="A6" s="628" t="s">
        <v>100</v>
      </c>
      <c r="B6" s="600" t="s">
        <v>115</v>
      </c>
      <c r="C6" s="612" t="s">
        <v>89</v>
      </c>
      <c r="D6" s="612" t="s">
        <v>90</v>
      </c>
      <c r="E6" s="603" t="s">
        <v>402</v>
      </c>
      <c r="F6" s="612" t="s">
        <v>91</v>
      </c>
      <c r="G6" s="628" t="s">
        <v>103</v>
      </c>
      <c r="H6" s="628"/>
      <c r="I6" s="628"/>
      <c r="J6" s="628"/>
      <c r="K6" s="628"/>
      <c r="L6" s="628"/>
      <c r="M6" s="628"/>
      <c r="N6" s="628"/>
      <c r="O6" s="630" t="s">
        <v>104</v>
      </c>
      <c r="P6" s="630"/>
      <c r="Q6" s="600" t="s">
        <v>105</v>
      </c>
      <c r="R6" s="600" t="s">
        <v>106</v>
      </c>
      <c r="S6" s="600" t="s">
        <v>113</v>
      </c>
      <c r="T6" s="600" t="s">
        <v>112</v>
      </c>
      <c r="U6" s="597" t="s">
        <v>92</v>
      </c>
    </row>
    <row r="7" spans="1:27">
      <c r="A7" s="628"/>
      <c r="B7" s="601"/>
      <c r="C7" s="613"/>
      <c r="D7" s="613"/>
      <c r="E7" s="604"/>
      <c r="F7" s="613"/>
      <c r="G7" s="628" t="s">
        <v>107</v>
      </c>
      <c r="H7" s="628"/>
      <c r="I7" s="628" t="s">
        <v>108</v>
      </c>
      <c r="J7" s="628"/>
      <c r="K7" s="628" t="s">
        <v>109</v>
      </c>
      <c r="L7" s="628"/>
      <c r="M7" s="628" t="s">
        <v>110</v>
      </c>
      <c r="N7" s="628"/>
      <c r="O7" s="630"/>
      <c r="P7" s="630"/>
      <c r="Q7" s="601"/>
      <c r="R7" s="601"/>
      <c r="S7" s="601"/>
      <c r="T7" s="601"/>
      <c r="U7" s="598"/>
    </row>
    <row r="8" spans="1:27" ht="25.5">
      <c r="A8" s="628"/>
      <c r="B8" s="602"/>
      <c r="C8" s="614"/>
      <c r="D8" s="614"/>
      <c r="E8" s="605"/>
      <c r="F8" s="614"/>
      <c r="G8" s="249" t="s">
        <v>111</v>
      </c>
      <c r="H8" s="236" t="s">
        <v>12</v>
      </c>
      <c r="I8" s="249" t="s">
        <v>111</v>
      </c>
      <c r="J8" s="236" t="s">
        <v>12</v>
      </c>
      <c r="K8" s="249" t="s">
        <v>111</v>
      </c>
      <c r="L8" s="236" t="s">
        <v>12</v>
      </c>
      <c r="M8" s="249" t="s">
        <v>111</v>
      </c>
      <c r="N8" s="236" t="s">
        <v>12</v>
      </c>
      <c r="O8" s="249" t="s">
        <v>111</v>
      </c>
      <c r="P8" s="236" t="s">
        <v>12</v>
      </c>
      <c r="Q8" s="602"/>
      <c r="R8" s="602"/>
      <c r="S8" s="602"/>
      <c r="T8" s="602"/>
      <c r="U8" s="599"/>
    </row>
    <row r="9" spans="1:27" ht="15.75">
      <c r="A9" s="625" t="s">
        <v>1417</v>
      </c>
      <c r="B9" s="625" t="s">
        <v>1418</v>
      </c>
      <c r="C9" s="253"/>
      <c r="D9" s="253"/>
      <c r="E9" s="253"/>
      <c r="F9" s="256"/>
      <c r="G9" s="256"/>
      <c r="H9" s="268"/>
      <c r="I9" s="256"/>
      <c r="J9" s="268"/>
      <c r="K9" s="256"/>
      <c r="L9" s="268"/>
      <c r="M9" s="256"/>
      <c r="N9" s="268"/>
      <c r="O9" s="256"/>
      <c r="P9" s="268"/>
      <c r="Q9" s="256"/>
      <c r="R9" s="256"/>
      <c r="S9" s="256"/>
      <c r="T9" s="256"/>
      <c r="U9" s="73"/>
    </row>
    <row r="10" spans="1:27" ht="15.75">
      <c r="A10" s="626"/>
      <c r="B10" s="626"/>
      <c r="C10" s="253"/>
      <c r="D10" s="253"/>
      <c r="E10" s="253"/>
      <c r="F10" s="256"/>
      <c r="G10" s="256"/>
      <c r="H10" s="268"/>
      <c r="I10" s="256"/>
      <c r="J10" s="268"/>
      <c r="K10" s="256"/>
      <c r="L10" s="268"/>
      <c r="M10" s="256"/>
      <c r="N10" s="268"/>
      <c r="O10" s="256"/>
      <c r="P10" s="268"/>
      <c r="Q10" s="256"/>
      <c r="R10" s="256"/>
      <c r="S10" s="256"/>
      <c r="T10" s="256"/>
      <c r="U10" s="73"/>
    </row>
    <row r="11" spans="1:27" ht="15.75">
      <c r="A11" s="626"/>
      <c r="B11" s="626"/>
      <c r="C11" s="253"/>
      <c r="D11" s="253"/>
      <c r="E11" s="253"/>
      <c r="F11" s="256"/>
      <c r="G11" s="256"/>
      <c r="H11" s="268"/>
      <c r="I11" s="256"/>
      <c r="J11" s="268"/>
      <c r="K11" s="256"/>
      <c r="L11" s="268"/>
      <c r="M11" s="256"/>
      <c r="N11" s="268"/>
      <c r="O11" s="256"/>
      <c r="P11" s="268"/>
      <c r="Q11" s="256"/>
      <c r="R11" s="256"/>
      <c r="S11" s="256"/>
      <c r="T11" s="256"/>
      <c r="U11" s="73"/>
    </row>
    <row r="12" spans="1:27" ht="15.75">
      <c r="A12" s="626"/>
      <c r="B12" s="626"/>
      <c r="C12" s="253"/>
      <c r="D12" s="253"/>
      <c r="E12" s="253"/>
      <c r="F12" s="256"/>
      <c r="G12" s="256"/>
      <c r="H12" s="268"/>
      <c r="I12" s="256"/>
      <c r="J12" s="268"/>
      <c r="K12" s="256"/>
      <c r="L12" s="268"/>
      <c r="M12" s="256"/>
      <c r="N12" s="268"/>
      <c r="O12" s="256"/>
      <c r="P12" s="268"/>
      <c r="Q12" s="256"/>
      <c r="R12" s="256"/>
      <c r="S12" s="256"/>
      <c r="T12" s="256"/>
      <c r="U12" s="73"/>
    </row>
    <row r="13" spans="1:27" ht="15.75">
      <c r="A13" s="626"/>
      <c r="B13" s="626"/>
      <c r="C13" s="253"/>
      <c r="D13" s="253"/>
      <c r="E13" s="253"/>
      <c r="F13" s="256"/>
      <c r="G13" s="256"/>
      <c r="H13" s="268"/>
      <c r="I13" s="256"/>
      <c r="J13" s="268"/>
      <c r="K13" s="256"/>
      <c r="L13" s="268"/>
      <c r="M13" s="256"/>
      <c r="N13" s="268"/>
      <c r="O13" s="256"/>
      <c r="P13" s="268"/>
      <c r="Q13" s="256"/>
      <c r="R13" s="256"/>
      <c r="S13" s="256"/>
      <c r="T13" s="256"/>
      <c r="U13" s="73"/>
    </row>
    <row r="14" spans="1:27" ht="15.75">
      <c r="A14" s="626"/>
      <c r="B14" s="627"/>
      <c r="C14" s="253"/>
      <c r="D14" s="253"/>
      <c r="E14" s="253"/>
      <c r="F14" s="256"/>
      <c r="G14" s="256"/>
      <c r="H14" s="268"/>
      <c r="I14" s="256"/>
      <c r="J14" s="268"/>
      <c r="K14" s="256"/>
      <c r="L14" s="268"/>
      <c r="M14" s="256"/>
      <c r="N14" s="268"/>
      <c r="O14" s="256"/>
      <c r="P14" s="268"/>
      <c r="Q14" s="256"/>
      <c r="R14" s="256"/>
      <c r="S14" s="256"/>
      <c r="T14" s="256"/>
      <c r="U14" s="73"/>
    </row>
    <row r="15" spans="1:27" ht="15.75">
      <c r="A15" s="626"/>
      <c r="B15" s="625" t="s">
        <v>1420</v>
      </c>
      <c r="C15" s="253"/>
      <c r="D15" s="253"/>
      <c r="E15" s="253"/>
      <c r="F15" s="256"/>
      <c r="G15" s="256"/>
      <c r="H15" s="268"/>
      <c r="I15" s="256"/>
      <c r="J15" s="268"/>
      <c r="K15" s="256"/>
      <c r="L15" s="268"/>
      <c r="M15" s="256"/>
      <c r="N15" s="268"/>
      <c r="O15" s="256"/>
      <c r="P15" s="268"/>
      <c r="Q15" s="256"/>
      <c r="R15" s="256"/>
      <c r="S15" s="256"/>
      <c r="T15" s="256"/>
      <c r="U15" s="73"/>
    </row>
    <row r="16" spans="1:27" ht="15.75">
      <c r="A16" s="626"/>
      <c r="B16" s="626"/>
      <c r="C16" s="253"/>
      <c r="D16" s="253"/>
      <c r="E16" s="253"/>
      <c r="F16" s="256"/>
      <c r="G16" s="256"/>
      <c r="H16" s="268"/>
      <c r="I16" s="256"/>
      <c r="J16" s="268"/>
      <c r="K16" s="256"/>
      <c r="L16" s="268"/>
      <c r="M16" s="256"/>
      <c r="N16" s="268"/>
      <c r="O16" s="256"/>
      <c r="P16" s="268"/>
      <c r="Q16" s="256"/>
      <c r="R16" s="256"/>
      <c r="S16" s="256"/>
      <c r="T16" s="256"/>
      <c r="U16" s="73"/>
    </row>
    <row r="17" spans="1:21" ht="15.75">
      <c r="A17" s="626"/>
      <c r="B17" s="626"/>
      <c r="C17" s="253"/>
      <c r="D17" s="253"/>
      <c r="E17" s="253"/>
      <c r="F17" s="256"/>
      <c r="G17" s="256"/>
      <c r="H17" s="268"/>
      <c r="I17" s="256"/>
      <c r="J17" s="268"/>
      <c r="K17" s="256"/>
      <c r="L17" s="268"/>
      <c r="M17" s="256"/>
      <c r="N17" s="268"/>
      <c r="O17" s="256"/>
      <c r="P17" s="268"/>
      <c r="Q17" s="256"/>
      <c r="R17" s="256"/>
      <c r="S17" s="256"/>
      <c r="T17" s="256"/>
      <c r="U17" s="73"/>
    </row>
    <row r="18" spans="1:21" ht="15.75">
      <c r="A18" s="626"/>
      <c r="B18" s="626"/>
      <c r="C18" s="253"/>
      <c r="D18" s="253"/>
      <c r="E18" s="253"/>
      <c r="F18" s="256"/>
      <c r="G18" s="256"/>
      <c r="H18" s="268"/>
      <c r="I18" s="256"/>
      <c r="J18" s="268"/>
      <c r="K18" s="256"/>
      <c r="L18" s="268"/>
      <c r="M18" s="256"/>
      <c r="N18" s="268"/>
      <c r="O18" s="256"/>
      <c r="P18" s="268"/>
      <c r="Q18" s="256"/>
      <c r="R18" s="256"/>
      <c r="S18" s="256"/>
      <c r="T18" s="256"/>
      <c r="U18" s="73"/>
    </row>
    <row r="19" spans="1:21" ht="15.75">
      <c r="A19" s="626"/>
      <c r="B19" s="627"/>
      <c r="C19" s="253"/>
      <c r="D19" s="253"/>
      <c r="E19" s="253"/>
      <c r="F19" s="253"/>
      <c r="G19" s="253"/>
      <c r="H19" s="234"/>
      <c r="I19" s="253"/>
      <c r="J19" s="234"/>
      <c r="K19" s="253"/>
      <c r="L19" s="234"/>
      <c r="M19" s="253"/>
      <c r="N19" s="234"/>
      <c r="O19" s="253"/>
      <c r="P19" s="234"/>
      <c r="Q19" s="253"/>
      <c r="R19" s="253"/>
      <c r="S19" s="253"/>
      <c r="T19" s="253"/>
      <c r="U19" s="332"/>
    </row>
    <row r="20" spans="1:21" ht="15.75">
      <c r="A20" s="626"/>
      <c r="B20" s="625" t="s">
        <v>1421</v>
      </c>
      <c r="C20" s="253"/>
      <c r="D20" s="253"/>
      <c r="E20" s="253"/>
      <c r="F20" s="256"/>
      <c r="G20" s="254"/>
      <c r="H20" s="394"/>
      <c r="I20" s="254"/>
      <c r="J20" s="394"/>
      <c r="K20" s="254"/>
      <c r="L20" s="234"/>
      <c r="M20" s="253"/>
      <c r="N20" s="234"/>
      <c r="O20" s="254"/>
      <c r="P20" s="394"/>
      <c r="Q20" s="253"/>
      <c r="R20" s="253"/>
      <c r="S20" s="253"/>
      <c r="T20" s="253"/>
      <c r="U20" s="253"/>
    </row>
    <row r="21" spans="1:21" ht="15.75">
      <c r="A21" s="626"/>
      <c r="B21" s="626"/>
      <c r="C21" s="253"/>
      <c r="D21" s="253"/>
      <c r="E21" s="253"/>
      <c r="F21" s="256"/>
      <c r="G21" s="254"/>
      <c r="H21" s="394"/>
      <c r="I21" s="254"/>
      <c r="J21" s="394"/>
      <c r="K21" s="254"/>
      <c r="L21" s="234"/>
      <c r="M21" s="253"/>
      <c r="N21" s="234"/>
      <c r="O21" s="254"/>
      <c r="P21" s="394"/>
      <c r="Q21" s="253"/>
      <c r="R21" s="253"/>
      <c r="S21" s="253"/>
      <c r="T21" s="253"/>
      <c r="U21" s="253"/>
    </row>
    <row r="22" spans="1:21" ht="15.75">
      <c r="A22" s="626"/>
      <c r="B22" s="626"/>
      <c r="C22" s="253"/>
      <c r="D22" s="253"/>
      <c r="E22" s="253"/>
      <c r="F22" s="256"/>
      <c r="G22" s="254"/>
      <c r="H22" s="394"/>
      <c r="I22" s="254"/>
      <c r="J22" s="394"/>
      <c r="K22" s="254"/>
      <c r="L22" s="234"/>
      <c r="M22" s="253"/>
      <c r="N22" s="234"/>
      <c r="O22" s="254"/>
      <c r="P22" s="394"/>
      <c r="Q22" s="253"/>
      <c r="R22" s="253"/>
      <c r="S22" s="253"/>
      <c r="T22" s="253"/>
      <c r="U22" s="253"/>
    </row>
    <row r="23" spans="1:21" ht="15.75">
      <c r="A23" s="626"/>
      <c r="B23" s="627"/>
      <c r="C23" s="253"/>
      <c r="D23" s="253"/>
      <c r="E23" s="253"/>
      <c r="F23" s="256"/>
      <c r="G23" s="254"/>
      <c r="H23" s="394"/>
      <c r="I23" s="254"/>
      <c r="J23" s="394"/>
      <c r="K23" s="254"/>
      <c r="L23" s="234"/>
      <c r="M23" s="253"/>
      <c r="N23" s="234"/>
      <c r="O23" s="254"/>
      <c r="P23" s="394"/>
      <c r="Q23" s="253"/>
      <c r="R23" s="253"/>
      <c r="S23" s="253"/>
      <c r="T23" s="253"/>
      <c r="U23" s="253"/>
    </row>
    <row r="24" spans="1:21" ht="15.75">
      <c r="A24" s="626"/>
      <c r="B24" s="629" t="s">
        <v>1422</v>
      </c>
      <c r="C24" s="253"/>
      <c r="D24" s="253"/>
      <c r="E24" s="253"/>
      <c r="F24" s="256"/>
      <c r="G24" s="254"/>
      <c r="H24" s="394"/>
      <c r="I24" s="254"/>
      <c r="J24" s="394"/>
      <c r="K24" s="254"/>
      <c r="L24" s="234"/>
      <c r="M24" s="253"/>
      <c r="N24" s="234"/>
      <c r="O24" s="254"/>
      <c r="P24" s="394"/>
      <c r="Q24" s="253"/>
      <c r="R24" s="253"/>
      <c r="S24" s="253"/>
      <c r="T24" s="253"/>
      <c r="U24" s="253"/>
    </row>
    <row r="25" spans="1:21" ht="15.75" customHeight="1">
      <c r="A25" s="626"/>
      <c r="B25" s="629"/>
      <c r="C25" s="253"/>
      <c r="D25" s="253"/>
      <c r="E25" s="253"/>
      <c r="F25" s="256"/>
      <c r="G25" s="254"/>
      <c r="H25" s="394"/>
      <c r="I25" s="254"/>
      <c r="J25" s="394"/>
      <c r="K25" s="254"/>
      <c r="L25" s="234"/>
      <c r="M25" s="253"/>
      <c r="N25" s="234"/>
      <c r="O25" s="254"/>
      <c r="P25" s="394"/>
      <c r="Q25" s="253"/>
      <c r="R25" s="253"/>
      <c r="S25" s="253"/>
      <c r="T25" s="253"/>
      <c r="U25" s="253"/>
    </row>
    <row r="26" spans="1:21" ht="15.75">
      <c r="A26" s="626"/>
      <c r="B26" s="629"/>
      <c r="C26" s="253"/>
      <c r="D26" s="253"/>
      <c r="E26" s="253"/>
      <c r="F26" s="256"/>
      <c r="G26" s="254"/>
      <c r="H26" s="394"/>
      <c r="I26" s="254"/>
      <c r="J26" s="394"/>
      <c r="K26" s="254"/>
      <c r="L26" s="234"/>
      <c r="M26" s="253"/>
      <c r="N26" s="234"/>
      <c r="O26" s="254"/>
      <c r="P26" s="394"/>
      <c r="Q26" s="253"/>
      <c r="R26" s="253"/>
      <c r="S26" s="253"/>
      <c r="T26" s="253"/>
      <c r="U26" s="253"/>
    </row>
    <row r="27" spans="1:21" ht="15.75">
      <c r="A27" s="626"/>
      <c r="B27" s="629"/>
      <c r="C27" s="253"/>
      <c r="D27" s="253"/>
      <c r="E27" s="253"/>
      <c r="F27" s="253"/>
      <c r="G27" s="253"/>
      <c r="H27" s="234"/>
      <c r="I27" s="253"/>
      <c r="J27" s="234"/>
      <c r="K27" s="253"/>
      <c r="L27" s="234"/>
      <c r="M27" s="253"/>
      <c r="N27" s="234"/>
      <c r="O27" s="253"/>
      <c r="P27" s="234"/>
      <c r="Q27" s="253"/>
      <c r="R27" s="253"/>
      <c r="S27" s="253"/>
      <c r="T27" s="253"/>
      <c r="U27" s="253"/>
    </row>
    <row r="28" spans="1:21" ht="15.75">
      <c r="A28" s="627"/>
      <c r="B28" s="629"/>
      <c r="C28" s="253"/>
      <c r="D28" s="253"/>
      <c r="E28" s="253"/>
      <c r="F28" s="253"/>
      <c r="G28" s="253"/>
      <c r="H28" s="234"/>
      <c r="I28" s="253"/>
      <c r="J28" s="234"/>
      <c r="K28" s="253"/>
      <c r="L28" s="234"/>
      <c r="M28" s="253"/>
      <c r="N28" s="234"/>
      <c r="O28" s="253"/>
      <c r="P28" s="234"/>
      <c r="Q28" s="253"/>
      <c r="R28" s="253"/>
      <c r="S28" s="253"/>
      <c r="T28" s="253"/>
      <c r="U28" s="253"/>
    </row>
    <row r="29" spans="1:21" ht="15.75">
      <c r="A29" s="632" t="s">
        <v>490</v>
      </c>
      <c r="B29" s="633"/>
      <c r="C29" s="633"/>
      <c r="D29" s="633"/>
      <c r="E29" s="633"/>
      <c r="F29" s="633"/>
      <c r="G29" s="633"/>
      <c r="H29" s="633"/>
      <c r="I29" s="633"/>
      <c r="J29" s="633"/>
      <c r="K29" s="633"/>
      <c r="L29" s="633"/>
      <c r="M29" s="633"/>
      <c r="N29" s="633"/>
      <c r="O29" s="633"/>
      <c r="P29" s="633"/>
      <c r="Q29" s="633"/>
      <c r="R29" s="633"/>
      <c r="S29" s="633"/>
      <c r="T29" s="633"/>
      <c r="U29" s="634"/>
    </row>
    <row r="30" spans="1:21" ht="15.75" customHeight="1">
      <c r="A30" s="625" t="s">
        <v>1427</v>
      </c>
      <c r="B30" s="629" t="s">
        <v>1428</v>
      </c>
      <c r="C30" s="253"/>
      <c r="D30" s="253"/>
      <c r="E30" s="253"/>
      <c r="F30" s="256"/>
      <c r="G30" s="253"/>
      <c r="H30" s="234"/>
      <c r="I30" s="253"/>
      <c r="J30" s="234"/>
      <c r="K30" s="253"/>
      <c r="L30" s="234"/>
      <c r="M30" s="253"/>
      <c r="N30" s="234"/>
      <c r="O30" s="253"/>
      <c r="P30" s="234"/>
      <c r="Q30" s="253"/>
      <c r="R30" s="253"/>
      <c r="S30" s="253"/>
      <c r="T30" s="253"/>
      <c r="U30" s="270"/>
    </row>
    <row r="31" spans="1:21" ht="15.75">
      <c r="A31" s="626"/>
      <c r="B31" s="629"/>
      <c r="C31" s="253"/>
      <c r="D31" s="253"/>
      <c r="E31" s="253"/>
      <c r="F31" s="256"/>
      <c r="G31" s="253"/>
      <c r="H31" s="234"/>
      <c r="I31" s="253"/>
      <c r="J31" s="234"/>
      <c r="K31" s="253"/>
      <c r="L31" s="234"/>
      <c r="M31" s="253"/>
      <c r="N31" s="234"/>
      <c r="O31" s="253"/>
      <c r="P31" s="234"/>
      <c r="Q31" s="253"/>
      <c r="R31" s="253"/>
      <c r="S31" s="253"/>
      <c r="T31" s="253"/>
      <c r="U31" s="270"/>
    </row>
    <row r="32" spans="1:21" ht="15.75">
      <c r="A32" s="626"/>
      <c r="B32" s="629"/>
      <c r="C32" s="253"/>
      <c r="D32" s="253"/>
      <c r="E32" s="253"/>
      <c r="F32" s="256"/>
      <c r="G32" s="253"/>
      <c r="H32" s="234"/>
      <c r="I32" s="253"/>
      <c r="J32" s="234"/>
      <c r="K32" s="253"/>
      <c r="L32" s="234"/>
      <c r="M32" s="253"/>
      <c r="N32" s="234"/>
      <c r="O32" s="253"/>
      <c r="P32" s="234"/>
      <c r="Q32" s="253"/>
      <c r="R32" s="253"/>
      <c r="S32" s="253"/>
      <c r="T32" s="253"/>
      <c r="U32" s="270"/>
    </row>
    <row r="33" spans="1:21" ht="15.75">
      <c r="A33" s="626"/>
      <c r="B33" s="629"/>
      <c r="C33" s="253"/>
      <c r="D33" s="253"/>
      <c r="E33" s="253"/>
      <c r="F33" s="256"/>
      <c r="G33" s="253"/>
      <c r="H33" s="234"/>
      <c r="I33" s="253"/>
      <c r="J33" s="234"/>
      <c r="K33" s="253"/>
      <c r="L33" s="234"/>
      <c r="M33" s="253"/>
      <c r="N33" s="234"/>
      <c r="O33" s="253"/>
      <c r="P33" s="234"/>
      <c r="Q33" s="253"/>
      <c r="R33" s="253"/>
      <c r="S33" s="253"/>
      <c r="T33" s="253"/>
      <c r="U33" s="270"/>
    </row>
    <row r="34" spans="1:21" ht="15.75">
      <c r="A34" s="626"/>
      <c r="B34" s="629"/>
      <c r="C34" s="253"/>
      <c r="D34" s="253"/>
      <c r="E34" s="253"/>
      <c r="F34" s="256"/>
      <c r="G34" s="253"/>
      <c r="H34" s="234"/>
      <c r="I34" s="253"/>
      <c r="J34" s="234"/>
      <c r="K34" s="253"/>
      <c r="L34" s="234"/>
      <c r="M34" s="253"/>
      <c r="N34" s="234"/>
      <c r="O34" s="253"/>
      <c r="P34" s="234"/>
      <c r="Q34" s="253"/>
      <c r="R34" s="253"/>
      <c r="S34" s="253"/>
      <c r="T34" s="253"/>
      <c r="U34" s="270"/>
    </row>
    <row r="35" spans="1:21" ht="15.75">
      <c r="A35" s="627"/>
      <c r="B35" s="629"/>
      <c r="C35" s="253"/>
      <c r="D35" s="253"/>
      <c r="E35" s="253"/>
      <c r="F35" s="256"/>
      <c r="G35" s="253"/>
      <c r="H35" s="234"/>
      <c r="I35" s="253"/>
      <c r="J35" s="234"/>
      <c r="K35" s="253"/>
      <c r="L35" s="234"/>
      <c r="M35" s="253"/>
      <c r="N35" s="234"/>
      <c r="O35" s="253"/>
      <c r="P35" s="234"/>
      <c r="Q35" s="253"/>
      <c r="R35" s="253"/>
      <c r="S35" s="253"/>
      <c r="T35" s="253"/>
      <c r="U35" s="270"/>
    </row>
    <row r="36" spans="1:21" ht="15.75">
      <c r="A36" s="629" t="s">
        <v>1425</v>
      </c>
      <c r="B36" s="629" t="s">
        <v>1429</v>
      </c>
      <c r="C36" s="253"/>
      <c r="D36" s="253"/>
      <c r="E36" s="253"/>
      <c r="F36" s="253"/>
      <c r="G36" s="253"/>
      <c r="H36" s="234"/>
      <c r="I36" s="253"/>
      <c r="J36" s="234"/>
      <c r="K36" s="254"/>
      <c r="L36" s="234"/>
      <c r="M36" s="253"/>
      <c r="N36" s="234"/>
      <c r="O36" s="207"/>
      <c r="P36" s="234"/>
      <c r="Q36" s="253"/>
      <c r="R36" s="253"/>
      <c r="S36" s="253"/>
      <c r="T36" s="253"/>
      <c r="U36" s="332"/>
    </row>
    <row r="37" spans="1:21" ht="15.75">
      <c r="A37" s="629"/>
      <c r="B37" s="629"/>
      <c r="C37" s="253"/>
      <c r="D37" s="253"/>
      <c r="E37" s="253"/>
      <c r="F37" s="253"/>
      <c r="G37" s="253"/>
      <c r="H37" s="234"/>
      <c r="I37" s="253"/>
      <c r="J37" s="234"/>
      <c r="K37" s="254"/>
      <c r="L37" s="234"/>
      <c r="M37" s="253"/>
      <c r="N37" s="234"/>
      <c r="O37" s="207"/>
      <c r="P37" s="234"/>
      <c r="Q37" s="253"/>
      <c r="R37" s="253"/>
      <c r="S37" s="253"/>
      <c r="T37" s="253"/>
      <c r="U37" s="332"/>
    </row>
    <row r="38" spans="1:21" ht="15.75">
      <c r="A38" s="629"/>
      <c r="B38" s="629"/>
      <c r="C38" s="253"/>
      <c r="D38" s="253"/>
      <c r="E38" s="253"/>
      <c r="F38" s="253"/>
      <c r="G38" s="253"/>
      <c r="H38" s="234"/>
      <c r="I38" s="253"/>
      <c r="J38" s="234"/>
      <c r="K38" s="254"/>
      <c r="L38" s="234"/>
      <c r="M38" s="253"/>
      <c r="N38" s="234"/>
      <c r="O38" s="207"/>
      <c r="P38" s="234"/>
      <c r="Q38" s="253"/>
      <c r="R38" s="253"/>
      <c r="S38" s="253"/>
      <c r="T38" s="253"/>
      <c r="U38" s="332"/>
    </row>
    <row r="39" spans="1:21" ht="15.75">
      <c r="A39" s="629"/>
      <c r="B39" s="629"/>
      <c r="C39" s="253"/>
      <c r="D39" s="253"/>
      <c r="E39" s="253"/>
      <c r="F39" s="253"/>
      <c r="G39" s="253"/>
      <c r="H39" s="234"/>
      <c r="I39" s="253"/>
      <c r="J39" s="234"/>
      <c r="K39" s="254"/>
      <c r="L39" s="234"/>
      <c r="M39" s="253"/>
      <c r="N39" s="234"/>
      <c r="O39" s="207"/>
      <c r="P39" s="234"/>
      <c r="Q39" s="253"/>
      <c r="R39" s="253"/>
      <c r="S39" s="253"/>
      <c r="T39" s="253"/>
      <c r="U39" s="332"/>
    </row>
    <row r="40" spans="1:21" ht="15.75">
      <c r="A40" s="629"/>
      <c r="B40" s="629"/>
      <c r="C40" s="253"/>
      <c r="D40" s="253"/>
      <c r="E40" s="253"/>
      <c r="F40" s="253"/>
      <c r="G40" s="253"/>
      <c r="H40" s="234"/>
      <c r="I40" s="253"/>
      <c r="J40" s="234"/>
      <c r="K40" s="254"/>
      <c r="L40" s="234"/>
      <c r="M40" s="253"/>
      <c r="N40" s="234"/>
      <c r="O40" s="207"/>
      <c r="P40" s="234"/>
      <c r="Q40" s="253"/>
      <c r="R40" s="253"/>
      <c r="S40" s="253"/>
      <c r="T40" s="253"/>
      <c r="U40" s="332"/>
    </row>
    <row r="41" spans="1:21" ht="15.75">
      <c r="A41" s="629"/>
      <c r="B41" s="629"/>
      <c r="C41" s="253"/>
      <c r="D41" s="253"/>
      <c r="E41" s="253"/>
      <c r="F41" s="253"/>
      <c r="G41" s="253"/>
      <c r="H41" s="234"/>
      <c r="I41" s="253"/>
      <c r="J41" s="234"/>
      <c r="K41" s="253"/>
      <c r="L41" s="234"/>
      <c r="M41" s="254"/>
      <c r="N41" s="234"/>
      <c r="O41" s="207"/>
      <c r="P41" s="234"/>
      <c r="Q41" s="253"/>
      <c r="R41" s="253"/>
      <c r="S41" s="253"/>
      <c r="T41" s="253"/>
      <c r="U41" s="332"/>
    </row>
    <row r="42" spans="1:21" ht="15.75">
      <c r="A42" s="290"/>
      <c r="B42" s="291"/>
      <c r="C42" s="291"/>
      <c r="D42" s="290" t="s">
        <v>1419</v>
      </c>
      <c r="E42" s="291"/>
      <c r="F42" s="292"/>
      <c r="G42" s="272">
        <f t="shared" ref="G42:P42" si="0">SUM(G9:G41)</f>
        <v>0</v>
      </c>
      <c r="H42" s="273">
        <f t="shared" si="0"/>
        <v>0</v>
      </c>
      <c r="I42" s="272">
        <f t="shared" si="0"/>
        <v>0</v>
      </c>
      <c r="J42" s="273">
        <f t="shared" si="0"/>
        <v>0</v>
      </c>
      <c r="K42" s="272">
        <f t="shared" si="0"/>
        <v>0</v>
      </c>
      <c r="L42" s="273">
        <f t="shared" si="0"/>
        <v>0</v>
      </c>
      <c r="M42" s="272">
        <f t="shared" si="0"/>
        <v>0</v>
      </c>
      <c r="N42" s="273">
        <f t="shared" si="0"/>
        <v>0</v>
      </c>
      <c r="O42" s="273">
        <f t="shared" si="0"/>
        <v>0</v>
      </c>
      <c r="P42" s="273">
        <f t="shared" si="0"/>
        <v>0</v>
      </c>
      <c r="Q42" s="262"/>
      <c r="R42" s="262"/>
      <c r="S42" s="262"/>
      <c r="T42" s="262"/>
      <c r="U42" s="262"/>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workbookViewId="0">
      <pane ySplit="6" topLeftCell="A7" activePane="bottomLeft" state="frozen"/>
      <selection activeCell="P6" sqref="P6"/>
      <selection pane="bottomLeft" activeCell="A7" sqref="A7:A25"/>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8" bestFit="1" customWidth="1"/>
    <col min="9" max="9" width="15.28515625" customWidth="1"/>
    <col min="10" max="10" width="12.140625" style="238" bestFit="1" customWidth="1"/>
    <col min="11" max="11" width="15.28515625" customWidth="1"/>
    <col min="12" max="12" width="12.140625" style="238" bestFit="1" customWidth="1"/>
    <col min="13" max="13" width="15.28515625" customWidth="1"/>
    <col min="14" max="14" width="11.5703125" style="238"/>
    <col min="15" max="15" width="15.28515625" customWidth="1"/>
    <col min="16" max="16" width="15.7109375" style="238" customWidth="1"/>
    <col min="17" max="20" width="14.28515625" customWidth="1"/>
    <col min="21" max="21" width="17" customWidth="1"/>
  </cols>
  <sheetData>
    <row r="1" spans="1:21" s="283" customFormat="1" ht="18" customHeight="1">
      <c r="B1" s="282"/>
      <c r="C1" s="282"/>
      <c r="D1" s="282"/>
      <c r="E1" s="282"/>
      <c r="F1" s="282"/>
      <c r="G1" s="282" t="s">
        <v>119</v>
      </c>
      <c r="I1" s="282"/>
      <c r="J1" s="282"/>
      <c r="K1" s="282"/>
      <c r="L1" s="282"/>
      <c r="M1" s="282"/>
      <c r="N1" s="282"/>
      <c r="O1" s="282"/>
      <c r="P1" s="282"/>
      <c r="Q1" s="282"/>
      <c r="R1" s="282"/>
      <c r="S1" s="282"/>
      <c r="T1" s="282"/>
      <c r="U1" s="282"/>
    </row>
    <row r="2" spans="1:21" s="283" customFormat="1" ht="18" customHeight="1">
      <c r="A2" s="323" t="s">
        <v>1373</v>
      </c>
      <c r="B2" s="282"/>
      <c r="C2" s="282"/>
      <c r="D2" s="282"/>
      <c r="E2" s="282"/>
      <c r="F2" s="282"/>
      <c r="G2" s="282"/>
      <c r="I2" s="282"/>
      <c r="J2" s="282"/>
      <c r="K2" s="282"/>
      <c r="L2" s="282"/>
      <c r="M2" s="282"/>
      <c r="N2" s="282"/>
      <c r="O2" s="282"/>
      <c r="P2" s="282"/>
      <c r="Q2" s="282"/>
      <c r="R2" s="282"/>
      <c r="S2" s="282"/>
      <c r="T2" s="282"/>
      <c r="U2" s="282"/>
    </row>
    <row r="3" spans="1:21" s="283" customFormat="1" ht="18.75">
      <c r="A3" s="395" t="s">
        <v>1430</v>
      </c>
      <c r="B3" s="282"/>
      <c r="C3" s="282"/>
      <c r="D3" s="282"/>
      <c r="E3" s="282"/>
      <c r="F3" s="282"/>
      <c r="G3" s="282"/>
      <c r="I3" s="282"/>
      <c r="J3" s="282"/>
      <c r="K3" s="282"/>
      <c r="L3" s="282"/>
      <c r="M3" s="282"/>
      <c r="N3" s="282"/>
      <c r="O3" s="282"/>
      <c r="P3" s="282"/>
      <c r="Q3" s="282"/>
      <c r="R3" s="282"/>
      <c r="S3" s="282"/>
      <c r="T3" s="282"/>
      <c r="U3" s="282"/>
    </row>
    <row r="4" spans="1:21" s="66" customFormat="1" ht="15.75" customHeight="1">
      <c r="A4" s="643" t="s">
        <v>100</v>
      </c>
      <c r="B4" s="643" t="s">
        <v>115</v>
      </c>
      <c r="C4" s="612" t="s">
        <v>89</v>
      </c>
      <c r="D4" s="612" t="s">
        <v>90</v>
      </c>
      <c r="E4" s="603" t="s">
        <v>402</v>
      </c>
      <c r="F4" s="612" t="s">
        <v>91</v>
      </c>
      <c r="G4" s="635" t="s">
        <v>103</v>
      </c>
      <c r="H4" s="641"/>
      <c r="I4" s="641"/>
      <c r="J4" s="641"/>
      <c r="K4" s="641"/>
      <c r="L4" s="641"/>
      <c r="M4" s="641"/>
      <c r="N4" s="636"/>
      <c r="O4" s="637" t="s">
        <v>104</v>
      </c>
      <c r="P4" s="638"/>
      <c r="Q4" s="600" t="s">
        <v>105</v>
      </c>
      <c r="R4" s="600" t="s">
        <v>106</v>
      </c>
      <c r="S4" s="600" t="s">
        <v>113</v>
      </c>
      <c r="T4" s="600" t="s">
        <v>112</v>
      </c>
      <c r="U4" s="597" t="s">
        <v>92</v>
      </c>
    </row>
    <row r="5" spans="1:21" s="66" customFormat="1" ht="15.75">
      <c r="A5" s="644"/>
      <c r="B5" s="644"/>
      <c r="C5" s="613"/>
      <c r="D5" s="613"/>
      <c r="E5" s="604"/>
      <c r="F5" s="613"/>
      <c r="G5" s="635" t="s">
        <v>107</v>
      </c>
      <c r="H5" s="636"/>
      <c r="I5" s="635" t="s">
        <v>108</v>
      </c>
      <c r="J5" s="636"/>
      <c r="K5" s="635" t="s">
        <v>109</v>
      </c>
      <c r="L5" s="636"/>
      <c r="M5" s="635" t="s">
        <v>110</v>
      </c>
      <c r="N5" s="636"/>
      <c r="O5" s="639"/>
      <c r="P5" s="640"/>
      <c r="Q5" s="601"/>
      <c r="R5" s="601"/>
      <c r="S5" s="601"/>
      <c r="T5" s="601"/>
      <c r="U5" s="598"/>
    </row>
    <row r="6" spans="1:21" s="67" customFormat="1" ht="31.5">
      <c r="A6" s="645"/>
      <c r="B6" s="645"/>
      <c r="C6" s="614"/>
      <c r="D6" s="614"/>
      <c r="E6" s="605"/>
      <c r="F6" s="614"/>
      <c r="G6" s="398" t="s">
        <v>111</v>
      </c>
      <c r="H6" s="399" t="s">
        <v>12</v>
      </c>
      <c r="I6" s="398" t="s">
        <v>111</v>
      </c>
      <c r="J6" s="399" t="s">
        <v>12</v>
      </c>
      <c r="K6" s="398" t="s">
        <v>111</v>
      </c>
      <c r="L6" s="399" t="s">
        <v>12</v>
      </c>
      <c r="M6" s="398" t="s">
        <v>111</v>
      </c>
      <c r="N6" s="399" t="s">
        <v>12</v>
      </c>
      <c r="O6" s="398" t="s">
        <v>111</v>
      </c>
      <c r="P6" s="399" t="s">
        <v>12</v>
      </c>
      <c r="Q6" s="602"/>
      <c r="R6" s="602"/>
      <c r="S6" s="602"/>
      <c r="T6" s="602"/>
      <c r="U6" s="599"/>
    </row>
    <row r="7" spans="1:21" ht="15.75">
      <c r="A7" s="642" t="s">
        <v>1431</v>
      </c>
      <c r="B7" s="642" t="s">
        <v>116</v>
      </c>
      <c r="C7" s="332"/>
      <c r="D7" s="332"/>
      <c r="E7" s="332"/>
      <c r="F7" s="73"/>
      <c r="G7" s="393"/>
      <c r="H7" s="396"/>
      <c r="I7" s="393"/>
      <c r="J7" s="396"/>
      <c r="K7" s="393"/>
      <c r="L7" s="396"/>
      <c r="M7" s="393"/>
      <c r="N7" s="396"/>
      <c r="O7" s="397"/>
      <c r="P7" s="385"/>
      <c r="Q7" s="387"/>
      <c r="R7" s="387"/>
      <c r="S7" s="253"/>
      <c r="T7" s="253"/>
      <c r="U7" s="253"/>
    </row>
    <row r="8" spans="1:21" ht="15.75">
      <c r="A8" s="642"/>
      <c r="B8" s="642"/>
      <c r="C8" s="332"/>
      <c r="D8" s="332"/>
      <c r="E8" s="332"/>
      <c r="F8" s="73"/>
      <c r="G8" s="393"/>
      <c r="H8" s="396"/>
      <c r="I8" s="393"/>
      <c r="J8" s="396"/>
      <c r="K8" s="393"/>
      <c r="L8" s="396"/>
      <c r="M8" s="393"/>
      <c r="N8" s="396"/>
      <c r="O8" s="397"/>
      <c r="P8" s="385"/>
      <c r="Q8" s="387"/>
      <c r="R8" s="387"/>
      <c r="S8" s="253"/>
      <c r="T8" s="253"/>
      <c r="U8" s="253"/>
    </row>
    <row r="9" spans="1:21" ht="15.75">
      <c r="A9" s="642"/>
      <c r="B9" s="642"/>
      <c r="C9" s="332"/>
      <c r="D9" s="332"/>
      <c r="E9" s="332"/>
      <c r="F9" s="73"/>
      <c r="G9" s="393"/>
      <c r="H9" s="396"/>
      <c r="I9" s="393"/>
      <c r="J9" s="396"/>
      <c r="K9" s="393"/>
      <c r="L9" s="396"/>
      <c r="M9" s="393"/>
      <c r="N9" s="396"/>
      <c r="O9" s="397"/>
      <c r="P9" s="385"/>
      <c r="Q9" s="387"/>
      <c r="R9" s="387"/>
      <c r="S9" s="253"/>
      <c r="T9" s="253"/>
      <c r="U9" s="253"/>
    </row>
    <row r="10" spans="1:21" ht="15.75">
      <c r="A10" s="642"/>
      <c r="B10" s="642"/>
      <c r="C10" s="332"/>
      <c r="D10" s="332"/>
      <c r="E10" s="332"/>
      <c r="F10" s="73"/>
      <c r="G10" s="393"/>
      <c r="H10" s="396"/>
      <c r="I10" s="393"/>
      <c r="J10" s="396"/>
      <c r="K10" s="393"/>
      <c r="L10" s="396"/>
      <c r="M10" s="393"/>
      <c r="N10" s="396"/>
      <c r="O10" s="397"/>
      <c r="P10" s="385"/>
      <c r="Q10" s="387"/>
      <c r="R10" s="387"/>
      <c r="S10" s="253"/>
      <c r="T10" s="253"/>
      <c r="U10" s="253"/>
    </row>
    <row r="11" spans="1:21" ht="15.75">
      <c r="A11" s="642"/>
      <c r="B11" s="642"/>
      <c r="C11" s="332"/>
      <c r="D11" s="332"/>
      <c r="E11" s="332"/>
      <c r="F11" s="73"/>
      <c r="G11" s="393"/>
      <c r="H11" s="396"/>
      <c r="I11" s="393"/>
      <c r="J11" s="396"/>
      <c r="K11" s="393"/>
      <c r="L11" s="396"/>
      <c r="M11" s="393"/>
      <c r="N11" s="396"/>
      <c r="O11" s="397"/>
      <c r="P11" s="385"/>
      <c r="Q11" s="387"/>
      <c r="R11" s="387"/>
      <c r="S11" s="253"/>
      <c r="T11" s="253"/>
      <c r="U11" s="253"/>
    </row>
    <row r="12" spans="1:21" ht="15.75">
      <c r="A12" s="642"/>
      <c r="B12" s="642"/>
      <c r="C12" s="332"/>
      <c r="D12" s="332"/>
      <c r="E12" s="332"/>
      <c r="F12" s="73"/>
      <c r="G12" s="393"/>
      <c r="H12" s="396"/>
      <c r="I12" s="393"/>
      <c r="J12" s="396"/>
      <c r="K12" s="393"/>
      <c r="L12" s="396"/>
      <c r="M12" s="393"/>
      <c r="N12" s="396"/>
      <c r="O12" s="397"/>
      <c r="P12" s="385"/>
      <c r="Q12" s="387"/>
      <c r="R12" s="387"/>
      <c r="S12" s="253"/>
      <c r="T12" s="253"/>
      <c r="U12" s="253"/>
    </row>
    <row r="13" spans="1:21" ht="15.75">
      <c r="A13" s="642"/>
      <c r="B13" s="642" t="s">
        <v>117</v>
      </c>
      <c r="C13" s="332"/>
      <c r="D13" s="332"/>
      <c r="E13" s="332"/>
      <c r="F13" s="73"/>
      <c r="G13" s="393"/>
      <c r="H13" s="396"/>
      <c r="I13" s="393"/>
      <c r="J13" s="396"/>
      <c r="K13" s="393"/>
      <c r="L13" s="396"/>
      <c r="M13" s="393"/>
      <c r="N13" s="396"/>
      <c r="O13" s="397"/>
      <c r="P13" s="385"/>
      <c r="Q13" s="387"/>
      <c r="R13" s="387"/>
      <c r="S13" s="253"/>
      <c r="T13" s="253"/>
      <c r="U13" s="253"/>
    </row>
    <row r="14" spans="1:21" ht="15.75">
      <c r="A14" s="642"/>
      <c r="B14" s="642"/>
      <c r="C14" s="332"/>
      <c r="D14" s="332"/>
      <c r="E14" s="332"/>
      <c r="F14" s="73"/>
      <c r="G14" s="393"/>
      <c r="H14" s="396"/>
      <c r="I14" s="393"/>
      <c r="J14" s="396"/>
      <c r="K14" s="393"/>
      <c r="L14" s="396"/>
      <c r="M14" s="393"/>
      <c r="N14" s="396"/>
      <c r="O14" s="397"/>
      <c r="P14" s="385"/>
      <c r="Q14" s="387"/>
      <c r="R14" s="387"/>
      <c r="S14" s="253"/>
      <c r="T14" s="253"/>
      <c r="U14" s="253"/>
    </row>
    <row r="15" spans="1:21" ht="15.75">
      <c r="A15" s="642"/>
      <c r="B15" s="642"/>
      <c r="C15" s="332"/>
      <c r="D15" s="332"/>
      <c r="E15" s="332"/>
      <c r="F15" s="73"/>
      <c r="G15" s="393"/>
      <c r="H15" s="396"/>
      <c r="I15" s="393"/>
      <c r="J15" s="396"/>
      <c r="K15" s="393"/>
      <c r="L15" s="396"/>
      <c r="M15" s="393"/>
      <c r="N15" s="396"/>
      <c r="O15" s="397"/>
      <c r="P15" s="385"/>
      <c r="Q15" s="387"/>
      <c r="R15" s="387"/>
      <c r="S15" s="253"/>
      <c r="T15" s="253"/>
      <c r="U15" s="253"/>
    </row>
    <row r="16" spans="1:21" ht="15.75">
      <c r="A16" s="642"/>
      <c r="B16" s="642"/>
      <c r="C16" s="332"/>
      <c r="D16" s="332"/>
      <c r="E16" s="332"/>
      <c r="F16" s="73"/>
      <c r="G16" s="393"/>
      <c r="H16" s="396"/>
      <c r="I16" s="393"/>
      <c r="J16" s="396"/>
      <c r="K16" s="393"/>
      <c r="L16" s="396"/>
      <c r="M16" s="393"/>
      <c r="N16" s="396"/>
      <c r="O16" s="397"/>
      <c r="P16" s="385"/>
      <c r="Q16" s="387"/>
      <c r="R16" s="387"/>
      <c r="S16" s="253"/>
      <c r="T16" s="253"/>
      <c r="U16" s="253"/>
    </row>
    <row r="17" spans="1:21" ht="15.75">
      <c r="A17" s="642"/>
      <c r="B17" s="642"/>
      <c r="C17" s="332"/>
      <c r="D17" s="332"/>
      <c r="E17" s="332"/>
      <c r="F17" s="73"/>
      <c r="G17" s="393"/>
      <c r="H17" s="396"/>
      <c r="I17" s="393"/>
      <c r="J17" s="396"/>
      <c r="K17" s="393"/>
      <c r="L17" s="396"/>
      <c r="M17" s="393"/>
      <c r="N17" s="396"/>
      <c r="O17" s="397"/>
      <c r="P17" s="385"/>
      <c r="Q17" s="387"/>
      <c r="R17" s="387"/>
      <c r="S17" s="253"/>
      <c r="T17" s="253"/>
      <c r="U17" s="253"/>
    </row>
    <row r="18" spans="1:21" ht="15.75">
      <c r="A18" s="642"/>
      <c r="B18" s="642"/>
      <c r="C18" s="332"/>
      <c r="D18" s="332"/>
      <c r="E18" s="332"/>
      <c r="F18" s="73"/>
      <c r="G18" s="393"/>
      <c r="H18" s="396"/>
      <c r="I18" s="393"/>
      <c r="J18" s="396"/>
      <c r="K18" s="393"/>
      <c r="L18" s="396"/>
      <c r="M18" s="393"/>
      <c r="N18" s="396"/>
      <c r="O18" s="397"/>
      <c r="P18" s="385"/>
      <c r="Q18" s="387"/>
      <c r="R18" s="387"/>
      <c r="S18" s="253"/>
      <c r="T18" s="253"/>
      <c r="U18" s="253"/>
    </row>
    <row r="19" spans="1:21" ht="15.75">
      <c r="A19" s="642"/>
      <c r="B19" s="642" t="s">
        <v>1432</v>
      </c>
      <c r="C19" s="332"/>
      <c r="D19" s="332"/>
      <c r="E19" s="332"/>
      <c r="F19" s="73"/>
      <c r="G19" s="393"/>
      <c r="H19" s="396"/>
      <c r="I19" s="393"/>
      <c r="J19" s="396"/>
      <c r="K19" s="393"/>
      <c r="L19" s="396"/>
      <c r="M19" s="393"/>
      <c r="N19" s="396"/>
      <c r="O19" s="397"/>
      <c r="P19" s="385"/>
      <c r="Q19" s="387"/>
      <c r="R19" s="387"/>
      <c r="S19" s="253"/>
      <c r="T19" s="253"/>
      <c r="U19" s="253"/>
    </row>
    <row r="20" spans="1:21" ht="15.75">
      <c r="A20" s="642"/>
      <c r="B20" s="642"/>
      <c r="C20" s="332"/>
      <c r="D20" s="332"/>
      <c r="E20" s="332"/>
      <c r="F20" s="73"/>
      <c r="G20" s="393"/>
      <c r="H20" s="396"/>
      <c r="I20" s="393"/>
      <c r="J20" s="396"/>
      <c r="K20" s="393"/>
      <c r="L20" s="396"/>
      <c r="M20" s="393"/>
      <c r="N20" s="396"/>
      <c r="O20" s="397"/>
      <c r="P20" s="385"/>
      <c r="Q20" s="387"/>
      <c r="R20" s="387"/>
      <c r="S20" s="253"/>
      <c r="T20" s="253"/>
      <c r="U20" s="253"/>
    </row>
    <row r="21" spans="1:21" ht="15.75">
      <c r="A21" s="642"/>
      <c r="B21" s="642"/>
      <c r="C21" s="332"/>
      <c r="D21" s="332"/>
      <c r="E21" s="332"/>
      <c r="F21" s="73"/>
      <c r="G21" s="393"/>
      <c r="H21" s="396"/>
      <c r="I21" s="393"/>
      <c r="J21" s="396"/>
      <c r="K21" s="393"/>
      <c r="L21" s="396"/>
      <c r="M21" s="393"/>
      <c r="N21" s="396"/>
      <c r="O21" s="397"/>
      <c r="P21" s="385"/>
      <c r="Q21" s="387"/>
      <c r="R21" s="387"/>
      <c r="S21" s="253"/>
      <c r="T21" s="253"/>
      <c r="U21" s="253"/>
    </row>
    <row r="22" spans="1:21" ht="15.75">
      <c r="A22" s="642"/>
      <c r="B22" s="642"/>
      <c r="C22" s="332"/>
      <c r="D22" s="332"/>
      <c r="E22" s="332"/>
      <c r="F22" s="73"/>
      <c r="G22" s="393"/>
      <c r="H22" s="396"/>
      <c r="I22" s="393"/>
      <c r="J22" s="396"/>
      <c r="K22" s="393"/>
      <c r="L22" s="396"/>
      <c r="M22" s="393"/>
      <c r="N22" s="396"/>
      <c r="O22" s="397"/>
      <c r="P22" s="385"/>
      <c r="Q22" s="387"/>
      <c r="R22" s="387"/>
      <c r="S22" s="253"/>
      <c r="T22" s="253"/>
      <c r="U22" s="253"/>
    </row>
    <row r="23" spans="1:21" ht="15.75">
      <c r="A23" s="642"/>
      <c r="B23" s="642"/>
      <c r="C23" s="74"/>
      <c r="D23" s="332"/>
      <c r="E23" s="332"/>
      <c r="F23" s="73"/>
      <c r="G23" s="393"/>
      <c r="H23" s="396"/>
      <c r="I23" s="393"/>
      <c r="J23" s="396"/>
      <c r="K23" s="393"/>
      <c r="L23" s="396"/>
      <c r="M23" s="393"/>
      <c r="N23" s="396"/>
      <c r="O23" s="397"/>
      <c r="P23" s="385"/>
      <c r="Q23" s="387"/>
      <c r="R23" s="387"/>
      <c r="S23" s="253"/>
      <c r="T23" s="253"/>
      <c r="U23" s="253"/>
    </row>
    <row r="24" spans="1:21" ht="15.75">
      <c r="A24" s="642"/>
      <c r="B24" s="642"/>
      <c r="C24" s="74"/>
      <c r="D24" s="332"/>
      <c r="E24" s="332"/>
      <c r="F24" s="73"/>
      <c r="G24" s="393"/>
      <c r="H24" s="396"/>
      <c r="I24" s="393"/>
      <c r="J24" s="396"/>
      <c r="K24" s="393"/>
      <c r="L24" s="396"/>
      <c r="M24" s="393"/>
      <c r="N24" s="396"/>
      <c r="O24" s="397"/>
      <c r="P24" s="385"/>
      <c r="Q24" s="387"/>
      <c r="R24" s="387"/>
      <c r="S24" s="253"/>
      <c r="T24" s="253"/>
      <c r="U24" s="253"/>
    </row>
    <row r="25" spans="1:21" ht="15.75">
      <c r="A25" s="642"/>
      <c r="B25" s="642"/>
      <c r="C25" s="332"/>
      <c r="D25" s="332"/>
      <c r="E25" s="332"/>
      <c r="F25" s="73"/>
      <c r="G25" s="393"/>
      <c r="H25" s="396"/>
      <c r="I25" s="393"/>
      <c r="J25" s="396"/>
      <c r="K25" s="393"/>
      <c r="L25" s="396"/>
      <c r="M25" s="393"/>
      <c r="N25" s="396"/>
      <c r="O25" s="397"/>
      <c r="P25" s="385"/>
      <c r="Q25" s="387"/>
      <c r="R25" s="387"/>
      <c r="S25" s="253"/>
      <c r="T25" s="253"/>
      <c r="U25" s="253"/>
    </row>
    <row r="26" spans="1:21" s="284" customFormat="1" ht="15.75">
      <c r="A26" s="299"/>
      <c r="B26" s="300"/>
      <c r="C26" s="299" t="s">
        <v>118</v>
      </c>
      <c r="D26" s="300"/>
      <c r="E26" s="300"/>
      <c r="F26" s="301"/>
      <c r="G26" s="262">
        <f t="shared" ref="G26:P26" si="0">SUM(G7:G25)</f>
        <v>0</v>
      </c>
      <c r="H26" s="237">
        <f t="shared" si="0"/>
        <v>0</v>
      </c>
      <c r="I26" s="262">
        <f t="shared" si="0"/>
        <v>0</v>
      </c>
      <c r="J26" s="237">
        <f t="shared" si="0"/>
        <v>0</v>
      </c>
      <c r="K26" s="262">
        <f t="shared" si="0"/>
        <v>0</v>
      </c>
      <c r="L26" s="237">
        <f t="shared" si="0"/>
        <v>0</v>
      </c>
      <c r="M26" s="262">
        <f t="shared" si="0"/>
        <v>0</v>
      </c>
      <c r="N26" s="237">
        <f t="shared" si="0"/>
        <v>0</v>
      </c>
      <c r="O26" s="237">
        <f t="shared" si="0"/>
        <v>0</v>
      </c>
      <c r="P26" s="237">
        <f t="shared" si="0"/>
        <v>0</v>
      </c>
      <c r="Q26" s="262"/>
      <c r="R26" s="262"/>
      <c r="S26" s="262"/>
      <c r="T26" s="262"/>
      <c r="U26" s="262"/>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workbookViewId="0">
      <pane ySplit="5" topLeftCell="A6" activePane="bottomLeft" state="frozen"/>
      <selection activeCell="R5" sqref="R5"/>
      <selection pane="bottomLeft" activeCell="C9" sqref="C9"/>
    </sheetView>
  </sheetViews>
  <sheetFormatPr baseColWidth="10" defaultRowHeight="15"/>
  <cols>
    <col min="1" max="2" width="35.7109375" customWidth="1"/>
    <col min="3" max="6" width="27.42578125" customWidth="1"/>
    <col min="7" max="7" width="15.28515625" customWidth="1"/>
    <col min="8" max="8" width="11.5703125" style="238"/>
    <col min="9" max="9" width="15.28515625" customWidth="1"/>
    <col min="10" max="10" width="18.85546875" style="238" customWidth="1"/>
    <col min="12" max="12" width="11.5703125" style="238"/>
    <col min="14" max="14" width="11.5703125" style="238"/>
    <col min="15" max="15" width="15.28515625" customWidth="1"/>
    <col min="16" max="16" width="18.28515625" style="238" customWidth="1"/>
    <col min="17" max="20" width="14.140625" customWidth="1"/>
    <col min="21" max="21" width="17" customWidth="1"/>
  </cols>
  <sheetData>
    <row r="1" spans="1:21" ht="18.75">
      <c r="B1" s="282"/>
      <c r="C1" s="282"/>
      <c r="D1" s="282"/>
      <c r="E1" s="282"/>
      <c r="F1" s="282"/>
      <c r="G1" s="282" t="s">
        <v>492</v>
      </c>
      <c r="I1" s="282"/>
      <c r="J1" s="282"/>
      <c r="K1" s="282"/>
      <c r="L1" s="282"/>
      <c r="M1" s="282"/>
      <c r="N1" s="282"/>
      <c r="O1" s="282"/>
      <c r="P1" s="282"/>
      <c r="Q1" s="282"/>
      <c r="R1" s="282"/>
      <c r="S1" s="282"/>
      <c r="T1" s="282"/>
      <c r="U1" s="282"/>
    </row>
    <row r="2" spans="1:21">
      <c r="A2" s="267" t="s">
        <v>1356</v>
      </c>
      <c r="B2" s="267"/>
      <c r="C2" s="267"/>
      <c r="D2" s="267"/>
      <c r="E2" s="267"/>
      <c r="F2" s="267"/>
      <c r="G2" s="267"/>
      <c r="H2" s="267"/>
      <c r="I2" s="267"/>
      <c r="J2" s="267"/>
      <c r="K2" s="267"/>
      <c r="L2" s="267"/>
      <c r="M2" s="267"/>
      <c r="N2" s="267"/>
      <c r="O2" s="267"/>
      <c r="P2" s="267"/>
      <c r="Q2" s="267"/>
      <c r="R2" s="267"/>
      <c r="S2" s="267"/>
      <c r="T2" s="267"/>
      <c r="U2" s="267"/>
    </row>
    <row r="3" spans="1:21" ht="15" customHeight="1">
      <c r="A3" s="628" t="s">
        <v>100</v>
      </c>
      <c r="B3" s="600" t="s">
        <v>115</v>
      </c>
      <c r="C3" s="612" t="s">
        <v>89</v>
      </c>
      <c r="D3" s="612" t="s">
        <v>90</v>
      </c>
      <c r="E3" s="603" t="s">
        <v>402</v>
      </c>
      <c r="F3" s="612" t="s">
        <v>91</v>
      </c>
      <c r="G3" s="628" t="s">
        <v>103</v>
      </c>
      <c r="H3" s="628"/>
      <c r="I3" s="628"/>
      <c r="J3" s="628"/>
      <c r="K3" s="628"/>
      <c r="L3" s="628"/>
      <c r="M3" s="628"/>
      <c r="N3" s="628"/>
      <c r="O3" s="630" t="s">
        <v>104</v>
      </c>
      <c r="P3" s="630"/>
      <c r="Q3" s="600" t="s">
        <v>105</v>
      </c>
      <c r="R3" s="600" t="s">
        <v>106</v>
      </c>
      <c r="S3" s="600" t="s">
        <v>113</v>
      </c>
      <c r="T3" s="600" t="s">
        <v>112</v>
      </c>
      <c r="U3" s="597" t="s">
        <v>92</v>
      </c>
    </row>
    <row r="4" spans="1:21" ht="15" customHeight="1">
      <c r="A4" s="628"/>
      <c r="B4" s="601"/>
      <c r="C4" s="613"/>
      <c r="D4" s="613"/>
      <c r="E4" s="604"/>
      <c r="F4" s="613"/>
      <c r="G4" s="628" t="s">
        <v>107</v>
      </c>
      <c r="H4" s="628"/>
      <c r="I4" s="628" t="s">
        <v>108</v>
      </c>
      <c r="J4" s="628"/>
      <c r="K4" s="628" t="s">
        <v>109</v>
      </c>
      <c r="L4" s="628"/>
      <c r="M4" s="628" t="s">
        <v>110</v>
      </c>
      <c r="N4" s="628"/>
      <c r="O4" s="630"/>
      <c r="P4" s="630"/>
      <c r="Q4" s="601"/>
      <c r="R4" s="601"/>
      <c r="S4" s="601"/>
      <c r="T4" s="601"/>
      <c r="U4" s="598"/>
    </row>
    <row r="5" spans="1:21" ht="25.5">
      <c r="A5" s="628"/>
      <c r="B5" s="602"/>
      <c r="C5" s="614"/>
      <c r="D5" s="614"/>
      <c r="E5" s="605"/>
      <c r="F5" s="614"/>
      <c r="G5" s="249" t="s">
        <v>111</v>
      </c>
      <c r="H5" s="236" t="s">
        <v>12</v>
      </c>
      <c r="I5" s="249" t="s">
        <v>111</v>
      </c>
      <c r="J5" s="236" t="s">
        <v>12</v>
      </c>
      <c r="K5" s="249" t="s">
        <v>111</v>
      </c>
      <c r="L5" s="236" t="s">
        <v>12</v>
      </c>
      <c r="M5" s="249" t="s">
        <v>111</v>
      </c>
      <c r="N5" s="236" t="s">
        <v>12</v>
      </c>
      <c r="O5" s="249" t="s">
        <v>111</v>
      </c>
      <c r="P5" s="236" t="s">
        <v>12</v>
      </c>
      <c r="Q5" s="602"/>
      <c r="R5" s="602"/>
      <c r="S5" s="602"/>
      <c r="T5" s="602"/>
      <c r="U5" s="599"/>
    </row>
    <row r="6" spans="1:21" ht="15.75">
      <c r="A6" s="629" t="s">
        <v>1473</v>
      </c>
      <c r="B6" s="625" t="s">
        <v>1357</v>
      </c>
      <c r="C6" s="74"/>
      <c r="D6" s="332"/>
      <c r="E6" s="332"/>
      <c r="F6" s="275"/>
      <c r="G6" s="400"/>
      <c r="H6" s="401"/>
      <c r="I6" s="400"/>
      <c r="J6" s="401"/>
      <c r="K6" s="400"/>
      <c r="L6" s="401"/>
      <c r="M6" s="400"/>
      <c r="N6" s="401"/>
      <c r="O6" s="332"/>
      <c r="P6" s="401"/>
      <c r="Q6" s="332"/>
      <c r="R6" s="332"/>
      <c r="S6" s="332"/>
      <c r="T6" s="332"/>
      <c r="U6" s="332"/>
    </row>
    <row r="7" spans="1:21" s="411" customFormat="1" ht="15.75">
      <c r="A7" s="629"/>
      <c r="B7" s="626"/>
      <c r="C7" s="74"/>
      <c r="D7" s="332"/>
      <c r="E7" s="332"/>
      <c r="F7" s="275"/>
      <c r="G7" s="400"/>
      <c r="H7" s="401"/>
      <c r="I7" s="400"/>
      <c r="J7" s="401"/>
      <c r="K7" s="400"/>
      <c r="L7" s="401"/>
      <c r="M7" s="400"/>
      <c r="N7" s="401"/>
      <c r="O7" s="332"/>
      <c r="P7" s="401"/>
      <c r="Q7" s="332"/>
      <c r="R7" s="332"/>
      <c r="S7" s="332"/>
      <c r="T7" s="332"/>
      <c r="U7" s="332"/>
    </row>
    <row r="8" spans="1:21" s="411" customFormat="1" ht="15.75">
      <c r="A8" s="629"/>
      <c r="B8" s="626"/>
      <c r="C8" s="74"/>
      <c r="D8" s="332"/>
      <c r="E8" s="332"/>
      <c r="F8" s="275"/>
      <c r="G8" s="400"/>
      <c r="H8" s="401"/>
      <c r="I8" s="400"/>
      <c r="J8" s="401"/>
      <c r="K8" s="400"/>
      <c r="L8" s="401"/>
      <c r="M8" s="400"/>
      <c r="N8" s="401"/>
      <c r="O8" s="332"/>
      <c r="P8" s="401"/>
      <c r="Q8" s="332"/>
      <c r="R8" s="332"/>
      <c r="S8" s="332"/>
      <c r="T8" s="332"/>
      <c r="U8" s="332"/>
    </row>
    <row r="9" spans="1:21" ht="15.75">
      <c r="A9" s="629"/>
      <c r="B9" s="626"/>
      <c r="C9" s="74"/>
      <c r="D9" s="332"/>
      <c r="E9" s="332"/>
      <c r="F9" s="275"/>
      <c r="G9" s="400"/>
      <c r="H9" s="401"/>
      <c r="I9" s="400"/>
      <c r="J9" s="401"/>
      <c r="K9" s="400"/>
      <c r="L9" s="401"/>
      <c r="M9" s="400"/>
      <c r="N9" s="401"/>
      <c r="O9" s="332"/>
      <c r="P9" s="401"/>
      <c r="Q9" s="332"/>
      <c r="R9" s="332"/>
      <c r="S9" s="332"/>
      <c r="T9" s="332"/>
      <c r="U9" s="332"/>
    </row>
    <row r="10" spans="1:21" ht="15.75">
      <c r="A10" s="629"/>
      <c r="B10" s="626"/>
      <c r="C10" s="74"/>
      <c r="D10" s="332"/>
      <c r="E10" s="332"/>
      <c r="F10" s="275"/>
      <c r="G10" s="400"/>
      <c r="H10" s="401"/>
      <c r="I10" s="400"/>
      <c r="J10" s="401"/>
      <c r="K10" s="400"/>
      <c r="L10" s="401"/>
      <c r="M10" s="400"/>
      <c r="N10" s="401"/>
      <c r="O10" s="332"/>
      <c r="P10" s="401"/>
      <c r="Q10" s="332"/>
      <c r="R10" s="332"/>
      <c r="S10" s="332"/>
      <c r="T10" s="332"/>
      <c r="U10" s="332"/>
    </row>
    <row r="11" spans="1:21" ht="15.75">
      <c r="A11" s="629"/>
      <c r="B11" s="627"/>
      <c r="C11" s="74"/>
      <c r="D11" s="332"/>
      <c r="E11" s="332"/>
      <c r="F11" s="275"/>
      <c r="G11" s="400"/>
      <c r="H11" s="401"/>
      <c r="I11" s="400"/>
      <c r="J11" s="401"/>
      <c r="K11" s="400"/>
      <c r="L11" s="401"/>
      <c r="M11" s="400"/>
      <c r="N11" s="401"/>
      <c r="O11" s="332"/>
      <c r="P11" s="401"/>
      <c r="Q11" s="332"/>
      <c r="R11" s="332"/>
      <c r="S11" s="332"/>
      <c r="T11" s="332"/>
      <c r="U11" s="332"/>
    </row>
    <row r="12" spans="1:21" ht="15.75">
      <c r="A12" s="626" t="s">
        <v>1474</v>
      </c>
      <c r="B12" s="625" t="s">
        <v>1475</v>
      </c>
      <c r="C12" s="74"/>
      <c r="D12" s="313"/>
      <c r="E12" s="313"/>
      <c r="F12" s="313"/>
      <c r="G12" s="400"/>
      <c r="H12" s="401"/>
      <c r="I12" s="400"/>
      <c r="J12" s="401"/>
      <c r="K12" s="400"/>
      <c r="L12" s="401"/>
      <c r="M12" s="400"/>
      <c r="N12" s="401"/>
      <c r="O12" s="332"/>
      <c r="P12" s="401"/>
      <c r="Q12" s="332"/>
      <c r="R12" s="332"/>
      <c r="S12" s="332"/>
      <c r="T12" s="332"/>
      <c r="U12" s="332"/>
    </row>
    <row r="13" spans="1:21" ht="15.75">
      <c r="A13" s="626"/>
      <c r="B13" s="626"/>
      <c r="C13" s="74"/>
      <c r="D13" s="332"/>
      <c r="E13" s="332"/>
      <c r="F13" s="275"/>
      <c r="G13" s="400"/>
      <c r="H13" s="401"/>
      <c r="I13" s="400"/>
      <c r="J13" s="401"/>
      <c r="K13" s="400"/>
      <c r="L13" s="401"/>
      <c r="M13" s="400"/>
      <c r="N13" s="401"/>
      <c r="O13" s="332"/>
      <c r="P13" s="401"/>
      <c r="Q13" s="332"/>
      <c r="R13" s="332"/>
      <c r="S13" s="332"/>
      <c r="T13" s="332"/>
      <c r="U13" s="332"/>
    </row>
    <row r="14" spans="1:21" ht="15.75">
      <c r="A14" s="626"/>
      <c r="B14" s="626"/>
      <c r="C14" s="74"/>
      <c r="D14" s="332"/>
      <c r="E14" s="332"/>
      <c r="F14" s="275"/>
      <c r="G14" s="400"/>
      <c r="H14" s="401"/>
      <c r="I14" s="400"/>
      <c r="J14" s="401"/>
      <c r="K14" s="400"/>
      <c r="L14" s="401"/>
      <c r="M14" s="400"/>
      <c r="N14" s="401"/>
      <c r="O14" s="332"/>
      <c r="P14" s="401"/>
      <c r="Q14" s="332"/>
      <c r="R14" s="332"/>
      <c r="S14" s="332"/>
      <c r="T14" s="332"/>
      <c r="U14" s="332"/>
    </row>
    <row r="15" spans="1:21" ht="15.75">
      <c r="A15" s="626"/>
      <c r="B15" s="626"/>
      <c r="C15" s="74"/>
      <c r="D15" s="332"/>
      <c r="E15" s="332"/>
      <c r="F15" s="275"/>
      <c r="G15" s="400"/>
      <c r="H15" s="401"/>
      <c r="I15" s="400"/>
      <c r="J15" s="401"/>
      <c r="K15" s="400"/>
      <c r="L15" s="401"/>
      <c r="M15" s="400"/>
      <c r="N15" s="401"/>
      <c r="O15" s="332"/>
      <c r="P15" s="401"/>
      <c r="Q15" s="332"/>
      <c r="R15" s="332"/>
      <c r="S15" s="332"/>
      <c r="T15" s="332"/>
      <c r="U15" s="332"/>
    </row>
    <row r="16" spans="1:21" ht="15.75">
      <c r="A16" s="626"/>
      <c r="B16" s="626"/>
      <c r="C16" s="74"/>
      <c r="D16" s="332"/>
      <c r="E16" s="332"/>
      <c r="F16" s="275"/>
      <c r="G16" s="400"/>
      <c r="H16" s="401"/>
      <c r="I16" s="400"/>
      <c r="J16" s="401"/>
      <c r="K16" s="400"/>
      <c r="L16" s="401"/>
      <c r="M16" s="400"/>
      <c r="N16" s="401"/>
      <c r="O16" s="332"/>
      <c r="P16" s="401"/>
      <c r="Q16" s="332"/>
      <c r="R16" s="332"/>
      <c r="S16" s="332"/>
      <c r="T16" s="332"/>
      <c r="U16" s="332"/>
    </row>
    <row r="17" spans="1:21" ht="15.75">
      <c r="A17" s="626"/>
      <c r="B17" s="626"/>
      <c r="C17" s="74"/>
      <c r="D17" s="332"/>
      <c r="E17" s="332"/>
      <c r="F17" s="275"/>
      <c r="G17" s="400"/>
      <c r="H17" s="401"/>
      <c r="I17" s="400"/>
      <c r="J17" s="401"/>
      <c r="K17" s="400"/>
      <c r="L17" s="401"/>
      <c r="M17" s="400"/>
      <c r="N17" s="401"/>
      <c r="O17" s="332"/>
      <c r="P17" s="401"/>
      <c r="Q17" s="332"/>
      <c r="R17" s="332"/>
      <c r="S17" s="332"/>
      <c r="T17" s="332"/>
      <c r="U17" s="332"/>
    </row>
    <row r="18" spans="1:21" ht="15.75">
      <c r="A18" s="627"/>
      <c r="B18" s="627"/>
      <c r="C18" s="74"/>
      <c r="D18" s="332"/>
      <c r="E18" s="332"/>
      <c r="F18" s="275"/>
      <c r="G18" s="400"/>
      <c r="H18" s="401"/>
      <c r="I18" s="400"/>
      <c r="J18" s="401"/>
      <c r="K18" s="400"/>
      <c r="L18" s="401"/>
      <c r="M18" s="400"/>
      <c r="N18" s="401"/>
      <c r="O18" s="332"/>
      <c r="P18" s="401"/>
      <c r="Q18" s="332"/>
      <c r="R18" s="332"/>
      <c r="S18" s="332"/>
      <c r="T18" s="332"/>
      <c r="U18" s="332"/>
    </row>
    <row r="19" spans="1:21" ht="15.75">
      <c r="A19" s="625" t="s">
        <v>1476</v>
      </c>
      <c r="B19" s="625" t="s">
        <v>1477</v>
      </c>
      <c r="C19" s="74"/>
      <c r="D19" s="332"/>
      <c r="E19" s="332"/>
      <c r="F19" s="275"/>
      <c r="G19" s="400"/>
      <c r="H19" s="401"/>
      <c r="I19" s="400"/>
      <c r="J19" s="401"/>
      <c r="K19" s="400"/>
      <c r="L19" s="401"/>
      <c r="M19" s="400"/>
      <c r="N19" s="401"/>
      <c r="O19" s="332"/>
      <c r="P19" s="401"/>
      <c r="Q19" s="332"/>
      <c r="R19" s="332"/>
      <c r="S19" s="332"/>
      <c r="T19" s="332"/>
      <c r="U19" s="332"/>
    </row>
    <row r="20" spans="1:21" s="411" customFormat="1" ht="15.75">
      <c r="A20" s="626"/>
      <c r="B20" s="626"/>
      <c r="C20" s="74"/>
      <c r="D20" s="332"/>
      <c r="E20" s="332"/>
      <c r="F20" s="275"/>
      <c r="G20" s="400"/>
      <c r="H20" s="401"/>
      <c r="I20" s="400"/>
      <c r="J20" s="401"/>
      <c r="K20" s="400"/>
      <c r="L20" s="401"/>
      <c r="M20" s="400"/>
      <c r="N20" s="401"/>
      <c r="O20" s="332"/>
      <c r="P20" s="401"/>
      <c r="Q20" s="332"/>
      <c r="R20" s="332"/>
      <c r="S20" s="332"/>
      <c r="T20" s="332"/>
      <c r="U20" s="332"/>
    </row>
    <row r="21" spans="1:21" s="411" customFormat="1" ht="15.75">
      <c r="A21" s="626"/>
      <c r="B21" s="626"/>
      <c r="C21" s="74"/>
      <c r="D21" s="332"/>
      <c r="E21" s="332"/>
      <c r="F21" s="275"/>
      <c r="G21" s="400"/>
      <c r="H21" s="401"/>
      <c r="I21" s="400"/>
      <c r="J21" s="401"/>
      <c r="K21" s="400"/>
      <c r="L21" s="401"/>
      <c r="M21" s="400"/>
      <c r="N21" s="401"/>
      <c r="O21" s="332"/>
      <c r="P21" s="401"/>
      <c r="Q21" s="332"/>
      <c r="R21" s="332"/>
      <c r="S21" s="332"/>
      <c r="T21" s="332"/>
      <c r="U21" s="332"/>
    </row>
    <row r="22" spans="1:21" s="411" customFormat="1" ht="15.75">
      <c r="A22" s="626"/>
      <c r="B22" s="626"/>
      <c r="C22" s="74"/>
      <c r="D22" s="332"/>
      <c r="E22" s="332"/>
      <c r="F22" s="275"/>
      <c r="G22" s="400"/>
      <c r="H22" s="401"/>
      <c r="I22" s="400"/>
      <c r="J22" s="401"/>
      <c r="K22" s="400"/>
      <c r="L22" s="401"/>
      <c r="M22" s="400"/>
      <c r="N22" s="401"/>
      <c r="O22" s="332"/>
      <c r="P22" s="401"/>
      <c r="Q22" s="332"/>
      <c r="R22" s="332"/>
      <c r="S22" s="332"/>
      <c r="T22" s="332"/>
      <c r="U22" s="332"/>
    </row>
    <row r="23" spans="1:21" ht="15.75">
      <c r="A23" s="626"/>
      <c r="B23" s="626"/>
      <c r="C23" s="74"/>
      <c r="D23" s="332"/>
      <c r="E23" s="332"/>
      <c r="F23" s="275"/>
      <c r="G23" s="400"/>
      <c r="H23" s="401"/>
      <c r="I23" s="400"/>
      <c r="J23" s="401"/>
      <c r="K23" s="400"/>
      <c r="L23" s="401"/>
      <c r="M23" s="400"/>
      <c r="N23" s="401"/>
      <c r="O23" s="332"/>
      <c r="P23" s="401"/>
      <c r="Q23" s="332"/>
      <c r="R23" s="332"/>
      <c r="S23" s="332"/>
      <c r="T23" s="332"/>
      <c r="U23" s="332"/>
    </row>
    <row r="24" spans="1:21" ht="15.75">
      <c r="A24" s="626"/>
      <c r="B24" s="626"/>
      <c r="C24" s="74"/>
      <c r="D24" s="332"/>
      <c r="E24" s="332"/>
      <c r="F24" s="275"/>
      <c r="G24" s="400"/>
      <c r="H24" s="401"/>
      <c r="I24" s="400"/>
      <c r="J24" s="401"/>
      <c r="K24" s="400"/>
      <c r="L24" s="401"/>
      <c r="M24" s="400"/>
      <c r="N24" s="401"/>
      <c r="O24" s="332"/>
      <c r="P24" s="401"/>
      <c r="Q24" s="332"/>
      <c r="R24" s="332"/>
      <c r="S24" s="332"/>
      <c r="T24" s="332"/>
      <c r="U24" s="332"/>
    </row>
    <row r="25" spans="1:21" ht="15.75">
      <c r="A25" s="627"/>
      <c r="B25" s="627"/>
      <c r="C25" s="74"/>
      <c r="D25" s="332"/>
      <c r="E25" s="332"/>
      <c r="F25" s="275"/>
      <c r="G25" s="400"/>
      <c r="H25" s="401"/>
      <c r="I25" s="400"/>
      <c r="J25" s="401"/>
      <c r="K25" s="400"/>
      <c r="L25" s="401"/>
      <c r="M25" s="400"/>
      <c r="N25" s="401"/>
      <c r="O25" s="332"/>
      <c r="P25" s="401"/>
      <c r="Q25" s="332"/>
      <c r="R25" s="332"/>
      <c r="S25" s="332"/>
      <c r="T25" s="332"/>
      <c r="U25" s="332"/>
    </row>
    <row r="26" spans="1:21" ht="15.75">
      <c r="A26" s="625" t="s">
        <v>1478</v>
      </c>
      <c r="B26" s="625" t="s">
        <v>1479</v>
      </c>
      <c r="C26" s="74"/>
      <c r="D26" s="332"/>
      <c r="E26" s="332"/>
      <c r="F26" s="275"/>
      <c r="G26" s="400"/>
      <c r="H26" s="401"/>
      <c r="I26" s="400"/>
      <c r="J26" s="401"/>
      <c r="K26" s="400"/>
      <c r="L26" s="401"/>
      <c r="M26" s="400"/>
      <c r="N26" s="401"/>
      <c r="O26" s="332"/>
      <c r="P26" s="401"/>
      <c r="Q26" s="332"/>
      <c r="R26" s="332"/>
      <c r="S26" s="332"/>
      <c r="T26" s="332"/>
      <c r="U26" s="332"/>
    </row>
    <row r="27" spans="1:21" s="411" customFormat="1" ht="15.75">
      <c r="A27" s="626"/>
      <c r="B27" s="626"/>
      <c r="C27" s="74"/>
      <c r="D27" s="332"/>
      <c r="E27" s="332"/>
      <c r="F27" s="275"/>
      <c r="G27" s="400"/>
      <c r="H27" s="401"/>
      <c r="I27" s="400"/>
      <c r="J27" s="401"/>
      <c r="K27" s="400"/>
      <c r="L27" s="401"/>
      <c r="M27" s="400"/>
      <c r="N27" s="401"/>
      <c r="O27" s="332"/>
      <c r="P27" s="401"/>
      <c r="Q27" s="332"/>
      <c r="R27" s="332"/>
      <c r="S27" s="332"/>
      <c r="T27" s="332"/>
      <c r="U27" s="332"/>
    </row>
    <row r="28" spans="1:21" s="411" customFormat="1" ht="15.75">
      <c r="A28" s="626"/>
      <c r="B28" s="626"/>
      <c r="C28" s="74"/>
      <c r="D28" s="332"/>
      <c r="E28" s="332"/>
      <c r="F28" s="275"/>
      <c r="G28" s="400"/>
      <c r="H28" s="401"/>
      <c r="I28" s="400"/>
      <c r="J28" s="401"/>
      <c r="K28" s="400"/>
      <c r="L28" s="401"/>
      <c r="M28" s="400"/>
      <c r="N28" s="401"/>
      <c r="O28" s="332"/>
      <c r="P28" s="401"/>
      <c r="Q28" s="332"/>
      <c r="R28" s="332"/>
      <c r="S28" s="332"/>
      <c r="T28" s="332"/>
      <c r="U28" s="332"/>
    </row>
    <row r="29" spans="1:21" s="411" customFormat="1" ht="15.75">
      <c r="A29" s="626"/>
      <c r="B29" s="626"/>
      <c r="C29" s="74"/>
      <c r="D29" s="332"/>
      <c r="E29" s="332"/>
      <c r="F29" s="275"/>
      <c r="G29" s="400"/>
      <c r="H29" s="401"/>
      <c r="I29" s="400"/>
      <c r="J29" s="401"/>
      <c r="K29" s="400"/>
      <c r="L29" s="401"/>
      <c r="M29" s="400"/>
      <c r="N29" s="401"/>
      <c r="O29" s="332"/>
      <c r="P29" s="401"/>
      <c r="Q29" s="332"/>
      <c r="R29" s="332"/>
      <c r="S29" s="332"/>
      <c r="T29" s="332"/>
      <c r="U29" s="332"/>
    </row>
    <row r="30" spans="1:21" ht="15.75">
      <c r="A30" s="626"/>
      <c r="B30" s="626"/>
      <c r="C30" s="74"/>
      <c r="D30" s="332"/>
      <c r="E30" s="332"/>
      <c r="F30" s="275"/>
      <c r="G30" s="400"/>
      <c r="H30" s="401"/>
      <c r="I30" s="400"/>
      <c r="J30" s="401"/>
      <c r="K30" s="400"/>
      <c r="L30" s="401"/>
      <c r="M30" s="400"/>
      <c r="N30" s="401"/>
      <c r="O30" s="332"/>
      <c r="P30" s="401"/>
      <c r="Q30" s="332"/>
      <c r="R30" s="332"/>
      <c r="S30" s="332"/>
      <c r="T30" s="332"/>
      <c r="U30" s="332"/>
    </row>
    <row r="31" spans="1:21" ht="15.75">
      <c r="A31" s="626"/>
      <c r="B31" s="626"/>
      <c r="C31" s="74"/>
      <c r="D31" s="332"/>
      <c r="E31" s="332"/>
      <c r="F31" s="275"/>
      <c r="G31" s="400"/>
      <c r="H31" s="401"/>
      <c r="I31" s="400"/>
      <c r="J31" s="401"/>
      <c r="K31" s="400"/>
      <c r="L31" s="401"/>
      <c r="M31" s="400"/>
      <c r="N31" s="401"/>
      <c r="O31" s="332"/>
      <c r="P31" s="401"/>
      <c r="Q31" s="332"/>
      <c r="R31" s="332"/>
      <c r="S31" s="332"/>
      <c r="T31" s="332"/>
      <c r="U31" s="332"/>
    </row>
    <row r="32" spans="1:21" ht="15.75">
      <c r="A32" s="627"/>
      <c r="B32" s="627"/>
      <c r="C32" s="74"/>
      <c r="D32" s="332"/>
      <c r="E32" s="332"/>
      <c r="F32" s="275"/>
      <c r="G32" s="400"/>
      <c r="H32" s="401"/>
      <c r="I32" s="400"/>
      <c r="J32" s="401"/>
      <c r="K32" s="400"/>
      <c r="L32" s="401"/>
      <c r="M32" s="400"/>
      <c r="N32" s="401"/>
      <c r="O32" s="332"/>
      <c r="P32" s="401"/>
      <c r="Q32" s="332"/>
      <c r="R32" s="332"/>
      <c r="S32" s="332"/>
      <c r="T32" s="332"/>
      <c r="U32" s="332"/>
    </row>
    <row r="33" spans="1:21" ht="15.6" customHeight="1">
      <c r="A33" s="290"/>
      <c r="B33" s="291"/>
      <c r="C33" s="290" t="s">
        <v>123</v>
      </c>
      <c r="D33" s="291"/>
      <c r="E33" s="291"/>
      <c r="F33" s="292"/>
      <c r="G33" s="280">
        <f t="shared" ref="G33:P33" si="0">SUM(G6:G18)</f>
        <v>0</v>
      </c>
      <c r="H33" s="281">
        <f t="shared" si="0"/>
        <v>0</v>
      </c>
      <c r="I33" s="280">
        <f t="shared" si="0"/>
        <v>0</v>
      </c>
      <c r="J33" s="281">
        <f t="shared" si="0"/>
        <v>0</v>
      </c>
      <c r="K33" s="280">
        <f t="shared" si="0"/>
        <v>0</v>
      </c>
      <c r="L33" s="281">
        <f t="shared" si="0"/>
        <v>0</v>
      </c>
      <c r="M33" s="280">
        <f t="shared" si="0"/>
        <v>0</v>
      </c>
      <c r="N33" s="281">
        <f t="shared" si="0"/>
        <v>0</v>
      </c>
      <c r="O33" s="281">
        <f t="shared" si="0"/>
        <v>0</v>
      </c>
      <c r="P33" s="281">
        <f t="shared" si="0"/>
        <v>0</v>
      </c>
      <c r="Q33" s="262"/>
      <c r="R33" s="262"/>
      <c r="S33" s="262"/>
      <c r="T33" s="262"/>
      <c r="U33" s="262"/>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8"/>
  <sheetViews>
    <sheetView workbookViewId="0">
      <pane ySplit="7" topLeftCell="A8" activePane="bottomLeft" state="frozen"/>
      <selection activeCell="A7" sqref="A7"/>
      <selection pane="bottomLeft" activeCell="C9" sqref="C9"/>
    </sheetView>
  </sheetViews>
  <sheetFormatPr baseColWidth="10" defaultRowHeight="15"/>
  <cols>
    <col min="1" max="2" width="21.7109375" customWidth="1"/>
    <col min="3" max="6" width="27.42578125" customWidth="1"/>
    <col min="7" max="7" width="15.28515625" customWidth="1"/>
    <col min="8" max="8" width="13.710937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6" width="18.28515625" style="238" customWidth="1"/>
    <col min="17" max="20" width="14.140625" customWidth="1"/>
    <col min="21" max="21" width="17" customWidth="1"/>
  </cols>
  <sheetData>
    <row r="1" spans="1:21" ht="18.75">
      <c r="B1" s="282"/>
      <c r="C1" s="282"/>
      <c r="D1" s="282"/>
      <c r="E1" s="282"/>
      <c r="F1" s="282"/>
      <c r="G1" s="282" t="s">
        <v>1436</v>
      </c>
      <c r="J1" s="282"/>
      <c r="K1" s="282"/>
      <c r="L1" s="282"/>
      <c r="M1" s="282"/>
      <c r="N1" s="282"/>
      <c r="O1" s="282"/>
      <c r="P1" s="282"/>
      <c r="Q1" s="282"/>
      <c r="R1" s="282"/>
      <c r="S1" s="282"/>
      <c r="T1" s="282"/>
      <c r="U1" s="282"/>
    </row>
    <row r="2" spans="1:21" ht="18.75">
      <c r="A2" s="267" t="s">
        <v>1370</v>
      </c>
      <c r="B2" s="282"/>
      <c r="C2" s="282"/>
      <c r="D2" s="282"/>
      <c r="E2" s="282"/>
      <c r="F2" s="282"/>
      <c r="G2" s="282"/>
      <c r="J2" s="282"/>
      <c r="K2" s="282"/>
      <c r="L2" s="282"/>
      <c r="M2" s="282"/>
      <c r="N2" s="282"/>
      <c r="O2" s="282"/>
      <c r="P2" s="282"/>
      <c r="Q2" s="282"/>
      <c r="R2" s="282"/>
      <c r="S2" s="282"/>
      <c r="T2" s="282"/>
      <c r="U2" s="282"/>
    </row>
    <row r="3" spans="1:21">
      <c r="A3" s="646" t="s">
        <v>1434</v>
      </c>
      <c r="B3" s="646"/>
      <c r="C3" s="646"/>
      <c r="D3" s="646"/>
      <c r="E3" s="646"/>
      <c r="F3" s="646"/>
      <c r="G3" s="646"/>
      <c r="H3" s="646"/>
      <c r="I3" s="646"/>
      <c r="J3" s="646"/>
      <c r="K3" s="646"/>
      <c r="L3" s="646"/>
      <c r="M3" s="646"/>
      <c r="N3" s="646"/>
      <c r="O3" s="646"/>
      <c r="P3" s="646"/>
      <c r="Q3" s="646"/>
      <c r="R3" s="646"/>
      <c r="S3" s="646"/>
      <c r="T3" s="646"/>
      <c r="U3" s="646"/>
    </row>
    <row r="4" spans="1:21">
      <c r="A4" s="320" t="s">
        <v>1433</v>
      </c>
      <c r="B4" s="267"/>
      <c r="C4" s="267"/>
      <c r="D4" s="267"/>
      <c r="E4" s="267"/>
      <c r="F4" s="267"/>
      <c r="G4" s="267"/>
      <c r="H4" s="267"/>
      <c r="I4" s="267"/>
      <c r="J4" s="267"/>
      <c r="K4" s="267"/>
      <c r="L4" s="267"/>
      <c r="M4" s="267"/>
      <c r="N4" s="267"/>
      <c r="O4" s="267"/>
      <c r="P4" s="267"/>
      <c r="Q4" s="267"/>
      <c r="R4" s="267"/>
      <c r="S4" s="267"/>
      <c r="T4" s="267"/>
      <c r="U4" s="267"/>
    </row>
    <row r="5" spans="1:21" ht="15" customHeight="1">
      <c r="A5" s="628" t="s">
        <v>100</v>
      </c>
      <c r="B5" s="600" t="s">
        <v>115</v>
      </c>
      <c r="C5" s="612" t="s">
        <v>89</v>
      </c>
      <c r="D5" s="612" t="s">
        <v>90</v>
      </c>
      <c r="E5" s="603" t="s">
        <v>402</v>
      </c>
      <c r="F5" s="612" t="s">
        <v>91</v>
      </c>
      <c r="G5" s="628" t="s">
        <v>103</v>
      </c>
      <c r="H5" s="628"/>
      <c r="I5" s="628"/>
      <c r="J5" s="628"/>
      <c r="K5" s="628"/>
      <c r="L5" s="628"/>
      <c r="M5" s="628"/>
      <c r="N5" s="628"/>
      <c r="O5" s="630" t="s">
        <v>104</v>
      </c>
      <c r="P5" s="630"/>
      <c r="Q5" s="600" t="s">
        <v>105</v>
      </c>
      <c r="R5" s="600" t="s">
        <v>106</v>
      </c>
      <c r="S5" s="600" t="s">
        <v>113</v>
      </c>
      <c r="T5" s="600" t="s">
        <v>112</v>
      </c>
      <c r="U5" s="597" t="s">
        <v>92</v>
      </c>
    </row>
    <row r="6" spans="1:21" ht="15" customHeight="1">
      <c r="A6" s="628"/>
      <c r="B6" s="601"/>
      <c r="C6" s="613"/>
      <c r="D6" s="613"/>
      <c r="E6" s="604"/>
      <c r="F6" s="613"/>
      <c r="G6" s="628" t="s">
        <v>107</v>
      </c>
      <c r="H6" s="628"/>
      <c r="I6" s="628" t="s">
        <v>108</v>
      </c>
      <c r="J6" s="628"/>
      <c r="K6" s="628" t="s">
        <v>109</v>
      </c>
      <c r="L6" s="628"/>
      <c r="M6" s="628" t="s">
        <v>110</v>
      </c>
      <c r="N6" s="628"/>
      <c r="O6" s="630"/>
      <c r="P6" s="630"/>
      <c r="Q6" s="601"/>
      <c r="R6" s="601"/>
      <c r="S6" s="601"/>
      <c r="T6" s="601"/>
      <c r="U6" s="598"/>
    </row>
    <row r="7" spans="1:21" ht="25.5">
      <c r="A7" s="628"/>
      <c r="B7" s="602"/>
      <c r="C7" s="614"/>
      <c r="D7" s="614"/>
      <c r="E7" s="605"/>
      <c r="F7" s="614"/>
      <c r="G7" s="249" t="s">
        <v>111</v>
      </c>
      <c r="H7" s="236" t="s">
        <v>12</v>
      </c>
      <c r="I7" s="249" t="s">
        <v>111</v>
      </c>
      <c r="J7" s="236" t="s">
        <v>12</v>
      </c>
      <c r="K7" s="249" t="s">
        <v>111</v>
      </c>
      <c r="L7" s="236" t="s">
        <v>12</v>
      </c>
      <c r="M7" s="249" t="s">
        <v>111</v>
      </c>
      <c r="N7" s="236" t="s">
        <v>12</v>
      </c>
      <c r="O7" s="249" t="s">
        <v>111</v>
      </c>
      <c r="P7" s="236" t="s">
        <v>12</v>
      </c>
      <c r="Q7" s="602"/>
      <c r="R7" s="602"/>
      <c r="S7" s="602"/>
      <c r="T7" s="602"/>
      <c r="U7" s="599"/>
    </row>
    <row r="8" spans="1:21" ht="15.75">
      <c r="A8" s="647" t="s">
        <v>1434</v>
      </c>
      <c r="B8" s="647" t="s">
        <v>1437</v>
      </c>
      <c r="C8" s="278"/>
      <c r="D8" s="278"/>
      <c r="E8" s="278"/>
      <c r="F8" s="279"/>
      <c r="G8" s="279"/>
      <c r="H8" s="403"/>
      <c r="I8" s="279"/>
      <c r="J8" s="403"/>
      <c r="K8" s="279"/>
      <c r="L8" s="403"/>
      <c r="M8" s="279"/>
      <c r="N8" s="403"/>
      <c r="O8" s="279"/>
      <c r="P8" s="403"/>
      <c r="Q8" s="279"/>
      <c r="R8" s="279"/>
      <c r="S8" s="279"/>
      <c r="T8" s="279"/>
      <c r="U8" s="279"/>
    </row>
    <row r="9" spans="1:21" ht="15.75">
      <c r="A9" s="648"/>
      <c r="B9" s="648"/>
      <c r="C9" s="278"/>
      <c r="D9" s="278"/>
      <c r="E9" s="278"/>
      <c r="F9" s="279"/>
      <c r="G9" s="279"/>
      <c r="H9" s="403"/>
      <c r="I9" s="279"/>
      <c r="J9" s="403"/>
      <c r="K9" s="279"/>
      <c r="L9" s="403"/>
      <c r="M9" s="279"/>
      <c r="N9" s="403"/>
      <c r="O9" s="279"/>
      <c r="P9" s="403"/>
      <c r="Q9" s="279"/>
      <c r="R9" s="279"/>
      <c r="S9" s="279"/>
      <c r="T9" s="279"/>
      <c r="U9" s="279"/>
    </row>
    <row r="10" spans="1:21" ht="15.75">
      <c r="A10" s="648"/>
      <c r="B10" s="648"/>
      <c r="C10" s="278"/>
      <c r="D10" s="278"/>
      <c r="E10" s="278"/>
      <c r="F10" s="279"/>
      <c r="G10" s="279"/>
      <c r="H10" s="403"/>
      <c r="I10" s="279"/>
      <c r="J10" s="403"/>
      <c r="K10" s="279"/>
      <c r="L10" s="403"/>
      <c r="M10" s="279"/>
      <c r="N10" s="403"/>
      <c r="O10" s="279"/>
      <c r="P10" s="403"/>
      <c r="Q10" s="279"/>
      <c r="R10" s="279"/>
      <c r="S10" s="279"/>
      <c r="T10" s="279"/>
      <c r="U10" s="279"/>
    </row>
    <row r="11" spans="1:21" ht="15.75">
      <c r="A11" s="648"/>
      <c r="B11" s="648"/>
      <c r="C11" s="278"/>
      <c r="D11" s="278"/>
      <c r="E11" s="278"/>
      <c r="F11" s="279"/>
      <c r="G11" s="279"/>
      <c r="H11" s="403"/>
      <c r="I11" s="279"/>
      <c r="J11" s="403"/>
      <c r="K11" s="279"/>
      <c r="L11" s="403"/>
      <c r="M11" s="279"/>
      <c r="N11" s="403"/>
      <c r="O11" s="279"/>
      <c r="P11" s="403"/>
      <c r="Q11" s="279"/>
      <c r="R11" s="279"/>
      <c r="S11" s="279"/>
      <c r="T11" s="279"/>
      <c r="U11" s="279"/>
    </row>
    <row r="12" spans="1:21" ht="15.75">
      <c r="A12" s="648"/>
      <c r="B12" s="648"/>
      <c r="C12" s="278"/>
      <c r="D12" s="278"/>
      <c r="E12" s="278"/>
      <c r="F12" s="279"/>
      <c r="G12" s="279"/>
      <c r="H12" s="403"/>
      <c r="I12" s="279"/>
      <c r="J12" s="403"/>
      <c r="K12" s="279"/>
      <c r="L12" s="403"/>
      <c r="M12" s="279"/>
      <c r="N12" s="403"/>
      <c r="O12" s="279"/>
      <c r="P12" s="403"/>
      <c r="Q12" s="279"/>
      <c r="R12" s="279"/>
      <c r="S12" s="279"/>
      <c r="T12" s="279"/>
      <c r="U12" s="279"/>
    </row>
    <row r="13" spans="1:21" ht="15.75">
      <c r="A13" s="649"/>
      <c r="B13" s="649"/>
      <c r="C13" s="278"/>
      <c r="D13" s="278"/>
      <c r="E13" s="278"/>
      <c r="F13" s="279"/>
      <c r="G13" s="279"/>
      <c r="H13" s="403"/>
      <c r="I13" s="279"/>
      <c r="J13" s="403"/>
      <c r="K13" s="279"/>
      <c r="L13" s="403"/>
      <c r="M13" s="279"/>
      <c r="N13" s="403"/>
      <c r="O13" s="279"/>
      <c r="P13" s="403"/>
      <c r="Q13" s="279"/>
      <c r="R13" s="279"/>
      <c r="S13" s="279"/>
      <c r="T13" s="279"/>
      <c r="U13" s="404"/>
    </row>
    <row r="14" spans="1:21" ht="15.75">
      <c r="A14" s="647" t="s">
        <v>1433</v>
      </c>
      <c r="B14" s="647" t="s">
        <v>1438</v>
      </c>
      <c r="C14" s="278"/>
      <c r="D14" s="278"/>
      <c r="E14" s="278"/>
      <c r="F14" s="279"/>
      <c r="G14" s="279"/>
      <c r="H14" s="403"/>
      <c r="I14" s="279"/>
      <c r="J14" s="403"/>
      <c r="K14" s="405"/>
      <c r="L14" s="403"/>
      <c r="M14" s="279"/>
      <c r="N14" s="403"/>
      <c r="O14" s="406"/>
      <c r="P14" s="403"/>
      <c r="Q14" s="279"/>
      <c r="R14" s="279"/>
      <c r="S14" s="279"/>
      <c r="T14" s="279"/>
      <c r="U14" s="279"/>
    </row>
    <row r="15" spans="1:21" ht="15.75">
      <c r="A15" s="648"/>
      <c r="B15" s="648"/>
      <c r="C15" s="278"/>
      <c r="D15" s="278"/>
      <c r="E15" s="278"/>
      <c r="F15" s="279"/>
      <c r="G15" s="279"/>
      <c r="H15" s="403"/>
      <c r="I15" s="279"/>
      <c r="J15" s="403"/>
      <c r="K15" s="405"/>
      <c r="L15" s="403"/>
      <c r="M15" s="279"/>
      <c r="N15" s="403"/>
      <c r="O15" s="406"/>
      <c r="P15" s="403"/>
      <c r="Q15" s="279"/>
      <c r="R15" s="279"/>
      <c r="S15" s="279"/>
      <c r="T15" s="279"/>
      <c r="U15" s="279"/>
    </row>
    <row r="16" spans="1:21" ht="15.75">
      <c r="A16" s="648"/>
      <c r="B16" s="648"/>
      <c r="C16" s="278"/>
      <c r="D16" s="278"/>
      <c r="E16" s="278"/>
      <c r="F16" s="279"/>
      <c r="G16" s="279"/>
      <c r="H16" s="403"/>
      <c r="I16" s="279"/>
      <c r="J16" s="403"/>
      <c r="K16" s="405"/>
      <c r="L16" s="403"/>
      <c r="M16" s="279"/>
      <c r="N16" s="403"/>
      <c r="O16" s="406"/>
      <c r="P16" s="403"/>
      <c r="Q16" s="279"/>
      <c r="R16" s="279"/>
      <c r="S16" s="279"/>
      <c r="T16" s="279"/>
      <c r="U16" s="279"/>
    </row>
    <row r="17" spans="1:21" ht="15.75">
      <c r="A17" s="648"/>
      <c r="B17" s="648"/>
      <c r="C17" s="278"/>
      <c r="D17" s="278"/>
      <c r="E17" s="278"/>
      <c r="F17" s="279"/>
      <c r="G17" s="279"/>
      <c r="H17" s="403"/>
      <c r="I17" s="279"/>
      <c r="J17" s="403"/>
      <c r="K17" s="405"/>
      <c r="L17" s="403"/>
      <c r="M17" s="279"/>
      <c r="N17" s="403"/>
      <c r="O17" s="406"/>
      <c r="P17" s="403"/>
      <c r="Q17" s="279"/>
      <c r="R17" s="279"/>
      <c r="S17" s="279"/>
      <c r="T17" s="279"/>
      <c r="U17" s="279"/>
    </row>
    <row r="18" spans="1:21" ht="15.75">
      <c r="A18" s="648"/>
      <c r="B18" s="648"/>
      <c r="C18" s="278"/>
      <c r="D18" s="278"/>
      <c r="E18" s="278"/>
      <c r="F18" s="279"/>
      <c r="G18" s="279"/>
      <c r="H18" s="403"/>
      <c r="I18" s="279"/>
      <c r="J18" s="403"/>
      <c r="K18" s="279"/>
      <c r="L18" s="403"/>
      <c r="M18" s="279"/>
      <c r="N18" s="403"/>
      <c r="O18" s="279"/>
      <c r="P18" s="403"/>
      <c r="Q18" s="279"/>
      <c r="R18" s="279"/>
      <c r="S18" s="279"/>
      <c r="T18" s="279"/>
      <c r="U18" s="407"/>
    </row>
    <row r="19" spans="1:21" ht="15.75">
      <c r="A19" s="649"/>
      <c r="B19" s="649"/>
      <c r="C19" s="278"/>
      <c r="D19" s="278"/>
      <c r="E19" s="278"/>
      <c r="F19" s="279"/>
      <c r="G19" s="279"/>
      <c r="H19" s="403"/>
      <c r="I19" s="279"/>
      <c r="J19" s="403"/>
      <c r="K19" s="279"/>
      <c r="L19" s="403"/>
      <c r="M19" s="279"/>
      <c r="N19" s="403"/>
      <c r="O19" s="279"/>
      <c r="P19" s="403"/>
      <c r="Q19" s="279"/>
      <c r="R19" s="279"/>
      <c r="S19" s="279"/>
      <c r="T19" s="279"/>
      <c r="U19" s="279"/>
    </row>
    <row r="20" spans="1:21" ht="15.75">
      <c r="A20" s="290"/>
      <c r="B20" s="291"/>
      <c r="C20" s="290" t="s">
        <v>1435</v>
      </c>
      <c r="D20" s="291"/>
      <c r="E20" s="291"/>
      <c r="F20" s="292"/>
      <c r="G20" s="280">
        <f t="shared" ref="G20:P20" si="0">SUM(G8:G19)</f>
        <v>0</v>
      </c>
      <c r="H20" s="281">
        <f t="shared" si="0"/>
        <v>0</v>
      </c>
      <c r="I20" s="280">
        <f t="shared" si="0"/>
        <v>0</v>
      </c>
      <c r="J20" s="281">
        <f t="shared" si="0"/>
        <v>0</v>
      </c>
      <c r="K20" s="280">
        <f t="shared" si="0"/>
        <v>0</v>
      </c>
      <c r="L20" s="281">
        <f t="shared" si="0"/>
        <v>0</v>
      </c>
      <c r="M20" s="280">
        <f t="shared" si="0"/>
        <v>0</v>
      </c>
      <c r="N20" s="281">
        <f t="shared" si="0"/>
        <v>0</v>
      </c>
      <c r="O20" s="281">
        <f t="shared" si="0"/>
        <v>0</v>
      </c>
      <c r="P20" s="281">
        <f t="shared" si="0"/>
        <v>0</v>
      </c>
      <c r="Q20" s="261"/>
      <c r="R20" s="261"/>
      <c r="S20" s="261"/>
      <c r="T20" s="261"/>
      <c r="U20" s="261"/>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1:O143"/>
  <sheetViews>
    <sheetView showGridLines="0" tabSelected="1" topLeftCell="C1" workbookViewId="0">
      <selection activeCell="E15" sqref="E15"/>
    </sheetView>
  </sheetViews>
  <sheetFormatPr baseColWidth="10" defaultColWidth="11.5703125" defaultRowHeight="15"/>
  <cols>
    <col min="1" max="1" width="7.85546875" style="87" customWidth="1"/>
    <col min="2" max="2" width="35" style="87" customWidth="1"/>
    <col min="3" max="3" width="27.710937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85546875" style="194" bestFit="1" customWidth="1"/>
    <col min="10" max="10" width="15.85546875" style="87" bestFit="1" customWidth="1"/>
    <col min="11" max="16384" width="11.5703125" style="87"/>
  </cols>
  <sheetData>
    <row r="1" spans="2:9">
      <c r="B1" s="87" t="s">
        <v>1800</v>
      </c>
    </row>
    <row r="2" spans="2:9" ht="16.5" thickBot="1">
      <c r="H2" s="559" t="s">
        <v>1392</v>
      </c>
      <c r="I2" s="559"/>
    </row>
    <row r="3" spans="2:9" ht="19.5" thickBot="1">
      <c r="B3" s="82" t="s">
        <v>21</v>
      </c>
      <c r="C3" s="82" t="s">
        <v>401</v>
      </c>
      <c r="H3" s="347" t="s">
        <v>400</v>
      </c>
      <c r="I3" s="348" t="s">
        <v>401</v>
      </c>
    </row>
    <row r="4" spans="2:9" ht="18.75">
      <c r="B4" s="83" t="s">
        <v>128</v>
      </c>
      <c r="C4" s="199">
        <f>'1. TALLERES SEMINARIOS'!D5</f>
        <v>635292.5</v>
      </c>
      <c r="H4" s="423" t="s">
        <v>1380</v>
      </c>
      <c r="I4" s="349">
        <f>'Desarrollo e Innov. Curricular'!P27</f>
        <v>0</v>
      </c>
    </row>
    <row r="5" spans="2:9" ht="18.75">
      <c r="B5" s="83" t="s">
        <v>427</v>
      </c>
      <c r="C5" s="199">
        <f>'2. CONTRATACION DE PERSONAL'!D5</f>
        <v>3942250</v>
      </c>
      <c r="H5" s="424" t="s">
        <v>1382</v>
      </c>
      <c r="I5" s="350">
        <f>'Investigación Científica'!P42</f>
        <v>21888750.987999998</v>
      </c>
    </row>
    <row r="6" spans="2:9" ht="18.75">
      <c r="B6" s="83" t="s">
        <v>136</v>
      </c>
      <c r="C6" s="199">
        <f>'3. EQUIPO DE OFICINA'!D5</f>
        <v>11000</v>
      </c>
      <c r="H6" s="424" t="s">
        <v>483</v>
      </c>
      <c r="I6" s="350">
        <f>'Vinculación Univ. Sociedad'!P50</f>
        <v>0</v>
      </c>
    </row>
    <row r="7" spans="2:9" ht="18.75">
      <c r="B7" s="83" t="s">
        <v>428</v>
      </c>
      <c r="C7" s="199">
        <f>'4. EQUIPO TECNOLÓGICOS'!D5</f>
        <v>82500</v>
      </c>
      <c r="H7" s="424" t="s">
        <v>1381</v>
      </c>
      <c r="I7" s="350">
        <f>'Docencia y Profesorado Universi'!P20</f>
        <v>0</v>
      </c>
    </row>
    <row r="8" spans="2:9" ht="18.75">
      <c r="B8" s="83" t="s">
        <v>137</v>
      </c>
      <c r="C8" s="199">
        <f>'5. ACTIVIDADES ESPECIALES'!D5</f>
        <v>3717708.4879999999</v>
      </c>
      <c r="E8" s="125" t="s">
        <v>139</v>
      </c>
      <c r="F8" s="125">
        <f>Presupuesto!D566</f>
        <v>21888750.987999998</v>
      </c>
      <c r="H8" s="424" t="s">
        <v>1383</v>
      </c>
      <c r="I8" s="350">
        <f>'Estudiantes y Graduados'!P42</f>
        <v>0</v>
      </c>
    </row>
    <row r="9" spans="2:9" ht="18.75">
      <c r="B9" s="94" t="s">
        <v>396</v>
      </c>
      <c r="C9" s="84">
        <f>'6. Becas'!D5</f>
        <v>13500000</v>
      </c>
      <c r="E9" s="125" t="s">
        <v>1480</v>
      </c>
      <c r="F9" s="125">
        <v>0</v>
      </c>
      <c r="H9" s="424" t="s">
        <v>484</v>
      </c>
      <c r="I9" s="350">
        <f>'Gestión del Conocimiento'!P26</f>
        <v>0</v>
      </c>
    </row>
    <row r="10" spans="2:9" ht="18.75">
      <c r="B10" s="94" t="s">
        <v>397</v>
      </c>
      <c r="C10" s="84">
        <f>'7. Infraestructura'!D5</f>
        <v>0</v>
      </c>
      <c r="E10" s="179" t="s">
        <v>124</v>
      </c>
      <c r="F10" s="201">
        <f>Presupuesto!F566</f>
        <v>21888750.987999998</v>
      </c>
      <c r="G10" s="113"/>
      <c r="H10" s="424" t="s">
        <v>1384</v>
      </c>
      <c r="I10" s="351">
        <f>'Lo Esencial de la Reforma Univ.'!P33</f>
        <v>0</v>
      </c>
    </row>
    <row r="11" spans="2:9" ht="18.75">
      <c r="B11" s="83" t="s">
        <v>430</v>
      </c>
      <c r="C11" s="84">
        <f>'8. Venta de Servicios'!D5</f>
        <v>0</v>
      </c>
      <c r="F11" s="113"/>
      <c r="G11" s="113"/>
      <c r="H11" s="424" t="s">
        <v>1385</v>
      </c>
      <c r="I11" s="351">
        <f>'Aseguramiento de la Calidad'!P20</f>
        <v>0</v>
      </c>
    </row>
    <row r="12" spans="2:9" ht="18.75">
      <c r="B12" s="94"/>
      <c r="C12" s="84"/>
      <c r="F12" s="113"/>
      <c r="G12" s="113"/>
      <c r="H12" s="424" t="s">
        <v>1386</v>
      </c>
      <c r="I12" s="351">
        <f>'Cultura de Innovación Insti...'!P19</f>
        <v>0</v>
      </c>
    </row>
    <row r="13" spans="2:9" ht="19.5" thickBot="1">
      <c r="B13" s="94"/>
      <c r="C13" s="84"/>
      <c r="F13" s="113"/>
      <c r="G13" s="113"/>
      <c r="H13" s="425" t="s">
        <v>1492</v>
      </c>
      <c r="I13" s="426">
        <f>Posgrado!P42</f>
        <v>0</v>
      </c>
    </row>
    <row r="14" spans="2:9" ht="24" thickBot="1">
      <c r="B14" s="85"/>
      <c r="C14" s="86"/>
      <c r="F14" s="113"/>
      <c r="G14" s="113"/>
      <c r="H14" s="427" t="s">
        <v>135</v>
      </c>
      <c r="I14" s="352">
        <f>SUM(I5:I13)</f>
        <v>21888750.987999998</v>
      </c>
    </row>
    <row r="15" spans="2:9" ht="27" thickBot="1">
      <c r="B15" s="200" t="s">
        <v>135</v>
      </c>
      <c r="C15" s="545">
        <f>SUM(C4:C14)</f>
        <v>21888750.987999998</v>
      </c>
      <c r="F15" s="113"/>
      <c r="G15" s="113"/>
      <c r="H15" s="560"/>
      <c r="I15" s="560"/>
    </row>
    <row r="16" spans="2:9" ht="16.5" thickBot="1">
      <c r="F16" s="113"/>
      <c r="G16" s="113"/>
      <c r="H16" s="561" t="s">
        <v>1394</v>
      </c>
      <c r="I16" s="562"/>
    </row>
    <row r="17" spans="2:15" ht="15.75" thickBot="1">
      <c r="F17" s="113"/>
      <c r="G17" s="113"/>
      <c r="H17" s="346" t="s">
        <v>400</v>
      </c>
      <c r="I17" s="353" t="s">
        <v>401</v>
      </c>
      <c r="J17" s="194"/>
    </row>
    <row r="18" spans="2:15">
      <c r="H18" s="343" t="s">
        <v>1387</v>
      </c>
      <c r="I18" s="357">
        <f>'Gestion Administrativa'!P40</f>
        <v>0</v>
      </c>
      <c r="J18" s="194"/>
    </row>
    <row r="19" spans="2:15">
      <c r="H19" s="344" t="s">
        <v>1388</v>
      </c>
      <c r="I19" s="354">
        <f>'Gestión del Talento Humano'!P16</f>
        <v>0</v>
      </c>
      <c r="J19" s="194"/>
    </row>
    <row r="20" spans="2:15">
      <c r="H20" s="344" t="s">
        <v>1389</v>
      </c>
      <c r="I20" s="354">
        <f>'Gestión Académica'!P22</f>
        <v>0</v>
      </c>
      <c r="J20" s="194"/>
    </row>
    <row r="21" spans="2:15">
      <c r="H21" s="344" t="s">
        <v>1390</v>
      </c>
      <c r="I21" s="354">
        <f>'Internacionalización de la E.S.'!P52</f>
        <v>0</v>
      </c>
      <c r="J21" s="194"/>
    </row>
    <row r="22" spans="2:15" ht="15.75" thickBot="1">
      <c r="H22" s="345" t="s">
        <v>1391</v>
      </c>
      <c r="I22" s="358">
        <f>'Gobernabilidad y Procesos...'!P29</f>
        <v>0</v>
      </c>
      <c r="J22" s="194"/>
    </row>
    <row r="23" spans="2:15" ht="15.75" thickBot="1">
      <c r="H23" s="355" t="s">
        <v>135</v>
      </c>
      <c r="I23" s="356">
        <f>SUM(I18:I22)</f>
        <v>0</v>
      </c>
    </row>
    <row r="24" spans="2:15" ht="15.75" thickBot="1"/>
    <row r="25" spans="2:15" ht="15.75" thickBot="1">
      <c r="H25" s="359" t="s">
        <v>1393</v>
      </c>
      <c r="I25" s="360">
        <f>I14+I23</f>
        <v>21888750.987999998</v>
      </c>
    </row>
    <row r="26" spans="2:15">
      <c r="H26" s="381"/>
      <c r="I26" s="382"/>
    </row>
    <row r="27" spans="2:15">
      <c r="H27" s="381"/>
      <c r="I27" s="382"/>
    </row>
    <row r="28" spans="2:15">
      <c r="H28" s="194"/>
    </row>
    <row r="29" spans="2:15">
      <c r="B29" s="87" t="s">
        <v>495</v>
      </c>
      <c r="C29" s="87" t="s">
        <v>496</v>
      </c>
      <c r="D29" s="87" t="s">
        <v>497</v>
      </c>
      <c r="E29" s="87" t="s">
        <v>498</v>
      </c>
      <c r="F29" s="87" t="s">
        <v>499</v>
      </c>
      <c r="G29" s="87" t="s">
        <v>500</v>
      </c>
      <c r="H29" s="87" t="s">
        <v>501</v>
      </c>
      <c r="I29" s="194" t="s">
        <v>502</v>
      </c>
      <c r="J29" s="87" t="s">
        <v>503</v>
      </c>
      <c r="K29" s="87" t="s">
        <v>504</v>
      </c>
      <c r="L29" s="87" t="s">
        <v>505</v>
      </c>
      <c r="M29" s="87" t="s">
        <v>506</v>
      </c>
      <c r="N29" s="87" t="s">
        <v>507</v>
      </c>
      <c r="O29" s="87" t="s">
        <v>508</v>
      </c>
    </row>
    <row r="31" spans="2:15">
      <c r="H31" s="154"/>
    </row>
    <row r="33" spans="2:4" ht="18.75">
      <c r="B33" s="83"/>
      <c r="C33" s="84"/>
    </row>
    <row r="34" spans="2:4" ht="18.75">
      <c r="B34" s="83"/>
      <c r="C34" s="84"/>
    </row>
    <row r="35" spans="2:4">
      <c r="B35" s="195" t="s">
        <v>423</v>
      </c>
    </row>
    <row r="37" spans="2:4" ht="18.75">
      <c r="B37" s="82" t="s">
        <v>21</v>
      </c>
      <c r="C37" s="82" t="s">
        <v>55</v>
      </c>
      <c r="D37" s="241" t="s">
        <v>487</v>
      </c>
    </row>
    <row r="38" spans="2:4" ht="18.75">
      <c r="B38" s="87" t="s">
        <v>495</v>
      </c>
      <c r="C38" s="164">
        <f>SUMIF('2. CONTRATACION DE PERSONAL'!C:C,'Cuadro resumen'!$B$38:$B$54,'2. CONTRATACION DE PERSONAL'!D:D)</f>
        <v>0</v>
      </c>
      <c r="D38" s="242">
        <f>SUMIF('2. CONTRATACION DE PERSONAL'!$C:$C,'Cuadro resumen'!$B$38:$B$54,'2. CONTRATACION DE PERSONAL'!$G:$G)</f>
        <v>0</v>
      </c>
    </row>
    <row r="39" spans="2:4" ht="18.75">
      <c r="B39" s="87" t="s">
        <v>496</v>
      </c>
      <c r="C39" s="164">
        <f>SUMIF('2. CONTRATACION DE PERSONAL'!C:C,'Cuadro resumen'!$B$38:$B$54,'2. CONTRATACION DE PERSONAL'!D:D)</f>
        <v>0</v>
      </c>
      <c r="D39" s="242">
        <f>SUMIF('2. CONTRATACION DE PERSONAL'!$C:$C,'Cuadro resumen'!$B$38:$B$54,'2. CONTRATACION DE PERSONAL'!$G:$G)</f>
        <v>0</v>
      </c>
    </row>
    <row r="40" spans="2:4" ht="18.75">
      <c r="B40" s="87" t="s">
        <v>497</v>
      </c>
      <c r="C40" s="164">
        <f>SUMIF('2. CONTRATACION DE PERSONAL'!C:C,'Cuadro resumen'!$B$38:$B$54,'2. CONTRATACION DE PERSONAL'!D:D)</f>
        <v>0</v>
      </c>
      <c r="D40" s="242">
        <f>SUMIF('2. CONTRATACION DE PERSONAL'!$C:$C,'Cuadro resumen'!$B$38:$B$54,'2. CONTRATACION DE PERSONAL'!$G:$G)</f>
        <v>0</v>
      </c>
    </row>
    <row r="41" spans="2:4" ht="18.75">
      <c r="B41" s="87" t="s">
        <v>498</v>
      </c>
      <c r="C41" s="164">
        <f>SUMIF('2. CONTRATACION DE PERSONAL'!C:C,'Cuadro resumen'!$B$38:$B$54,'2. CONTRATACION DE PERSONAL'!D:D)</f>
        <v>0</v>
      </c>
      <c r="D41" s="242">
        <f>SUMIF('2. CONTRATACION DE PERSONAL'!$C:$C,'Cuadro resumen'!$B$38:$B$54,'2. CONTRATACION DE PERSONAL'!$G:$G)</f>
        <v>0</v>
      </c>
    </row>
    <row r="42" spans="2:4" ht="18.75">
      <c r="B42" s="87" t="s">
        <v>499</v>
      </c>
      <c r="C42" s="164">
        <f>SUMIF('2. CONTRATACION DE PERSONAL'!C:C,'Cuadro resumen'!$B$38:$B$54,'2. CONTRATACION DE PERSONAL'!D:D)</f>
        <v>0</v>
      </c>
      <c r="D42" s="242">
        <f>SUMIF('2. CONTRATACION DE PERSONAL'!$C:$C,'Cuadro resumen'!$B$38:$B$54,'2. CONTRATACION DE PERSONAL'!$G:$G)</f>
        <v>0</v>
      </c>
    </row>
    <row r="43" spans="2:4" ht="18.75">
      <c r="B43" s="87" t="s">
        <v>500</v>
      </c>
      <c r="C43" s="164">
        <f>SUMIF('2. CONTRATACION DE PERSONAL'!C:C,'Cuadro resumen'!$B$38:$B$54,'2. CONTRATACION DE PERSONAL'!D:D)</f>
        <v>0</v>
      </c>
      <c r="D43" s="242">
        <f>SUMIF('2. CONTRATACION DE PERSONAL'!$C:$C,'Cuadro resumen'!$B$38:$B$54,'2. CONTRATACION DE PERSONAL'!$G:$G)</f>
        <v>0</v>
      </c>
    </row>
    <row r="44" spans="2:4" ht="18.75">
      <c r="B44" s="87" t="s">
        <v>501</v>
      </c>
      <c r="C44" s="164">
        <f>SUMIF('2. CONTRATACION DE PERSONAL'!C:C,'Cuadro resumen'!$B$38:$B$54,'2. CONTRATACION DE PERSONAL'!D:D)</f>
        <v>0</v>
      </c>
      <c r="D44" s="242">
        <f>SUMIF('2. CONTRATACION DE PERSONAL'!$C:$C,'Cuadro resumen'!$B$38:$B$54,'2. CONTRATACION DE PERSONAL'!$G:$G)</f>
        <v>0</v>
      </c>
    </row>
    <row r="45" spans="2:4" ht="18.75">
      <c r="B45" s="87" t="s">
        <v>502</v>
      </c>
      <c r="C45" s="164">
        <f>SUMIF('2. CONTRATACION DE PERSONAL'!C:C,'Cuadro resumen'!$B$38:$B$54,'2. CONTRATACION DE PERSONAL'!D:D)</f>
        <v>0</v>
      </c>
      <c r="D45" s="242">
        <f>SUMIF('2. CONTRATACION DE PERSONAL'!$C:$C,'Cuadro resumen'!$B$38:$B$54,'2. CONTRATACION DE PERSONAL'!$G:$G)</f>
        <v>0</v>
      </c>
    </row>
    <row r="46" spans="2:4" ht="18.75">
      <c r="B46" s="87" t="s">
        <v>503</v>
      </c>
      <c r="C46" s="164">
        <f>SUMIF('2. CONTRATACION DE PERSONAL'!C:C,'Cuadro resumen'!$B$38:$B$54,'2. CONTRATACION DE PERSONAL'!D:D)</f>
        <v>0</v>
      </c>
      <c r="D46" s="242">
        <f>SUMIF('2. CONTRATACION DE PERSONAL'!$C:$C,'Cuadro resumen'!$B$38:$B$54,'2. CONTRATACION DE PERSONAL'!$G:$G)</f>
        <v>0</v>
      </c>
    </row>
    <row r="47" spans="2:4" ht="18.75">
      <c r="B47" s="87" t="s">
        <v>504</v>
      </c>
      <c r="C47" s="164">
        <f>SUMIF('2. CONTRATACION DE PERSONAL'!C:C,'Cuadro resumen'!$B$38:$B$54,'2. CONTRATACION DE PERSONAL'!D:D)</f>
        <v>0</v>
      </c>
      <c r="D47" s="242">
        <f>SUMIF('2. CONTRATACION DE PERSONAL'!$C:$C,'Cuadro resumen'!$B$38:$B$54,'2. CONTRATACION DE PERSONAL'!$G:$G)</f>
        <v>0</v>
      </c>
    </row>
    <row r="48" spans="2:4" ht="18.75">
      <c r="B48" s="87" t="s">
        <v>505</v>
      </c>
      <c r="C48" s="164">
        <f>SUMIF('2. CONTRATACION DE PERSONAL'!C:C,'Cuadro resumen'!$B$38:$B$54,'2. CONTRATACION DE PERSONAL'!D:D)</f>
        <v>0</v>
      </c>
      <c r="D48" s="242">
        <f>SUMIF('2. CONTRATACION DE PERSONAL'!$C:$C,'Cuadro resumen'!$B$38:$B$54,'2. CONTRATACION DE PERSONAL'!$G:$G)</f>
        <v>0</v>
      </c>
    </row>
    <row r="49" spans="2:4" ht="18.75">
      <c r="B49" s="87" t="s">
        <v>506</v>
      </c>
      <c r="C49" s="164">
        <f>SUMIF('2. CONTRATACION DE PERSONAL'!C:C,'Cuadro resumen'!$B$38:$B$54,'2. CONTRATACION DE PERSONAL'!D:D)</f>
        <v>0</v>
      </c>
      <c r="D49" s="242">
        <f>SUMIF('2. CONTRATACION DE PERSONAL'!$C:$C,'Cuadro resumen'!$B$38:$B$54,'2. CONTRATACION DE PERSONAL'!$G:$G)</f>
        <v>0</v>
      </c>
    </row>
    <row r="50" spans="2:4" ht="18.75">
      <c r="B50" s="87" t="s">
        <v>507</v>
      </c>
      <c r="C50" s="164">
        <f>SUMIF('2. CONTRATACION DE PERSONAL'!C:C,'Cuadro resumen'!$B$38:$B$54,'2. CONTRATACION DE PERSONAL'!D:D)</f>
        <v>0</v>
      </c>
      <c r="D50" s="242">
        <f>SUMIF('2. CONTRATACION DE PERSONAL'!$C:$C,'Cuadro resumen'!$B$38:$B$54,'2. CONTRATACION DE PERSONAL'!$G:$G)</f>
        <v>0</v>
      </c>
    </row>
    <row r="51" spans="2:4" ht="18.75">
      <c r="B51" s="87" t="s">
        <v>508</v>
      </c>
      <c r="C51" s="164">
        <f>SUMIF('2. CONTRATACION DE PERSONAL'!C:C,'Cuadro resumen'!$B$38:$B$54,'2. CONTRATACION DE PERSONAL'!D:D)</f>
        <v>0</v>
      </c>
      <c r="D51" s="242">
        <f>SUMIF('2. CONTRATACION DE PERSONAL'!$C:$C,'Cuadro resumen'!$B$38:$B$54,'2. CONTRATACION DE PERSONAL'!$G:$G)</f>
        <v>0</v>
      </c>
    </row>
    <row r="52" spans="2:4" ht="18.75">
      <c r="B52" s="83" t="s">
        <v>84</v>
      </c>
      <c r="C52" s="164">
        <f>SUMIF('2. CONTRATACION DE PERSONAL'!C:C,'Cuadro resumen'!$B$38:$B$54,'2. CONTRATACION DE PERSONAL'!D:D)</f>
        <v>16</v>
      </c>
      <c r="D52" s="242">
        <f>SUMIF('2. CONTRATACION DE PERSONAL'!$C:$C,'Cuadro resumen'!$B$38:$B$54,'2. CONTRATACION DE PERSONAL'!$G:$G)</f>
        <v>3162000</v>
      </c>
    </row>
    <row r="53" spans="2:4" ht="18.75">
      <c r="B53" s="83" t="s">
        <v>60</v>
      </c>
      <c r="C53" s="164">
        <f>SUMIF('2. CONTRATACION DE PERSONAL'!C:C,'Cuadro resumen'!$B$38:$B$54,'2. CONTRATACION DE PERSONAL'!D:D)</f>
        <v>1</v>
      </c>
      <c r="D53" s="242">
        <f>SUMIF('2. CONTRATACION DE PERSONAL'!$C:$C,'Cuadro resumen'!$B$38:$B$54,'2. CONTRATACION DE PERSONAL'!$G:$G)</f>
        <v>385000</v>
      </c>
    </row>
    <row r="54" spans="2:4" ht="18.75">
      <c r="B54" s="83" t="s">
        <v>61</v>
      </c>
      <c r="C54" s="164">
        <f>SUMIF('2. CONTRATACION DE PERSONAL'!C:C,'Cuadro resumen'!$B$38:$B$54,'2. CONTRATACION DE PERSONAL'!D:D)</f>
        <v>0</v>
      </c>
      <c r="D54" s="242">
        <f>SUMIF('2. CONTRATACION DE PERSONAL'!$C:$C,'Cuadro resumen'!$B$38:$B$54,'2. CONTRATACION DE PERSONAL'!$G:$G)</f>
        <v>0</v>
      </c>
    </row>
    <row r="55" spans="2:4" ht="23.25">
      <c r="B55" s="85" t="s">
        <v>135</v>
      </c>
      <c r="C55" s="165">
        <f>SUBTOTAL(109,C38:C54)</f>
        <v>17</v>
      </c>
      <c r="D55" s="242">
        <f>SUM(D38:D54)</f>
        <v>3547000</v>
      </c>
    </row>
    <row r="64" spans="2:4">
      <c r="B64" s="195" t="s">
        <v>390</v>
      </c>
    </row>
    <row r="66" spans="2:4" ht="18.75">
      <c r="B66" s="82" t="s">
        <v>21</v>
      </c>
      <c r="C66" s="82" t="s">
        <v>55</v>
      </c>
      <c r="D66" s="241" t="s">
        <v>487</v>
      </c>
    </row>
    <row r="67" spans="2:4" ht="18.75">
      <c r="B67" s="83" t="s">
        <v>63</v>
      </c>
      <c r="C67" s="84">
        <f>SUMIF('3. EQUIPO DE OFICINA'!C:C,'Cuadro resumen'!$B$67:$B$76,'3. EQUIPO DE OFICINA'!D:D)</f>
        <v>0</v>
      </c>
      <c r="D67" s="243">
        <f>SUMIF('3. EQUIPO DE OFICINA'!$C:$C,'Cuadro resumen'!$B$67:$B$76,'3. EQUIPO DE OFICINA'!$F:$F)</f>
        <v>0</v>
      </c>
    </row>
    <row r="68" spans="2:4" ht="18.75">
      <c r="B68" s="94" t="s">
        <v>64</v>
      </c>
      <c r="C68" s="84">
        <f>SUMIF('3. EQUIPO DE OFICINA'!C:C,'Cuadro resumen'!$B$67:$B$76,'3. EQUIPO DE OFICINA'!D:D)</f>
        <v>0</v>
      </c>
      <c r="D68" s="243">
        <f>SUMIF('3. EQUIPO DE OFICINA'!$C:$C,'Cuadro resumen'!$B$67:$B$76,'3. EQUIPO DE OFICINA'!$F:$F)</f>
        <v>0</v>
      </c>
    </row>
    <row r="69" spans="2:4" ht="18.75">
      <c r="B69" s="94" t="s">
        <v>65</v>
      </c>
      <c r="C69" s="84">
        <f>SUMIF('3. EQUIPO DE OFICINA'!C:C,'Cuadro resumen'!$B$67:$B$76,'3. EQUIPO DE OFICINA'!D:D)</f>
        <v>4</v>
      </c>
      <c r="D69" s="243">
        <f>SUMIF('3. EQUIPO DE OFICINA'!$C:$C,'Cuadro resumen'!$B$67:$B$76,'3. EQUIPO DE OFICINA'!$F:$F)</f>
        <v>6000</v>
      </c>
    </row>
    <row r="70" spans="2:4" ht="18.75">
      <c r="B70" s="94" t="s">
        <v>66</v>
      </c>
      <c r="C70" s="84">
        <f>SUMIF('3. EQUIPO DE OFICINA'!C:C,'Cuadro resumen'!$B$67:$B$76,'3. EQUIPO DE OFICINA'!D:D)</f>
        <v>0</v>
      </c>
      <c r="D70" s="243">
        <f>SUMIF('3. EQUIPO DE OFICINA'!$C:$C,'Cuadro resumen'!$B$67:$B$76,'3. EQUIPO DE OFICINA'!$F:$F)</f>
        <v>0</v>
      </c>
    </row>
    <row r="71" spans="2:4" ht="18.75">
      <c r="B71" s="94" t="s">
        <v>67</v>
      </c>
      <c r="C71" s="84">
        <f>SUMIF('3. EQUIPO DE OFICINA'!C:C,'Cuadro resumen'!$B$67:$B$76,'3. EQUIPO DE OFICINA'!D:D)</f>
        <v>0</v>
      </c>
      <c r="D71" s="243">
        <f>SUMIF('3. EQUIPO DE OFICINA'!$C:$C,'Cuadro resumen'!$B$67:$B$76,'3. EQUIPO DE OFICINA'!$F:$F)</f>
        <v>0</v>
      </c>
    </row>
    <row r="72" spans="2:4" ht="18.75">
      <c r="B72" s="94" t="s">
        <v>68</v>
      </c>
      <c r="C72" s="84">
        <f>SUMIF('3. EQUIPO DE OFICINA'!C:C,'Cuadro resumen'!$B$67:$B$76,'3. EQUIPO DE OFICINA'!D:D)</f>
        <v>1</v>
      </c>
      <c r="D72" s="243">
        <f>SUMIF('3. EQUIPO DE OFICINA'!$C:$C,'Cuadro resumen'!$B$67:$B$76,'3. EQUIPO DE OFICINA'!$F:$F)</f>
        <v>5000</v>
      </c>
    </row>
    <row r="73" spans="2:4" ht="18.75">
      <c r="B73" s="94" t="s">
        <v>69</v>
      </c>
      <c r="C73" s="84">
        <f>SUMIF('3. EQUIPO DE OFICINA'!C:C,'Cuadro resumen'!$B$67:$B$76,'3. EQUIPO DE OFICINA'!D:D)</f>
        <v>0</v>
      </c>
      <c r="D73" s="243">
        <f>SUMIF('3. EQUIPO DE OFICINA'!$C:$C,'Cuadro resumen'!$B$67:$B$76,'3. EQUIPO DE OFICINA'!$F:$F)</f>
        <v>0</v>
      </c>
    </row>
    <row r="74" spans="2:4" ht="18.75">
      <c r="B74" s="83" t="s">
        <v>70</v>
      </c>
      <c r="C74" s="84">
        <f>SUMIF('3. EQUIPO DE OFICINA'!C:C,'Cuadro resumen'!$B$67:$B$76,'3. EQUIPO DE OFICINA'!D:D)</f>
        <v>0</v>
      </c>
      <c r="D74" s="243">
        <f>SUMIF('3. EQUIPO DE OFICINA'!$C:$C,'Cuadro resumen'!$B$67:$B$76,'3. EQUIPO DE OFICINA'!$F:$F)</f>
        <v>0</v>
      </c>
    </row>
    <row r="75" spans="2:4" ht="18.75">
      <c r="B75" s="83" t="s">
        <v>71</v>
      </c>
      <c r="C75" s="84">
        <f>SUMIF('3. EQUIPO DE OFICINA'!C:C,'Cuadro resumen'!$B$67:$B$76,'3. EQUIPO DE OFICINA'!D:D)</f>
        <v>0</v>
      </c>
      <c r="D75" s="243">
        <f>SUMIF('3. EQUIPO DE OFICINA'!$C:$C,'Cuadro resumen'!$B$67:$B$76,'3. EQUIPO DE OFICINA'!$F:$F)</f>
        <v>0</v>
      </c>
    </row>
    <row r="76" spans="2:4" ht="18.75">
      <c r="B76" s="83" t="s">
        <v>72</v>
      </c>
      <c r="C76" s="84">
        <f>SUMIF('3. EQUIPO DE OFICINA'!C:C,'Cuadro resumen'!$B$67:$B$76,'3. EQUIPO DE OFICINA'!D:D)</f>
        <v>0</v>
      </c>
      <c r="D76" s="243">
        <f>SUMIF('3. EQUIPO DE OFICINA'!$C:$C,'Cuadro resumen'!$B$67:$B$76,'3. EQUIPO DE OFICINA'!$F:$F)</f>
        <v>0</v>
      </c>
    </row>
    <row r="77" spans="2:4" ht="18.75">
      <c r="B77" s="83"/>
      <c r="C77" s="84">
        <f>SUMIF('3. EQUIPO DE OFICINA'!C:C,'Cuadro resumen'!$B$67:$B$76,'3. EQUIPO DE OFICINA'!D:D)</f>
        <v>0</v>
      </c>
      <c r="D77" s="243">
        <f>SUMIF('3. EQUIPO DE OFICINA'!$C:$C,'Cuadro resumen'!$B$67:$B$76,'3. EQUIPO DE OFICINA'!$F:$F)</f>
        <v>0</v>
      </c>
    </row>
    <row r="78" spans="2:4" ht="23.25">
      <c r="B78" s="85" t="s">
        <v>135</v>
      </c>
      <c r="C78" s="86">
        <f>SUM(C67:C77)</f>
        <v>5</v>
      </c>
      <c r="D78" s="244">
        <f>SUM(D67:D77)</f>
        <v>11000</v>
      </c>
    </row>
    <row r="81" spans="2:4">
      <c r="B81" s="195" t="s">
        <v>391</v>
      </c>
    </row>
    <row r="83" spans="2:4" ht="18.75">
      <c r="B83" s="82" t="s">
        <v>392</v>
      </c>
      <c r="C83" s="82" t="s">
        <v>55</v>
      </c>
      <c r="D83" s="241" t="s">
        <v>487</v>
      </c>
    </row>
    <row r="84" spans="2:4" ht="37.5">
      <c r="B84" s="310" t="s">
        <v>1350</v>
      </c>
      <c r="C84" s="84">
        <f>SUMIF('4. EQUIPO TECNOLÓGICOS'!C:C,'Cuadro resumen'!$B$84:$B$100,'4. EQUIPO TECNOLÓGICOS'!D:D)</f>
        <v>0</v>
      </c>
      <c r="D84" s="84">
        <f>SUMIF('4. EQUIPO TECNOLÓGICOS'!$C:$C,'Cuadro resumen'!$B$84:$B$100,'4. EQUIPO TECNOLÓGICOS'!F:F)</f>
        <v>0</v>
      </c>
    </row>
    <row r="85" spans="2:4" ht="18.75">
      <c r="B85" s="310" t="s">
        <v>1351</v>
      </c>
      <c r="C85" s="84">
        <f>SUMIF('4. EQUIPO TECNOLÓGICOS'!C:C,'Cuadro resumen'!$B$84:$B$100,'4. EQUIPO TECNOLÓGICOS'!D:D)</f>
        <v>0</v>
      </c>
      <c r="D85" s="84">
        <f>SUMIF('4. EQUIPO TECNOLÓGICOS'!$C:$C,'Cuadro resumen'!$B$84:$B$100,'4. EQUIPO TECNOLÓGICOS'!F:F)</f>
        <v>0</v>
      </c>
    </row>
    <row r="86" spans="2:4" ht="37.5">
      <c r="B86" s="310" t="s">
        <v>1349</v>
      </c>
      <c r="C86" s="84">
        <f>SUMIF('4. EQUIPO TECNOLÓGICOS'!C:C,'Cuadro resumen'!$B$84:$B$100,'4. EQUIPO TECNOLÓGICOS'!D:D)</f>
        <v>0</v>
      </c>
      <c r="D86" s="84">
        <f>SUMIF('4. EQUIPO TECNOLÓGICOS'!$C:$C,'Cuadro resumen'!$B$84:$B$100,'4. EQUIPO TECNOLÓGICOS'!F:F)</f>
        <v>0</v>
      </c>
    </row>
    <row r="87" spans="2:4" ht="37.5">
      <c r="B87" s="310" t="s">
        <v>1352</v>
      </c>
      <c r="C87" s="84">
        <f>SUMIF('4. EQUIPO TECNOLÓGICOS'!C:C,'Cuadro resumen'!$B$84:$B$100,'4. EQUIPO TECNOLÓGICOS'!D:D)</f>
        <v>0</v>
      </c>
      <c r="D87" s="84">
        <f>SUMIF('4. EQUIPO TECNOLÓGICOS'!$C:$C,'Cuadro resumen'!$B$84:$B$100,'4. EQUIPO TECNOLÓGICOS'!F:F)</f>
        <v>0</v>
      </c>
    </row>
    <row r="88" spans="2:4" ht="18.75">
      <c r="B88" s="83" t="s">
        <v>424</v>
      </c>
      <c r="C88" s="84">
        <f>SUMIF('4. EQUIPO TECNOLÓGICOS'!C:C,'Cuadro resumen'!$B$84:$B$100,'4. EQUIPO TECNOLÓGICOS'!D:D)</f>
        <v>0</v>
      </c>
      <c r="D88" s="84">
        <f>SUMIF('4. EQUIPO TECNOLÓGICOS'!$C:$C,'Cuadro resumen'!$B$84:$B$100,'4. EQUIPO TECNOLÓGICOS'!F:F)</f>
        <v>0</v>
      </c>
    </row>
    <row r="89" spans="2:4" ht="18.75">
      <c r="B89" s="94" t="s">
        <v>73</v>
      </c>
      <c r="C89" s="84">
        <f>SUMIF('4. EQUIPO TECNOLÓGICOS'!C:C,'Cuadro resumen'!$B$84:$B$100,'4. EQUIPO TECNOLÓGICOS'!D:D)</f>
        <v>0</v>
      </c>
      <c r="D89" s="84">
        <f>SUMIF('4. EQUIPO TECNOLÓGICOS'!$C:$C,'Cuadro resumen'!$B$84:$B$100,'4. EQUIPO TECNOLÓGICOS'!F:F)</f>
        <v>0</v>
      </c>
    </row>
    <row r="90" spans="2:4" ht="18.75">
      <c r="B90" s="94" t="s">
        <v>74</v>
      </c>
      <c r="C90" s="84">
        <f>SUMIF('4. EQUIPO TECNOLÓGICOS'!C:C,'Cuadro resumen'!$B$84:$B$100,'4. EQUIPO TECNOLÓGICOS'!D:D)</f>
        <v>0</v>
      </c>
      <c r="D90" s="84">
        <f>SUMIF('4. EQUIPO TECNOLÓGICOS'!$C:$C,'Cuadro resumen'!$B$84:$B$100,'4. EQUIPO TECNOLÓGICOS'!F:F)</f>
        <v>0</v>
      </c>
    </row>
    <row r="91" spans="2:4" ht="18.75">
      <c r="B91" s="94" t="s">
        <v>75</v>
      </c>
      <c r="C91" s="84">
        <f>SUMIF('4. EQUIPO TECNOLÓGICOS'!C:C,'Cuadro resumen'!$B$84:$B$100,'4. EQUIPO TECNOLÓGICOS'!D:D)</f>
        <v>0</v>
      </c>
      <c r="D91" s="84">
        <f>SUMIF('4. EQUIPO TECNOLÓGICOS'!$C:$C,'Cuadro resumen'!$B$84:$B$100,'4. EQUIPO TECNOLÓGICOS'!F:F)</f>
        <v>0</v>
      </c>
    </row>
    <row r="92" spans="2:4" ht="18.75">
      <c r="B92" s="83" t="s">
        <v>425</v>
      </c>
      <c r="C92" s="84">
        <f>SUMIF('4. EQUIPO TECNOLÓGICOS'!C:C,'Cuadro resumen'!$B$84:$B$100,'4. EQUIPO TECNOLÓGICOS'!D:D)</f>
        <v>0</v>
      </c>
      <c r="D92" s="84">
        <f>SUMIF('4. EQUIPO TECNOLÓGICOS'!$C:$C,'Cuadro resumen'!$B$84:$B$100,'4. EQUIPO TECNOLÓGICOS'!F:F)</f>
        <v>0</v>
      </c>
    </row>
    <row r="93" spans="2:4" ht="18.75">
      <c r="B93" s="94" t="s">
        <v>76</v>
      </c>
      <c r="C93" s="84">
        <f>SUMIF('4. EQUIPO TECNOLÓGICOS'!C:C,'Cuadro resumen'!$B$84:$B$100,'4. EQUIPO TECNOLÓGICOS'!D:D)</f>
        <v>0</v>
      </c>
      <c r="D93" s="84">
        <f>SUMIF('4. EQUIPO TECNOLÓGICOS'!$C:$C,'Cuadro resumen'!$B$84:$B$100,'4. EQUIPO TECNOLÓGICOS'!F:F)</f>
        <v>0</v>
      </c>
    </row>
    <row r="94" spans="2:4" ht="18.75">
      <c r="B94" s="83" t="s">
        <v>77</v>
      </c>
      <c r="C94" s="84">
        <f>SUMIF('4. EQUIPO TECNOLÓGICOS'!C:C,'Cuadro resumen'!$B$84:$B$100,'4. EQUIPO TECNOLÓGICOS'!D:D)</f>
        <v>0</v>
      </c>
      <c r="D94" s="84">
        <f>SUMIF('4. EQUIPO TECNOLÓGICOS'!$C:$C,'Cuadro resumen'!$B$84:$B$100,'4. EQUIPO TECNOLÓGICOS'!F:F)</f>
        <v>0</v>
      </c>
    </row>
    <row r="95" spans="2:4" ht="18.75">
      <c r="B95" s="94" t="s">
        <v>78</v>
      </c>
      <c r="C95" s="84">
        <f>SUMIF('4. EQUIPO TECNOLÓGICOS'!C:C,'Cuadro resumen'!$B$84:$B$100,'4. EQUIPO TECNOLÓGICOS'!D:D)</f>
        <v>0</v>
      </c>
      <c r="D95" s="84">
        <f>SUMIF('4. EQUIPO TECNOLÓGICOS'!$C:$C,'Cuadro resumen'!$B$84:$B$100,'4. EQUIPO TECNOLÓGICOS'!F:F)</f>
        <v>0</v>
      </c>
    </row>
    <row r="96" spans="2:4" ht="18.75">
      <c r="B96" s="94" t="s">
        <v>79</v>
      </c>
      <c r="C96" s="84">
        <f>SUMIF('4. EQUIPO TECNOLÓGICOS'!C:C,'Cuadro resumen'!$B$84:$B$100,'4. EQUIPO TECNOLÓGICOS'!D:D)</f>
        <v>6</v>
      </c>
      <c r="D96" s="84">
        <f>SUMIF('4. EQUIPO TECNOLÓGICOS'!$C:$C,'Cuadro resumen'!$B$84:$B$100,'4. EQUIPO TECNOLÓGICOS'!F:F)</f>
        <v>12000</v>
      </c>
    </row>
    <row r="97" spans="2:4" ht="18.75">
      <c r="B97" s="83" t="s">
        <v>426</v>
      </c>
      <c r="C97" s="84">
        <f>SUMIF('4. EQUIPO TECNOLÓGICOS'!C:C,'Cuadro resumen'!$B$84:$B$100,'4. EQUIPO TECNOLÓGICOS'!D:D)</f>
        <v>0</v>
      </c>
      <c r="D97" s="84">
        <f>SUMIF('4. EQUIPO TECNOLÓGICOS'!$C:$C,'Cuadro resumen'!$B$84:$B$100,'4. EQUIPO TECNOLÓGICOS'!F:F)</f>
        <v>0</v>
      </c>
    </row>
    <row r="98" spans="2:4" ht="18.75">
      <c r="B98" s="94" t="s">
        <v>81</v>
      </c>
      <c r="C98" s="84">
        <f>SUMIF('4. EQUIPO TECNOLÓGICOS'!C:C,'Cuadro resumen'!$B$84:$B$100,'4. EQUIPO TECNOLÓGICOS'!D:D)</f>
        <v>1</v>
      </c>
      <c r="D98" s="84">
        <f>SUMIF('4. EQUIPO TECNOLÓGICOS'!$C:$C,'Cuadro resumen'!$B$84:$B$100,'4. EQUIPO TECNOLÓGICOS'!F:F)</f>
        <v>1500</v>
      </c>
    </row>
    <row r="99" spans="2:4" ht="18.75">
      <c r="B99" s="94" t="s">
        <v>82</v>
      </c>
      <c r="C99" s="84">
        <f>SUMIF('4. EQUIPO TECNOLÓGICOS'!C:C,'Cuadro resumen'!$B$84:$B$100,'4. EQUIPO TECNOLÓGICOS'!D:D)</f>
        <v>4</v>
      </c>
      <c r="D99" s="84">
        <f>SUMIF('4. EQUIPO TECNOLÓGICOS'!$C:$C,'Cuadro resumen'!$B$84:$B$100,'4. EQUIPO TECNOLÓGICOS'!F:F)</f>
        <v>2000</v>
      </c>
    </row>
    <row r="100" spans="2:4" ht="18.75">
      <c r="B100" s="94" t="s">
        <v>83</v>
      </c>
      <c r="C100" s="84">
        <f>SUMIF('4. EQUIPO TECNOLÓGICOS'!C:C,'Cuadro resumen'!$B$84:$B$100,'4. EQUIPO TECNOLÓGICOS'!D:D)</f>
        <v>3000</v>
      </c>
      <c r="D100" s="84">
        <f>SUMIF('4. EQUIPO TECNOLÓGICOS'!$C:$C,'Cuadro resumen'!$B$84:$B$100,'4. EQUIPO TECNOLÓGICOS'!F:F)</f>
        <v>6000</v>
      </c>
    </row>
    <row r="101" spans="2:4" ht="23.25">
      <c r="B101" s="85" t="s">
        <v>135</v>
      </c>
      <c r="C101" s="86">
        <f>SUM(C84:C100)</f>
        <v>3011</v>
      </c>
      <c r="D101" s="86">
        <f>SUM(D84:D100)</f>
        <v>21500</v>
      </c>
    </row>
    <row r="105" spans="2:4">
      <c r="B105" s="195" t="s">
        <v>485</v>
      </c>
    </row>
    <row r="126" spans="2:4">
      <c r="B126" s="195" t="s">
        <v>486</v>
      </c>
    </row>
    <row r="127" spans="2:4">
      <c r="B127" s="87" t="s">
        <v>125</v>
      </c>
      <c r="C127" s="87" t="s">
        <v>55</v>
      </c>
      <c r="D127" s="87" t="s">
        <v>487</v>
      </c>
    </row>
    <row r="128" spans="2:4">
      <c r="B128" s="87" t="s">
        <v>488</v>
      </c>
    </row>
    <row r="129" spans="2:2">
      <c r="B129" s="87" t="s">
        <v>478</v>
      </c>
    </row>
    <row r="130" spans="2:2">
      <c r="B130" s="87" t="s">
        <v>493</v>
      </c>
    </row>
    <row r="143" spans="2:2">
      <c r="B143" s="195"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8" sqref="C8"/>
    </sheetView>
  </sheetViews>
  <sheetFormatPr baseColWidth="10" defaultRowHeight="15"/>
  <cols>
    <col min="1" max="2" width="21.7109375" customWidth="1"/>
    <col min="3" max="6" width="27.42578125" customWidth="1"/>
    <col min="7" max="7" width="15.28515625" customWidth="1"/>
    <col min="8" max="8" width="13.7109375" style="238" bestFit="1" customWidth="1"/>
    <col min="9" max="9" width="15.28515625" customWidth="1"/>
    <col min="10" max="10" width="18.85546875" style="238" customWidth="1"/>
    <col min="12" max="12" width="13.7109375" style="238" bestFit="1" customWidth="1"/>
    <col min="14" max="14" width="13.7109375" style="238" bestFit="1" customWidth="1"/>
    <col min="15" max="15" width="15.28515625" customWidth="1"/>
    <col min="16" max="16" width="18.28515625" style="238" customWidth="1"/>
    <col min="17" max="20" width="14.140625" customWidth="1"/>
    <col min="21" max="21" width="17" customWidth="1"/>
  </cols>
  <sheetData>
    <row r="1" spans="1:21" ht="18.75">
      <c r="B1" s="282"/>
      <c r="C1" s="282"/>
      <c r="D1" s="282"/>
      <c r="E1" s="282"/>
      <c r="F1" s="282"/>
      <c r="G1" s="282" t="s">
        <v>1440</v>
      </c>
      <c r="J1" s="282"/>
      <c r="K1" s="282"/>
      <c r="L1" s="282"/>
      <c r="M1" s="282"/>
      <c r="N1" s="282"/>
      <c r="O1" s="282"/>
      <c r="P1" s="282"/>
      <c r="Q1" s="282"/>
      <c r="R1" s="282"/>
      <c r="S1" s="282"/>
      <c r="T1" s="282"/>
      <c r="U1" s="282"/>
    </row>
    <row r="2" spans="1:21" ht="18.75">
      <c r="A2" s="267" t="s">
        <v>1370</v>
      </c>
      <c r="B2" s="282"/>
      <c r="C2" s="282"/>
      <c r="D2" s="282"/>
      <c r="E2" s="282"/>
      <c r="F2" s="282"/>
      <c r="G2" s="282"/>
      <c r="J2" s="282"/>
      <c r="K2" s="282"/>
      <c r="L2" s="282"/>
      <c r="M2" s="282"/>
      <c r="N2" s="282"/>
      <c r="O2" s="282"/>
      <c r="P2" s="282"/>
      <c r="Q2" s="282"/>
      <c r="R2" s="282"/>
      <c r="S2" s="282"/>
      <c r="T2" s="282"/>
      <c r="U2" s="282"/>
    </row>
    <row r="3" spans="1:21">
      <c r="A3" s="646" t="s">
        <v>1441</v>
      </c>
      <c r="B3" s="646"/>
      <c r="C3" s="646"/>
      <c r="D3" s="646"/>
      <c r="E3" s="646"/>
      <c r="F3" s="646"/>
      <c r="G3" s="646"/>
      <c r="H3" s="646"/>
      <c r="I3" s="646"/>
      <c r="J3" s="646"/>
      <c r="K3" s="646"/>
      <c r="L3" s="646"/>
      <c r="M3" s="646"/>
      <c r="N3" s="646"/>
      <c r="O3" s="646"/>
      <c r="P3" s="646"/>
      <c r="Q3" s="646"/>
      <c r="R3" s="646"/>
      <c r="S3" s="646"/>
      <c r="T3" s="646"/>
      <c r="U3" s="646"/>
    </row>
    <row r="4" spans="1:21" ht="15" customHeight="1">
      <c r="A4" s="628" t="s">
        <v>100</v>
      </c>
      <c r="B4" s="600" t="s">
        <v>115</v>
      </c>
      <c r="C4" s="612" t="s">
        <v>89</v>
      </c>
      <c r="D4" s="612" t="s">
        <v>90</v>
      </c>
      <c r="E4" s="603" t="s">
        <v>402</v>
      </c>
      <c r="F4" s="612" t="s">
        <v>91</v>
      </c>
      <c r="G4" s="628" t="s">
        <v>103</v>
      </c>
      <c r="H4" s="628"/>
      <c r="I4" s="628"/>
      <c r="J4" s="628"/>
      <c r="K4" s="628"/>
      <c r="L4" s="628"/>
      <c r="M4" s="628"/>
      <c r="N4" s="628"/>
      <c r="O4" s="630" t="s">
        <v>104</v>
      </c>
      <c r="P4" s="630"/>
      <c r="Q4" s="600" t="s">
        <v>105</v>
      </c>
      <c r="R4" s="600" t="s">
        <v>106</v>
      </c>
      <c r="S4" s="600" t="s">
        <v>113</v>
      </c>
      <c r="T4" s="600" t="s">
        <v>112</v>
      </c>
      <c r="U4" s="597" t="s">
        <v>92</v>
      </c>
    </row>
    <row r="5" spans="1:21" ht="15" customHeight="1">
      <c r="A5" s="628"/>
      <c r="B5" s="601"/>
      <c r="C5" s="613"/>
      <c r="D5" s="613"/>
      <c r="E5" s="604"/>
      <c r="F5" s="613"/>
      <c r="G5" s="628" t="s">
        <v>107</v>
      </c>
      <c r="H5" s="628"/>
      <c r="I5" s="628" t="s">
        <v>108</v>
      </c>
      <c r="J5" s="628"/>
      <c r="K5" s="628" t="s">
        <v>109</v>
      </c>
      <c r="L5" s="628"/>
      <c r="M5" s="628" t="s">
        <v>110</v>
      </c>
      <c r="N5" s="628"/>
      <c r="O5" s="630"/>
      <c r="P5" s="630"/>
      <c r="Q5" s="601"/>
      <c r="R5" s="601"/>
      <c r="S5" s="601"/>
      <c r="T5" s="601"/>
      <c r="U5" s="598"/>
    </row>
    <row r="6" spans="1:21" ht="25.5">
      <c r="A6" s="628"/>
      <c r="B6" s="602"/>
      <c r="C6" s="614"/>
      <c r="D6" s="614"/>
      <c r="E6" s="605"/>
      <c r="F6" s="614"/>
      <c r="G6" s="330" t="s">
        <v>111</v>
      </c>
      <c r="H6" s="236" t="s">
        <v>12</v>
      </c>
      <c r="I6" s="330" t="s">
        <v>111</v>
      </c>
      <c r="J6" s="236" t="s">
        <v>12</v>
      </c>
      <c r="K6" s="330" t="s">
        <v>111</v>
      </c>
      <c r="L6" s="236" t="s">
        <v>12</v>
      </c>
      <c r="M6" s="330" t="s">
        <v>111</v>
      </c>
      <c r="N6" s="236" t="s">
        <v>12</v>
      </c>
      <c r="O6" s="330" t="s">
        <v>111</v>
      </c>
      <c r="P6" s="236" t="s">
        <v>12</v>
      </c>
      <c r="Q6" s="602"/>
      <c r="R6" s="602"/>
      <c r="S6" s="602"/>
      <c r="T6" s="602"/>
      <c r="U6" s="599"/>
    </row>
    <row r="7" spans="1:21" ht="15.75" customHeight="1">
      <c r="A7" s="647" t="s">
        <v>1441</v>
      </c>
      <c r="B7" s="647" t="s">
        <v>1442</v>
      </c>
      <c r="C7" s="278"/>
      <c r="D7" s="278"/>
      <c r="E7" s="278"/>
      <c r="F7" s="279"/>
      <c r="G7" s="279"/>
      <c r="H7" s="403"/>
      <c r="I7" s="279"/>
      <c r="J7" s="403"/>
      <c r="K7" s="279"/>
      <c r="L7" s="403"/>
      <c r="M7" s="279"/>
      <c r="N7" s="403"/>
      <c r="O7" s="279"/>
      <c r="P7" s="403"/>
      <c r="Q7" s="279"/>
      <c r="R7" s="279"/>
      <c r="S7" s="279"/>
      <c r="T7" s="279"/>
      <c r="U7" s="279"/>
    </row>
    <row r="8" spans="1:21" ht="15.75">
      <c r="A8" s="648"/>
      <c r="B8" s="648"/>
      <c r="C8" s="278"/>
      <c r="D8" s="278"/>
      <c r="E8" s="278"/>
      <c r="F8" s="279"/>
      <c r="G8" s="279"/>
      <c r="H8" s="403"/>
      <c r="I8" s="279"/>
      <c r="J8" s="403"/>
      <c r="K8" s="279"/>
      <c r="L8" s="403"/>
      <c r="M8" s="279"/>
      <c r="N8" s="403"/>
      <c r="O8" s="279"/>
      <c r="P8" s="403"/>
      <c r="Q8" s="279"/>
      <c r="R8" s="279"/>
      <c r="S8" s="279"/>
      <c r="T8" s="279"/>
      <c r="U8" s="279"/>
    </row>
    <row r="9" spans="1:21" ht="15.75">
      <c r="A9" s="648"/>
      <c r="B9" s="648"/>
      <c r="C9" s="278"/>
      <c r="D9" s="278"/>
      <c r="E9" s="278"/>
      <c r="F9" s="279"/>
      <c r="G9" s="279"/>
      <c r="H9" s="403"/>
      <c r="I9" s="279"/>
      <c r="J9" s="403"/>
      <c r="K9" s="279"/>
      <c r="L9" s="403"/>
      <c r="M9" s="279"/>
      <c r="N9" s="403"/>
      <c r="O9" s="279"/>
      <c r="P9" s="403"/>
      <c r="Q9" s="279"/>
      <c r="R9" s="279"/>
      <c r="S9" s="279"/>
      <c r="T9" s="279"/>
      <c r="U9" s="279"/>
    </row>
    <row r="10" spans="1:21" ht="15.75">
      <c r="A10" s="648"/>
      <c r="B10" s="648"/>
      <c r="C10" s="278"/>
      <c r="D10" s="278"/>
      <c r="E10" s="278"/>
      <c r="F10" s="279"/>
      <c r="G10" s="279"/>
      <c r="H10" s="403"/>
      <c r="I10" s="279"/>
      <c r="J10" s="403"/>
      <c r="K10" s="279"/>
      <c r="L10" s="403"/>
      <c r="M10" s="279"/>
      <c r="N10" s="403"/>
      <c r="O10" s="279"/>
      <c r="P10" s="403"/>
      <c r="Q10" s="279"/>
      <c r="R10" s="279"/>
      <c r="S10" s="279"/>
      <c r="T10" s="279"/>
      <c r="U10" s="279"/>
    </row>
    <row r="11" spans="1:21" ht="15.75">
      <c r="A11" s="648"/>
      <c r="B11" s="648"/>
      <c r="C11" s="278"/>
      <c r="D11" s="278"/>
      <c r="E11" s="278"/>
      <c r="F11" s="279"/>
      <c r="G11" s="279"/>
      <c r="H11" s="403"/>
      <c r="I11" s="279"/>
      <c r="J11" s="403"/>
      <c r="K11" s="279"/>
      <c r="L11" s="403"/>
      <c r="M11" s="279"/>
      <c r="N11" s="403"/>
      <c r="O11" s="279"/>
      <c r="P11" s="403"/>
      <c r="Q11" s="279"/>
      <c r="R11" s="279"/>
      <c r="S11" s="279"/>
      <c r="T11" s="279"/>
      <c r="U11" s="279"/>
    </row>
    <row r="12" spans="1:21" ht="15.75">
      <c r="A12" s="648"/>
      <c r="B12" s="648"/>
      <c r="C12" s="278"/>
      <c r="D12" s="278"/>
      <c r="E12" s="278"/>
      <c r="F12" s="279"/>
      <c r="G12" s="279"/>
      <c r="H12" s="403"/>
      <c r="I12" s="279"/>
      <c r="J12" s="403"/>
      <c r="K12" s="279"/>
      <c r="L12" s="403"/>
      <c r="M12" s="279"/>
      <c r="N12" s="403"/>
      <c r="O12" s="279"/>
      <c r="P12" s="403"/>
      <c r="Q12" s="279"/>
      <c r="R12" s="279"/>
      <c r="S12" s="279"/>
      <c r="T12" s="279"/>
      <c r="U12" s="404"/>
    </row>
    <row r="13" spans="1:21" ht="15.75" customHeight="1">
      <c r="A13" s="648"/>
      <c r="B13" s="648"/>
      <c r="C13" s="278"/>
      <c r="D13" s="278"/>
      <c r="E13" s="278"/>
      <c r="F13" s="279"/>
      <c r="G13" s="279"/>
      <c r="H13" s="403"/>
      <c r="I13" s="279"/>
      <c r="J13" s="403"/>
      <c r="K13" s="405"/>
      <c r="L13" s="403"/>
      <c r="M13" s="279"/>
      <c r="N13" s="403"/>
      <c r="O13" s="406"/>
      <c r="P13" s="403"/>
      <c r="Q13" s="279"/>
      <c r="R13" s="279"/>
      <c r="S13" s="279"/>
      <c r="T13" s="279"/>
      <c r="U13" s="279"/>
    </row>
    <row r="14" spans="1:21" ht="15.75">
      <c r="A14" s="648"/>
      <c r="B14" s="648"/>
      <c r="C14" s="278"/>
      <c r="D14" s="278"/>
      <c r="E14" s="278"/>
      <c r="F14" s="279"/>
      <c r="G14" s="279"/>
      <c r="H14" s="403"/>
      <c r="I14" s="279"/>
      <c r="J14" s="403"/>
      <c r="K14" s="405"/>
      <c r="L14" s="403"/>
      <c r="M14" s="279"/>
      <c r="N14" s="403"/>
      <c r="O14" s="406"/>
      <c r="P14" s="403"/>
      <c r="Q14" s="279"/>
      <c r="R14" s="279"/>
      <c r="S14" s="279"/>
      <c r="T14" s="279"/>
      <c r="U14" s="279"/>
    </row>
    <row r="15" spans="1:21" ht="15.75">
      <c r="A15" s="648"/>
      <c r="B15" s="648"/>
      <c r="C15" s="278"/>
      <c r="D15" s="278"/>
      <c r="E15" s="278"/>
      <c r="F15" s="279"/>
      <c r="G15" s="279"/>
      <c r="H15" s="403"/>
      <c r="I15" s="279"/>
      <c r="J15" s="403"/>
      <c r="K15" s="405"/>
      <c r="L15" s="403"/>
      <c r="M15" s="279"/>
      <c r="N15" s="403"/>
      <c r="O15" s="406"/>
      <c r="P15" s="403"/>
      <c r="Q15" s="279"/>
      <c r="R15" s="279"/>
      <c r="S15" s="279"/>
      <c r="T15" s="279"/>
      <c r="U15" s="279"/>
    </row>
    <row r="16" spans="1:21" ht="15.75">
      <c r="A16" s="648"/>
      <c r="B16" s="648"/>
      <c r="C16" s="278"/>
      <c r="D16" s="278"/>
      <c r="E16" s="278"/>
      <c r="F16" s="279"/>
      <c r="G16" s="279"/>
      <c r="H16" s="403"/>
      <c r="I16" s="279"/>
      <c r="J16" s="403"/>
      <c r="K16" s="405"/>
      <c r="L16" s="403"/>
      <c r="M16" s="279"/>
      <c r="N16" s="403"/>
      <c r="O16" s="406"/>
      <c r="P16" s="403"/>
      <c r="Q16" s="279"/>
      <c r="R16" s="279"/>
      <c r="S16" s="279"/>
      <c r="T16" s="279"/>
      <c r="U16" s="279"/>
    </row>
    <row r="17" spans="1:21" ht="15.75">
      <c r="A17" s="648"/>
      <c r="B17" s="648"/>
      <c r="C17" s="278"/>
      <c r="D17" s="278"/>
      <c r="E17" s="278"/>
      <c r="F17" s="279"/>
      <c r="G17" s="279"/>
      <c r="H17" s="403"/>
      <c r="I17" s="279"/>
      <c r="J17" s="403"/>
      <c r="K17" s="279"/>
      <c r="L17" s="403"/>
      <c r="M17" s="279"/>
      <c r="N17" s="403"/>
      <c r="O17" s="279"/>
      <c r="P17" s="403"/>
      <c r="Q17" s="279"/>
      <c r="R17" s="279"/>
      <c r="S17" s="279"/>
      <c r="T17" s="279"/>
      <c r="U17" s="407"/>
    </row>
    <row r="18" spans="1:21" ht="15.75">
      <c r="A18" s="649"/>
      <c r="B18" s="649"/>
      <c r="C18" s="278"/>
      <c r="D18" s="278"/>
      <c r="E18" s="278"/>
      <c r="F18" s="279"/>
      <c r="G18" s="279"/>
      <c r="H18" s="403"/>
      <c r="I18" s="279"/>
      <c r="J18" s="403"/>
      <c r="K18" s="279"/>
      <c r="L18" s="403"/>
      <c r="M18" s="279"/>
      <c r="N18" s="403"/>
      <c r="O18" s="279"/>
      <c r="P18" s="403"/>
      <c r="Q18" s="279"/>
      <c r="R18" s="279"/>
      <c r="S18" s="279"/>
      <c r="T18" s="279"/>
      <c r="U18" s="279"/>
    </row>
    <row r="19" spans="1:21" ht="15.75">
      <c r="A19" s="290"/>
      <c r="B19" s="291"/>
      <c r="C19" s="290" t="s">
        <v>1439</v>
      </c>
      <c r="D19" s="291"/>
      <c r="E19" s="291"/>
      <c r="F19" s="292"/>
      <c r="G19" s="280">
        <f t="shared" ref="G19:P19" si="0">SUM(G7:G18)</f>
        <v>0</v>
      </c>
      <c r="H19" s="281">
        <f t="shared" si="0"/>
        <v>0</v>
      </c>
      <c r="I19" s="280">
        <f t="shared" si="0"/>
        <v>0</v>
      </c>
      <c r="J19" s="281">
        <f t="shared" si="0"/>
        <v>0</v>
      </c>
      <c r="K19" s="280">
        <f t="shared" si="0"/>
        <v>0</v>
      </c>
      <c r="L19" s="281">
        <f t="shared" si="0"/>
        <v>0</v>
      </c>
      <c r="M19" s="280">
        <f t="shared" si="0"/>
        <v>0</v>
      </c>
      <c r="N19" s="281">
        <f t="shared" si="0"/>
        <v>0</v>
      </c>
      <c r="O19" s="281">
        <f t="shared" si="0"/>
        <v>0</v>
      </c>
      <c r="P19" s="281">
        <f t="shared" si="0"/>
        <v>0</v>
      </c>
      <c r="Q19" s="261"/>
      <c r="R19" s="261"/>
      <c r="S19" s="261"/>
      <c r="T19" s="261"/>
      <c r="U19" s="261"/>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0"/>
  <sheetViews>
    <sheetView zoomScale="90" zoomScaleNormal="90" workbookViewId="0">
      <pane ySplit="6" topLeftCell="A13" activePane="bottomLeft" state="frozen"/>
      <selection activeCell="A7" sqref="A7"/>
      <selection pane="bottomLeft" activeCell="C33" sqref="C33"/>
    </sheetView>
  </sheetViews>
  <sheetFormatPr baseColWidth="10" defaultRowHeight="15"/>
  <cols>
    <col min="1" max="1" width="21.7109375" style="411" customWidth="1"/>
    <col min="2" max="2" width="24.28515625" style="411" customWidth="1"/>
    <col min="3" max="6" width="27.42578125" style="411" customWidth="1"/>
    <col min="7" max="7" width="15.28515625" style="411" customWidth="1"/>
    <col min="8" max="8" width="13.7109375" style="238" bestFit="1" customWidth="1"/>
    <col min="9" max="9" width="15.28515625" style="411" customWidth="1"/>
    <col min="10" max="10" width="18.85546875" style="238" customWidth="1"/>
    <col min="11" max="11" width="11.42578125" style="411"/>
    <col min="12" max="12" width="13.7109375" style="238" bestFit="1" customWidth="1"/>
    <col min="13" max="13" width="11.42578125" style="411"/>
    <col min="14" max="14" width="13.7109375" style="238" bestFit="1" customWidth="1"/>
    <col min="15" max="15" width="15.28515625" style="411" customWidth="1"/>
    <col min="16" max="16" width="18.28515625" style="238" customWidth="1"/>
    <col min="17" max="20" width="14.140625" style="411" customWidth="1"/>
    <col min="21" max="21" width="17" style="411" customWidth="1"/>
    <col min="22" max="16384" width="11.42578125" style="411"/>
  </cols>
  <sheetData>
    <row r="1" spans="1:21" ht="18.75">
      <c r="B1" s="282"/>
      <c r="C1" s="282"/>
      <c r="D1" s="282"/>
      <c r="E1" s="282"/>
      <c r="F1" s="282"/>
      <c r="G1" s="282" t="s">
        <v>1490</v>
      </c>
      <c r="J1" s="282"/>
      <c r="K1" s="282"/>
      <c r="L1" s="282"/>
      <c r="M1" s="282"/>
      <c r="N1" s="282"/>
      <c r="O1" s="282"/>
      <c r="P1" s="282"/>
      <c r="Q1" s="282"/>
      <c r="R1" s="282"/>
      <c r="S1" s="282"/>
      <c r="T1" s="282"/>
      <c r="U1" s="282"/>
    </row>
    <row r="2" spans="1:21" ht="18.75">
      <c r="A2" s="267" t="s">
        <v>1370</v>
      </c>
      <c r="B2" s="282"/>
      <c r="C2" s="282"/>
      <c r="D2" s="282"/>
      <c r="E2" s="282"/>
      <c r="F2" s="282"/>
      <c r="G2" s="282"/>
      <c r="J2" s="282"/>
      <c r="K2" s="282"/>
      <c r="L2" s="282"/>
      <c r="M2" s="282"/>
      <c r="N2" s="282"/>
      <c r="O2" s="282"/>
      <c r="P2" s="282"/>
      <c r="Q2" s="282"/>
      <c r="R2" s="282"/>
      <c r="S2" s="282"/>
      <c r="T2" s="282"/>
      <c r="U2" s="282"/>
    </row>
    <row r="3" spans="1:21">
      <c r="A3" s="646" t="s">
        <v>1489</v>
      </c>
      <c r="B3" s="646"/>
      <c r="C3" s="646"/>
      <c r="D3" s="646"/>
      <c r="E3" s="646"/>
      <c r="F3" s="646"/>
      <c r="G3" s="646"/>
      <c r="H3" s="646"/>
      <c r="I3" s="646"/>
      <c r="J3" s="646"/>
      <c r="K3" s="646"/>
      <c r="L3" s="646"/>
      <c r="M3" s="646"/>
      <c r="N3" s="646"/>
      <c r="O3" s="646"/>
      <c r="P3" s="646"/>
      <c r="Q3" s="646"/>
      <c r="R3" s="646"/>
      <c r="S3" s="646"/>
      <c r="T3" s="646"/>
      <c r="U3" s="646"/>
    </row>
    <row r="4" spans="1:21" ht="15" customHeight="1">
      <c r="A4" s="628" t="s">
        <v>100</v>
      </c>
      <c r="B4" s="600" t="s">
        <v>115</v>
      </c>
      <c r="C4" s="612" t="s">
        <v>89</v>
      </c>
      <c r="D4" s="612" t="s">
        <v>90</v>
      </c>
      <c r="E4" s="603" t="s">
        <v>402</v>
      </c>
      <c r="F4" s="612" t="s">
        <v>91</v>
      </c>
      <c r="G4" s="628" t="s">
        <v>103</v>
      </c>
      <c r="H4" s="628"/>
      <c r="I4" s="628"/>
      <c r="J4" s="628"/>
      <c r="K4" s="628"/>
      <c r="L4" s="628"/>
      <c r="M4" s="628"/>
      <c r="N4" s="628"/>
      <c r="O4" s="630" t="s">
        <v>104</v>
      </c>
      <c r="P4" s="630"/>
      <c r="Q4" s="600" t="s">
        <v>105</v>
      </c>
      <c r="R4" s="600" t="s">
        <v>106</v>
      </c>
      <c r="S4" s="600" t="s">
        <v>113</v>
      </c>
      <c r="T4" s="600" t="s">
        <v>112</v>
      </c>
      <c r="U4" s="597" t="s">
        <v>92</v>
      </c>
    </row>
    <row r="5" spans="1:21" ht="15" customHeight="1">
      <c r="A5" s="628"/>
      <c r="B5" s="601"/>
      <c r="C5" s="613"/>
      <c r="D5" s="613"/>
      <c r="E5" s="604"/>
      <c r="F5" s="613"/>
      <c r="G5" s="628" t="s">
        <v>107</v>
      </c>
      <c r="H5" s="628"/>
      <c r="I5" s="628" t="s">
        <v>108</v>
      </c>
      <c r="J5" s="628"/>
      <c r="K5" s="628" t="s">
        <v>109</v>
      </c>
      <c r="L5" s="628"/>
      <c r="M5" s="628" t="s">
        <v>110</v>
      </c>
      <c r="N5" s="628"/>
      <c r="O5" s="630"/>
      <c r="P5" s="630"/>
      <c r="Q5" s="601"/>
      <c r="R5" s="601"/>
      <c r="S5" s="601"/>
      <c r="T5" s="601"/>
      <c r="U5" s="598"/>
    </row>
    <row r="6" spans="1:21" ht="25.5">
      <c r="A6" s="628"/>
      <c r="B6" s="602"/>
      <c r="C6" s="614"/>
      <c r="D6" s="614"/>
      <c r="E6" s="605"/>
      <c r="F6" s="614"/>
      <c r="G6" s="330" t="s">
        <v>111</v>
      </c>
      <c r="H6" s="236" t="s">
        <v>12</v>
      </c>
      <c r="I6" s="330" t="s">
        <v>111</v>
      </c>
      <c r="J6" s="236" t="s">
        <v>12</v>
      </c>
      <c r="K6" s="330" t="s">
        <v>111</v>
      </c>
      <c r="L6" s="236" t="s">
        <v>12</v>
      </c>
      <c r="M6" s="330" t="s">
        <v>111</v>
      </c>
      <c r="N6" s="236" t="s">
        <v>12</v>
      </c>
      <c r="O6" s="330" t="s">
        <v>111</v>
      </c>
      <c r="P6" s="236" t="s">
        <v>12</v>
      </c>
      <c r="Q6" s="602"/>
      <c r="R6" s="602"/>
      <c r="S6" s="602"/>
      <c r="T6" s="602"/>
      <c r="U6" s="599"/>
    </row>
    <row r="7" spans="1:21" ht="15.75">
      <c r="A7" s="647" t="s">
        <v>1483</v>
      </c>
      <c r="B7" s="650" t="s">
        <v>1481</v>
      </c>
      <c r="C7" s="278"/>
      <c r="D7" s="278"/>
      <c r="E7" s="278"/>
      <c r="F7" s="279"/>
      <c r="G7" s="279"/>
      <c r="H7" s="403"/>
      <c r="I7" s="279"/>
      <c r="J7" s="403"/>
      <c r="K7" s="279"/>
      <c r="L7" s="403"/>
      <c r="M7" s="279"/>
      <c r="N7" s="403"/>
      <c r="O7" s="279"/>
      <c r="P7" s="403"/>
      <c r="Q7" s="279"/>
      <c r="R7" s="279"/>
      <c r="S7" s="279"/>
      <c r="T7" s="279"/>
      <c r="U7" s="279"/>
    </row>
    <row r="8" spans="1:21" ht="15.75">
      <c r="A8" s="648"/>
      <c r="B8" s="650"/>
      <c r="C8" s="278"/>
      <c r="D8" s="278"/>
      <c r="E8" s="278"/>
      <c r="F8" s="279"/>
      <c r="G8" s="279"/>
      <c r="H8" s="403"/>
      <c r="I8" s="279"/>
      <c r="J8" s="403"/>
      <c r="K8" s="279"/>
      <c r="L8" s="403"/>
      <c r="M8" s="279"/>
      <c r="N8" s="403"/>
      <c r="O8" s="279"/>
      <c r="P8" s="403"/>
      <c r="Q8" s="279"/>
      <c r="R8" s="279"/>
      <c r="S8" s="279"/>
      <c r="T8" s="279"/>
      <c r="U8" s="279"/>
    </row>
    <row r="9" spans="1:21" ht="15.75">
      <c r="A9" s="648"/>
      <c r="B9" s="650"/>
      <c r="C9" s="278"/>
      <c r="D9" s="278"/>
      <c r="E9" s="278"/>
      <c r="F9" s="279"/>
      <c r="G9" s="279"/>
      <c r="H9" s="403"/>
      <c r="I9" s="279"/>
      <c r="J9" s="403"/>
      <c r="K9" s="279"/>
      <c r="L9" s="403"/>
      <c r="M9" s="279"/>
      <c r="N9" s="403"/>
      <c r="O9" s="279"/>
      <c r="P9" s="403"/>
      <c r="Q9" s="279"/>
      <c r="R9" s="279"/>
      <c r="S9" s="279"/>
      <c r="T9" s="279"/>
      <c r="U9" s="279"/>
    </row>
    <row r="10" spans="1:21" ht="15.75">
      <c r="A10" s="648"/>
      <c r="B10" s="650"/>
      <c r="C10" s="278"/>
      <c r="D10" s="278"/>
      <c r="E10" s="278"/>
      <c r="F10" s="279"/>
      <c r="G10" s="279"/>
      <c r="H10" s="403"/>
      <c r="I10" s="279"/>
      <c r="J10" s="403"/>
      <c r="K10" s="279"/>
      <c r="L10" s="403"/>
      <c r="M10" s="279"/>
      <c r="N10" s="403"/>
      <c r="O10" s="279"/>
      <c r="P10" s="403"/>
      <c r="Q10" s="279"/>
      <c r="R10" s="279"/>
      <c r="S10" s="279"/>
      <c r="T10" s="279"/>
      <c r="U10" s="279"/>
    </row>
    <row r="11" spans="1:21" ht="15.75">
      <c r="A11" s="648"/>
      <c r="B11" s="650"/>
      <c r="C11" s="278"/>
      <c r="D11" s="278"/>
      <c r="E11" s="278"/>
      <c r="F11" s="279"/>
      <c r="G11" s="279"/>
      <c r="H11" s="403"/>
      <c r="I11" s="279"/>
      <c r="J11" s="403"/>
      <c r="K11" s="279"/>
      <c r="L11" s="403"/>
      <c r="M11" s="279"/>
      <c r="N11" s="403"/>
      <c r="O11" s="279"/>
      <c r="P11" s="403"/>
      <c r="Q11" s="279"/>
      <c r="R11" s="279"/>
      <c r="S11" s="279"/>
      <c r="T11" s="279"/>
      <c r="U11" s="279"/>
    </row>
    <row r="12" spans="1:21" ht="15.75">
      <c r="A12" s="648"/>
      <c r="B12" s="650" t="s">
        <v>1488</v>
      </c>
      <c r="C12" s="278"/>
      <c r="D12" s="278"/>
      <c r="E12" s="278"/>
      <c r="F12" s="279"/>
      <c r="G12" s="279"/>
      <c r="H12" s="403"/>
      <c r="I12" s="279"/>
      <c r="J12" s="403"/>
      <c r="K12" s="279"/>
      <c r="L12" s="403"/>
      <c r="M12" s="279"/>
      <c r="N12" s="403"/>
      <c r="O12" s="279"/>
      <c r="P12" s="403"/>
      <c r="Q12" s="279"/>
      <c r="R12" s="279"/>
      <c r="S12" s="279"/>
      <c r="T12" s="279"/>
      <c r="U12" s="279"/>
    </row>
    <row r="13" spans="1:21" ht="15.75">
      <c r="A13" s="648"/>
      <c r="B13" s="650"/>
      <c r="C13" s="278"/>
      <c r="D13" s="278"/>
      <c r="E13" s="278"/>
      <c r="F13" s="279"/>
      <c r="G13" s="279"/>
      <c r="H13" s="403"/>
      <c r="I13" s="279"/>
      <c r="J13" s="403"/>
      <c r="K13" s="279"/>
      <c r="L13" s="403"/>
      <c r="M13" s="279"/>
      <c r="N13" s="403"/>
      <c r="O13" s="279"/>
      <c r="P13" s="403"/>
      <c r="Q13" s="279"/>
      <c r="R13" s="279"/>
      <c r="S13" s="279"/>
      <c r="T13" s="279"/>
      <c r="U13" s="404"/>
    </row>
    <row r="14" spans="1:21" ht="15.75">
      <c r="A14" s="648"/>
      <c r="B14" s="650"/>
      <c r="C14" s="278"/>
      <c r="D14" s="278"/>
      <c r="E14" s="278"/>
      <c r="F14" s="279"/>
      <c r="G14" s="279"/>
      <c r="H14" s="403"/>
      <c r="I14" s="279"/>
      <c r="J14" s="403"/>
      <c r="K14" s="279"/>
      <c r="L14" s="403"/>
      <c r="M14" s="279"/>
      <c r="N14" s="403"/>
      <c r="O14" s="279"/>
      <c r="P14" s="403"/>
      <c r="Q14" s="279"/>
      <c r="R14" s="279"/>
      <c r="S14" s="279"/>
      <c r="T14" s="279"/>
      <c r="U14" s="404"/>
    </row>
    <row r="15" spans="1:21" ht="15.75">
      <c r="A15" s="648"/>
      <c r="B15" s="650"/>
      <c r="C15" s="278"/>
      <c r="D15" s="278"/>
      <c r="E15" s="278"/>
      <c r="F15" s="279"/>
      <c r="G15" s="279"/>
      <c r="H15" s="403"/>
      <c r="I15" s="279"/>
      <c r="J15" s="403"/>
      <c r="K15" s="279"/>
      <c r="L15" s="403"/>
      <c r="M15" s="279"/>
      <c r="N15" s="403"/>
      <c r="O15" s="279"/>
      <c r="P15" s="403"/>
      <c r="Q15" s="279"/>
      <c r="R15" s="279"/>
      <c r="S15" s="279"/>
      <c r="T15" s="279"/>
      <c r="U15" s="404"/>
    </row>
    <row r="16" spans="1:21" ht="15.75">
      <c r="A16" s="648"/>
      <c r="B16" s="650"/>
      <c r="C16" s="278"/>
      <c r="D16" s="278"/>
      <c r="E16" s="278"/>
      <c r="F16" s="279"/>
      <c r="G16" s="279"/>
      <c r="H16" s="403"/>
      <c r="I16" s="279"/>
      <c r="J16" s="403"/>
      <c r="K16" s="405"/>
      <c r="L16" s="403"/>
      <c r="M16" s="279"/>
      <c r="N16" s="403"/>
      <c r="O16" s="406"/>
      <c r="P16" s="403"/>
      <c r="Q16" s="279"/>
      <c r="R16" s="279"/>
      <c r="S16" s="279"/>
      <c r="T16" s="279"/>
      <c r="U16" s="279"/>
    </row>
    <row r="17" spans="1:21" ht="15.75">
      <c r="A17" s="648"/>
      <c r="B17" s="650" t="s">
        <v>1482</v>
      </c>
      <c r="C17" s="278"/>
      <c r="D17" s="278"/>
      <c r="E17" s="278"/>
      <c r="F17" s="279"/>
      <c r="G17" s="279"/>
      <c r="H17" s="403"/>
      <c r="I17" s="279"/>
      <c r="J17" s="403"/>
      <c r="K17" s="405"/>
      <c r="L17" s="403"/>
      <c r="M17" s="279"/>
      <c r="N17" s="403"/>
      <c r="O17" s="406"/>
      <c r="P17" s="403"/>
      <c r="Q17" s="279"/>
      <c r="R17" s="279"/>
      <c r="S17" s="279"/>
      <c r="T17" s="279"/>
      <c r="U17" s="279"/>
    </row>
    <row r="18" spans="1:21" ht="15.75">
      <c r="A18" s="648"/>
      <c r="B18" s="650"/>
      <c r="C18" s="278"/>
      <c r="D18" s="278"/>
      <c r="E18" s="278"/>
      <c r="F18" s="279"/>
      <c r="G18" s="279"/>
      <c r="H18" s="403"/>
      <c r="I18" s="279"/>
      <c r="J18" s="403"/>
      <c r="K18" s="405"/>
      <c r="L18" s="403"/>
      <c r="M18" s="279"/>
      <c r="N18" s="403"/>
      <c r="O18" s="406"/>
      <c r="P18" s="403"/>
      <c r="Q18" s="279"/>
      <c r="R18" s="279"/>
      <c r="S18" s="279"/>
      <c r="T18" s="279"/>
      <c r="U18" s="279"/>
    </row>
    <row r="19" spans="1:21" ht="15.75">
      <c r="A19" s="648"/>
      <c r="B19" s="650"/>
      <c r="C19" s="278"/>
      <c r="D19" s="278"/>
      <c r="E19" s="278"/>
      <c r="F19" s="279"/>
      <c r="G19" s="279"/>
      <c r="H19" s="403"/>
      <c r="I19" s="279"/>
      <c r="J19" s="403"/>
      <c r="K19" s="405"/>
      <c r="L19" s="403"/>
      <c r="M19" s="279"/>
      <c r="N19" s="403"/>
      <c r="O19" s="406"/>
      <c r="P19" s="403"/>
      <c r="Q19" s="279"/>
      <c r="R19" s="279"/>
      <c r="S19" s="279"/>
      <c r="T19" s="279"/>
      <c r="U19" s="279"/>
    </row>
    <row r="20" spans="1:21" ht="15.75">
      <c r="A20" s="648"/>
      <c r="B20" s="650"/>
      <c r="C20" s="278"/>
      <c r="D20" s="278"/>
      <c r="E20" s="278"/>
      <c r="F20" s="279"/>
      <c r="G20" s="279"/>
      <c r="H20" s="403"/>
      <c r="I20" s="279"/>
      <c r="J20" s="403"/>
      <c r="K20" s="405"/>
      <c r="L20" s="403"/>
      <c r="M20" s="279"/>
      <c r="N20" s="403"/>
      <c r="O20" s="406"/>
      <c r="P20" s="403"/>
      <c r="Q20" s="279"/>
      <c r="R20" s="279"/>
      <c r="S20" s="279"/>
      <c r="T20" s="279"/>
      <c r="U20" s="279"/>
    </row>
    <row r="21" spans="1:21" ht="15.75">
      <c r="A21" s="648"/>
      <c r="B21" s="650"/>
      <c r="C21" s="278"/>
      <c r="D21" s="278"/>
      <c r="E21" s="422"/>
      <c r="F21" s="279"/>
      <c r="G21" s="279"/>
      <c r="H21" s="403"/>
      <c r="I21" s="279"/>
      <c r="J21" s="403"/>
      <c r="K21" s="405"/>
      <c r="L21" s="403"/>
      <c r="M21" s="279"/>
      <c r="N21" s="403"/>
      <c r="O21" s="406"/>
      <c r="P21" s="403"/>
      <c r="Q21" s="279"/>
      <c r="R21" s="279"/>
      <c r="S21" s="279"/>
      <c r="T21" s="279"/>
      <c r="U21" s="279"/>
    </row>
    <row r="22" spans="1:21" ht="15.75">
      <c r="A22" s="648"/>
      <c r="B22" s="647" t="s">
        <v>1484</v>
      </c>
      <c r="C22" s="278"/>
      <c r="D22" s="278"/>
      <c r="E22" s="422"/>
      <c r="F22" s="279"/>
      <c r="G22" s="279"/>
      <c r="H22" s="403"/>
      <c r="I22" s="279"/>
      <c r="J22" s="403"/>
      <c r="K22" s="405"/>
      <c r="L22" s="403"/>
      <c r="M22" s="279"/>
      <c r="N22" s="403"/>
      <c r="O22" s="406"/>
      <c r="P22" s="403"/>
      <c r="Q22" s="279"/>
      <c r="R22" s="279"/>
      <c r="S22" s="279"/>
      <c r="T22" s="279"/>
      <c r="U22" s="279"/>
    </row>
    <row r="23" spans="1:21" ht="15.75">
      <c r="A23" s="648"/>
      <c r="B23" s="648"/>
      <c r="C23" s="278"/>
      <c r="D23" s="278"/>
      <c r="E23" s="422"/>
      <c r="F23" s="279"/>
      <c r="G23" s="279"/>
      <c r="H23" s="403"/>
      <c r="I23" s="279"/>
      <c r="J23" s="403"/>
      <c r="K23" s="405"/>
      <c r="L23" s="403"/>
      <c r="M23" s="279"/>
      <c r="N23" s="403"/>
      <c r="O23" s="406"/>
      <c r="P23" s="403"/>
      <c r="Q23" s="279"/>
      <c r="R23" s="279"/>
      <c r="S23" s="279"/>
      <c r="T23" s="279"/>
      <c r="U23" s="279"/>
    </row>
    <row r="24" spans="1:21" ht="15.75">
      <c r="A24" s="648"/>
      <c r="B24" s="648"/>
      <c r="C24" s="278"/>
      <c r="D24" s="278"/>
      <c r="E24" s="422"/>
      <c r="F24" s="279"/>
      <c r="G24" s="279"/>
      <c r="H24" s="403"/>
      <c r="I24" s="279"/>
      <c r="J24" s="403"/>
      <c r="K24" s="405"/>
      <c r="L24" s="403"/>
      <c r="M24" s="279"/>
      <c r="N24" s="403"/>
      <c r="O24" s="406"/>
      <c r="P24" s="403"/>
      <c r="Q24" s="279"/>
      <c r="R24" s="279"/>
      <c r="S24" s="279"/>
      <c r="T24" s="279"/>
      <c r="U24" s="279"/>
    </row>
    <row r="25" spans="1:21" ht="15.75">
      <c r="A25" s="648"/>
      <c r="B25" s="648"/>
      <c r="C25" s="278"/>
      <c r="D25" s="278"/>
      <c r="E25" s="422"/>
      <c r="F25" s="279"/>
      <c r="G25" s="279"/>
      <c r="H25" s="403"/>
      <c r="I25" s="279"/>
      <c r="J25" s="403"/>
      <c r="K25" s="405"/>
      <c r="L25" s="403"/>
      <c r="M25" s="279"/>
      <c r="N25" s="403"/>
      <c r="O25" s="406"/>
      <c r="P25" s="403"/>
      <c r="Q25" s="279"/>
      <c r="R25" s="279"/>
      <c r="S25" s="279"/>
      <c r="T25" s="279"/>
      <c r="U25" s="279"/>
    </row>
    <row r="26" spans="1:21" ht="15.75">
      <c r="A26" s="648"/>
      <c r="B26" s="649"/>
      <c r="C26" s="278"/>
      <c r="D26" s="278"/>
      <c r="E26" s="422"/>
      <c r="F26" s="279"/>
      <c r="G26" s="279"/>
      <c r="H26" s="403"/>
      <c r="I26" s="279"/>
      <c r="J26" s="403"/>
      <c r="K26" s="405"/>
      <c r="L26" s="403"/>
      <c r="M26" s="279"/>
      <c r="N26" s="403"/>
      <c r="O26" s="406"/>
      <c r="P26" s="403"/>
      <c r="Q26" s="279"/>
      <c r="R26" s="279"/>
      <c r="S26" s="279"/>
      <c r="T26" s="279"/>
      <c r="U26" s="279"/>
    </row>
    <row r="27" spans="1:21" ht="15.75">
      <c r="A27" s="648"/>
      <c r="B27" s="647" t="s">
        <v>1485</v>
      </c>
      <c r="C27" s="278"/>
      <c r="D27" s="278"/>
      <c r="E27" s="422"/>
      <c r="F27" s="279"/>
      <c r="G27" s="279"/>
      <c r="H27" s="403"/>
      <c r="I27" s="279"/>
      <c r="J27" s="403"/>
      <c r="K27" s="405"/>
      <c r="L27" s="403"/>
      <c r="M27" s="279"/>
      <c r="N27" s="403"/>
      <c r="O27" s="406"/>
      <c r="P27" s="403"/>
      <c r="Q27" s="279"/>
      <c r="R27" s="279"/>
      <c r="S27" s="279"/>
      <c r="T27" s="279"/>
      <c r="U27" s="279"/>
    </row>
    <row r="28" spans="1:21" ht="15.75">
      <c r="A28" s="648"/>
      <c r="B28" s="648"/>
      <c r="C28" s="278"/>
      <c r="D28" s="278"/>
      <c r="E28" s="422"/>
      <c r="F28" s="279"/>
      <c r="G28" s="279"/>
      <c r="H28" s="403"/>
      <c r="I28" s="279"/>
      <c r="J28" s="403"/>
      <c r="K28" s="405"/>
      <c r="L28" s="403"/>
      <c r="M28" s="279"/>
      <c r="N28" s="403"/>
      <c r="O28" s="406"/>
      <c r="P28" s="403"/>
      <c r="Q28" s="279"/>
      <c r="R28" s="279"/>
      <c r="S28" s="279"/>
      <c r="T28" s="279"/>
      <c r="U28" s="279"/>
    </row>
    <row r="29" spans="1:21" ht="15.75">
      <c r="A29" s="648"/>
      <c r="B29" s="648"/>
      <c r="C29" s="278"/>
      <c r="D29" s="278"/>
      <c r="E29" s="278"/>
      <c r="F29" s="279"/>
      <c r="G29" s="279"/>
      <c r="H29" s="403"/>
      <c r="I29" s="279"/>
      <c r="J29" s="403"/>
      <c r="K29" s="405"/>
      <c r="L29" s="403"/>
      <c r="M29" s="279"/>
      <c r="N29" s="403"/>
      <c r="O29" s="406"/>
      <c r="P29" s="403"/>
      <c r="Q29" s="279"/>
      <c r="R29" s="279"/>
      <c r="S29" s="279"/>
      <c r="T29" s="279"/>
      <c r="U29" s="279"/>
    </row>
    <row r="30" spans="1:21" ht="15.75">
      <c r="A30" s="648"/>
      <c r="B30" s="648"/>
      <c r="C30" s="278"/>
      <c r="D30" s="278"/>
      <c r="E30" s="278"/>
      <c r="F30" s="279"/>
      <c r="G30" s="279"/>
      <c r="H30" s="403"/>
      <c r="I30" s="279"/>
      <c r="J30" s="403"/>
      <c r="K30" s="405"/>
      <c r="L30" s="403"/>
      <c r="M30" s="279"/>
      <c r="N30" s="403"/>
      <c r="O30" s="406"/>
      <c r="P30" s="403"/>
      <c r="Q30" s="279"/>
      <c r="R30" s="279"/>
      <c r="S30" s="279"/>
      <c r="T30" s="279"/>
      <c r="U30" s="279"/>
    </row>
    <row r="31" spans="1:21" ht="15.75">
      <c r="A31" s="648"/>
      <c r="B31" s="649"/>
      <c r="C31" s="278"/>
      <c r="D31" s="278"/>
      <c r="E31" s="278"/>
      <c r="F31" s="279"/>
      <c r="G31" s="279"/>
      <c r="H31" s="403"/>
      <c r="I31" s="279"/>
      <c r="J31" s="403"/>
      <c r="K31" s="405"/>
      <c r="L31" s="403"/>
      <c r="M31" s="279"/>
      <c r="N31" s="403"/>
      <c r="O31" s="406"/>
      <c r="P31" s="403"/>
      <c r="Q31" s="279"/>
      <c r="R31" s="279"/>
      <c r="S31" s="279"/>
      <c r="T31" s="279"/>
      <c r="U31" s="279"/>
    </row>
    <row r="32" spans="1:21" ht="15.75">
      <c r="A32" s="648"/>
      <c r="B32" s="650" t="s">
        <v>1486</v>
      </c>
      <c r="C32" s="421"/>
      <c r="D32" s="278"/>
      <c r="E32" s="278"/>
      <c r="F32" s="279"/>
      <c r="G32" s="279"/>
      <c r="H32" s="403"/>
      <c r="I32" s="279"/>
      <c r="J32" s="403"/>
      <c r="K32" s="405"/>
      <c r="L32" s="403"/>
      <c r="M32" s="279"/>
      <c r="N32" s="403"/>
      <c r="O32" s="406"/>
      <c r="P32" s="403"/>
      <c r="Q32" s="279"/>
      <c r="R32" s="279"/>
      <c r="S32" s="279"/>
      <c r="T32" s="279"/>
      <c r="U32" s="279"/>
    </row>
    <row r="33" spans="1:21" ht="15.75">
      <c r="A33" s="648"/>
      <c r="B33" s="650"/>
      <c r="C33" s="421"/>
      <c r="D33" s="278"/>
      <c r="E33" s="278"/>
      <c r="F33" s="279"/>
      <c r="G33" s="279"/>
      <c r="H33" s="403"/>
      <c r="I33" s="279"/>
      <c r="J33" s="403"/>
      <c r="K33" s="405"/>
      <c r="L33" s="403"/>
      <c r="M33" s="279"/>
      <c r="N33" s="403"/>
      <c r="O33" s="406"/>
      <c r="P33" s="403"/>
      <c r="Q33" s="279"/>
      <c r="R33" s="279"/>
      <c r="S33" s="279"/>
      <c r="T33" s="279"/>
      <c r="U33" s="279"/>
    </row>
    <row r="34" spans="1:21" ht="15.75">
      <c r="A34" s="648"/>
      <c r="B34" s="650"/>
      <c r="C34" s="421"/>
      <c r="D34" s="278"/>
      <c r="E34" s="278"/>
      <c r="F34" s="279"/>
      <c r="G34" s="279"/>
      <c r="H34" s="403"/>
      <c r="I34" s="279"/>
      <c r="J34" s="403"/>
      <c r="K34" s="405"/>
      <c r="L34" s="403"/>
      <c r="M34" s="279"/>
      <c r="N34" s="403"/>
      <c r="O34" s="406"/>
      <c r="P34" s="403"/>
      <c r="Q34" s="279"/>
      <c r="R34" s="279"/>
      <c r="S34" s="279"/>
      <c r="T34" s="279"/>
      <c r="U34" s="279"/>
    </row>
    <row r="35" spans="1:21" ht="15.75">
      <c r="A35" s="648"/>
      <c r="B35" s="650"/>
      <c r="C35" s="421"/>
      <c r="D35" s="278"/>
      <c r="E35" s="278"/>
      <c r="F35" s="279"/>
      <c r="G35" s="279"/>
      <c r="H35" s="403"/>
      <c r="I35" s="279"/>
      <c r="J35" s="403"/>
      <c r="K35" s="405"/>
      <c r="L35" s="403"/>
      <c r="M35" s="279"/>
      <c r="N35" s="403"/>
      <c r="O35" s="406"/>
      <c r="P35" s="403"/>
      <c r="Q35" s="279"/>
      <c r="R35" s="279"/>
      <c r="S35" s="279"/>
      <c r="T35" s="279"/>
      <c r="U35" s="279"/>
    </row>
    <row r="36" spans="1:21" ht="15.75">
      <c r="A36" s="648"/>
      <c r="B36" s="650"/>
      <c r="C36" s="421"/>
      <c r="D36" s="278"/>
      <c r="E36" s="278"/>
      <c r="F36" s="279"/>
      <c r="G36" s="279"/>
      <c r="H36" s="403"/>
      <c r="I36" s="279"/>
      <c r="J36" s="403"/>
      <c r="K36" s="405"/>
      <c r="L36" s="403"/>
      <c r="M36" s="279"/>
      <c r="N36" s="403"/>
      <c r="O36" s="406"/>
      <c r="P36" s="403"/>
      <c r="Q36" s="279"/>
      <c r="R36" s="279"/>
      <c r="S36" s="279"/>
      <c r="T36" s="279"/>
      <c r="U36" s="279"/>
    </row>
    <row r="37" spans="1:21" ht="15.75">
      <c r="A37" s="648"/>
      <c r="B37" s="650" t="s">
        <v>1487</v>
      </c>
      <c r="C37" s="421"/>
      <c r="D37" s="278"/>
      <c r="E37" s="278"/>
      <c r="F37" s="279"/>
      <c r="G37" s="279"/>
      <c r="H37" s="403"/>
      <c r="I37" s="279"/>
      <c r="J37" s="403"/>
      <c r="K37" s="405"/>
      <c r="L37" s="403"/>
      <c r="M37" s="279"/>
      <c r="N37" s="403"/>
      <c r="O37" s="406"/>
      <c r="P37" s="403"/>
      <c r="Q37" s="279"/>
      <c r="R37" s="279"/>
      <c r="S37" s="279"/>
      <c r="T37" s="279"/>
      <c r="U37" s="279"/>
    </row>
    <row r="38" spans="1:21" ht="15.75">
      <c r="A38" s="648"/>
      <c r="B38" s="650"/>
      <c r="C38" s="421"/>
      <c r="D38" s="278"/>
      <c r="E38" s="278"/>
      <c r="F38" s="279"/>
      <c r="G38" s="279"/>
      <c r="H38" s="403"/>
      <c r="I38" s="279"/>
      <c r="J38" s="403"/>
      <c r="K38" s="405"/>
      <c r="L38" s="403"/>
      <c r="M38" s="279"/>
      <c r="N38" s="403"/>
      <c r="O38" s="406"/>
      <c r="P38" s="403"/>
      <c r="Q38" s="279"/>
      <c r="R38" s="279"/>
      <c r="S38" s="279"/>
      <c r="T38" s="279"/>
      <c r="U38" s="279"/>
    </row>
    <row r="39" spans="1:21" ht="15.75">
      <c r="A39" s="648"/>
      <c r="B39" s="650"/>
      <c r="C39" s="421"/>
      <c r="D39" s="278"/>
      <c r="E39" s="278"/>
      <c r="F39" s="279"/>
      <c r="G39" s="279"/>
      <c r="H39" s="403"/>
      <c r="I39" s="279"/>
      <c r="J39" s="403"/>
      <c r="K39" s="405"/>
      <c r="L39" s="403"/>
      <c r="M39" s="279"/>
      <c r="N39" s="403"/>
      <c r="O39" s="406"/>
      <c r="P39" s="403"/>
      <c r="Q39" s="279"/>
      <c r="R39" s="279"/>
      <c r="S39" s="279"/>
      <c r="T39" s="279"/>
      <c r="U39" s="279"/>
    </row>
    <row r="40" spans="1:21" ht="15.75">
      <c r="A40" s="648"/>
      <c r="B40" s="650"/>
      <c r="C40" s="421"/>
      <c r="D40" s="278"/>
      <c r="E40" s="278"/>
      <c r="F40" s="279"/>
      <c r="G40" s="279"/>
      <c r="H40" s="403"/>
      <c r="I40" s="279"/>
      <c r="J40" s="403"/>
      <c r="K40" s="405"/>
      <c r="L40" s="403"/>
      <c r="M40" s="279"/>
      <c r="N40" s="403"/>
      <c r="O40" s="406"/>
      <c r="P40" s="403"/>
      <c r="Q40" s="279"/>
      <c r="R40" s="279"/>
      <c r="S40" s="279"/>
      <c r="T40" s="279"/>
      <c r="U40" s="279"/>
    </row>
    <row r="41" spans="1:21" ht="15.75">
      <c r="A41" s="648"/>
      <c r="B41" s="650"/>
      <c r="C41" s="421"/>
      <c r="D41" s="278"/>
      <c r="E41" s="278"/>
      <c r="F41" s="279"/>
      <c r="G41" s="279"/>
      <c r="H41" s="403"/>
      <c r="I41" s="279"/>
      <c r="J41" s="403"/>
      <c r="K41" s="405"/>
      <c r="L41" s="403"/>
      <c r="M41" s="279"/>
      <c r="N41" s="403"/>
      <c r="O41" s="406"/>
      <c r="P41" s="403"/>
      <c r="Q41" s="279"/>
      <c r="R41" s="279"/>
      <c r="S41" s="279"/>
      <c r="T41" s="279"/>
      <c r="U41" s="279"/>
    </row>
    <row r="42" spans="1:21" ht="15.75">
      <c r="A42" s="290"/>
      <c r="B42" s="291"/>
      <c r="C42" s="290" t="s">
        <v>1491</v>
      </c>
      <c r="D42" s="291"/>
      <c r="E42" s="291"/>
      <c r="F42" s="292"/>
      <c r="G42" s="280">
        <f t="shared" ref="G42:P42" si="0">SUM(G7:G41)</f>
        <v>0</v>
      </c>
      <c r="H42" s="281">
        <f t="shared" si="0"/>
        <v>0</v>
      </c>
      <c r="I42" s="280">
        <f t="shared" si="0"/>
        <v>0</v>
      </c>
      <c r="J42" s="281">
        <f t="shared" si="0"/>
        <v>0</v>
      </c>
      <c r="K42" s="280">
        <f t="shared" si="0"/>
        <v>0</v>
      </c>
      <c r="L42" s="281">
        <f t="shared" si="0"/>
        <v>0</v>
      </c>
      <c r="M42" s="280">
        <f t="shared" si="0"/>
        <v>0</v>
      </c>
      <c r="N42" s="281">
        <f t="shared" si="0"/>
        <v>0</v>
      </c>
      <c r="O42" s="281">
        <f t="shared" si="0"/>
        <v>0</v>
      </c>
      <c r="P42" s="281">
        <f t="shared" si="0"/>
        <v>0</v>
      </c>
      <c r="Q42" s="261"/>
      <c r="R42" s="261"/>
      <c r="S42" s="261"/>
      <c r="T42" s="261"/>
      <c r="U42" s="261"/>
    </row>
    <row r="48" spans="1:21">
      <c r="H48" s="411"/>
      <c r="J48" s="411"/>
      <c r="L48" s="411"/>
      <c r="N48" s="411"/>
      <c r="P48" s="411"/>
    </row>
    <row r="49" spans="8:16">
      <c r="H49" s="411"/>
      <c r="J49" s="411"/>
      <c r="L49" s="411"/>
      <c r="N49" s="411"/>
      <c r="P49" s="411"/>
    </row>
    <row r="50" spans="8:16">
      <c r="H50" s="411"/>
      <c r="J50" s="411"/>
      <c r="L50" s="411"/>
      <c r="N50" s="411"/>
      <c r="P50" s="411"/>
    </row>
    <row r="51" spans="8:16">
      <c r="H51" s="411"/>
      <c r="J51" s="411"/>
      <c r="L51" s="411"/>
      <c r="N51" s="411"/>
      <c r="P51" s="411"/>
    </row>
    <row r="52" spans="8:16">
      <c r="H52" s="411"/>
      <c r="J52" s="411"/>
      <c r="L52" s="411"/>
      <c r="N52" s="411"/>
      <c r="P52" s="411"/>
    </row>
    <row r="53" spans="8:16">
      <c r="H53" s="411"/>
      <c r="J53" s="411"/>
      <c r="L53" s="411"/>
      <c r="N53" s="411"/>
      <c r="P53" s="411"/>
    </row>
    <row r="54" spans="8:16">
      <c r="H54" s="411"/>
      <c r="J54" s="411"/>
      <c r="L54" s="411"/>
      <c r="N54" s="411"/>
      <c r="P54" s="411"/>
    </row>
    <row r="55" spans="8:16">
      <c r="H55" s="411"/>
      <c r="J55" s="411"/>
      <c r="L55" s="411"/>
      <c r="N55" s="411"/>
      <c r="P55" s="411"/>
    </row>
    <row r="56" spans="8:16">
      <c r="H56" s="411"/>
      <c r="J56" s="411"/>
      <c r="L56" s="411"/>
      <c r="N56" s="411"/>
      <c r="P56" s="411"/>
    </row>
    <row r="57" spans="8:16">
      <c r="H57" s="411"/>
      <c r="J57" s="411"/>
      <c r="L57" s="411"/>
      <c r="N57" s="411"/>
      <c r="P57" s="411"/>
    </row>
    <row r="58" spans="8:16">
      <c r="H58" s="411"/>
      <c r="J58" s="411"/>
      <c r="L58" s="411"/>
      <c r="N58" s="411"/>
      <c r="P58" s="411"/>
    </row>
    <row r="59" spans="8:16">
      <c r="H59" s="411"/>
      <c r="J59" s="411"/>
      <c r="L59" s="411"/>
      <c r="N59" s="411"/>
      <c r="P59" s="411"/>
    </row>
    <row r="60" spans="8:16">
      <c r="H60" s="411"/>
      <c r="J60" s="411"/>
      <c r="L60" s="411"/>
      <c r="N60" s="411"/>
      <c r="P60" s="411"/>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B9" sqref="B9:B14"/>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s="274" customFormat="1" ht="18.75">
      <c r="G1" s="277" t="s">
        <v>1443</v>
      </c>
      <c r="L1" s="277"/>
      <c r="M1" s="277"/>
      <c r="N1" s="277"/>
      <c r="O1" s="277"/>
      <c r="P1" s="277"/>
      <c r="Q1" s="277"/>
      <c r="R1" s="277"/>
      <c r="S1" s="277"/>
      <c r="T1" s="277"/>
      <c r="U1" s="277"/>
    </row>
    <row r="2" spans="1:21" s="274" customFormat="1" ht="18.75">
      <c r="A2" s="325" t="s">
        <v>1375</v>
      </c>
      <c r="G2" s="277"/>
      <c r="L2" s="277"/>
      <c r="M2" s="277"/>
      <c r="N2" s="277"/>
      <c r="O2" s="277"/>
      <c r="P2" s="277"/>
      <c r="Q2" s="277"/>
      <c r="R2" s="277"/>
      <c r="S2" s="277"/>
      <c r="T2" s="277"/>
      <c r="U2" s="277"/>
    </row>
    <row r="3" spans="1:21" s="274" customFormat="1" ht="27.75" customHeight="1">
      <c r="A3" s="651" t="s">
        <v>1445</v>
      </c>
      <c r="B3" s="651"/>
      <c r="C3" s="651"/>
      <c r="D3" s="651"/>
      <c r="E3" s="651"/>
      <c r="F3" s="651"/>
      <c r="G3" s="651"/>
      <c r="H3" s="651"/>
      <c r="I3" s="651"/>
      <c r="J3" s="651"/>
      <c r="K3" s="651"/>
      <c r="L3" s="651"/>
      <c r="M3" s="651"/>
      <c r="N3" s="651"/>
      <c r="O3" s="651"/>
      <c r="P3" s="651"/>
      <c r="Q3" s="651"/>
      <c r="R3" s="651"/>
      <c r="S3" s="651"/>
      <c r="T3" s="651"/>
      <c r="U3" s="651"/>
    </row>
    <row r="4" spans="1:21" s="324" customFormat="1">
      <c r="A4" s="652" t="s">
        <v>1451</v>
      </c>
      <c r="B4" s="652"/>
      <c r="C4" s="652"/>
      <c r="D4" s="652"/>
      <c r="E4" s="652"/>
      <c r="F4" s="652"/>
      <c r="G4" s="652"/>
      <c r="H4" s="652"/>
      <c r="I4" s="652"/>
      <c r="J4" s="652"/>
      <c r="K4" s="652"/>
      <c r="L4" s="652"/>
      <c r="M4" s="652"/>
      <c r="N4" s="652"/>
      <c r="O4" s="652"/>
      <c r="P4" s="652"/>
      <c r="Q4" s="652"/>
      <c r="R4" s="652"/>
      <c r="S4" s="652"/>
      <c r="T4" s="652"/>
      <c r="U4" s="652"/>
    </row>
    <row r="5" spans="1:21" s="66" customFormat="1" ht="23.25" customHeight="1">
      <c r="A5" s="628" t="s">
        <v>100</v>
      </c>
      <c r="B5" s="628" t="s">
        <v>115</v>
      </c>
      <c r="C5" s="612" t="s">
        <v>89</v>
      </c>
      <c r="D5" s="612" t="s">
        <v>90</v>
      </c>
      <c r="E5" s="603" t="s">
        <v>402</v>
      </c>
      <c r="F5" s="612" t="s">
        <v>91</v>
      </c>
      <c r="G5" s="628" t="s">
        <v>103</v>
      </c>
      <c r="H5" s="628"/>
      <c r="I5" s="628"/>
      <c r="J5" s="628"/>
      <c r="K5" s="628"/>
      <c r="L5" s="628"/>
      <c r="M5" s="628"/>
      <c r="N5" s="628"/>
      <c r="O5" s="630" t="s">
        <v>104</v>
      </c>
      <c r="P5" s="630"/>
      <c r="Q5" s="600" t="s">
        <v>105</v>
      </c>
      <c r="R5" s="600" t="s">
        <v>106</v>
      </c>
      <c r="S5" s="600" t="s">
        <v>113</v>
      </c>
      <c r="T5" s="600" t="s">
        <v>112</v>
      </c>
      <c r="U5" s="597" t="s">
        <v>92</v>
      </c>
    </row>
    <row r="6" spans="1:21" s="66" customFormat="1" ht="15" customHeight="1">
      <c r="A6" s="628"/>
      <c r="B6" s="628"/>
      <c r="C6" s="613"/>
      <c r="D6" s="613"/>
      <c r="E6" s="604"/>
      <c r="F6" s="613"/>
      <c r="G6" s="628" t="s">
        <v>107</v>
      </c>
      <c r="H6" s="628"/>
      <c r="I6" s="628" t="s">
        <v>108</v>
      </c>
      <c r="J6" s="628"/>
      <c r="K6" s="628" t="s">
        <v>109</v>
      </c>
      <c r="L6" s="628"/>
      <c r="M6" s="628" t="s">
        <v>110</v>
      </c>
      <c r="N6" s="628"/>
      <c r="O6" s="630"/>
      <c r="P6" s="630"/>
      <c r="Q6" s="601"/>
      <c r="R6" s="601"/>
      <c r="S6" s="601"/>
      <c r="T6" s="601"/>
      <c r="U6" s="598"/>
    </row>
    <row r="7" spans="1:21" s="67" customFormat="1" ht="24" customHeight="1">
      <c r="A7" s="628"/>
      <c r="B7" s="628"/>
      <c r="C7" s="614"/>
      <c r="D7" s="614"/>
      <c r="E7" s="605"/>
      <c r="F7" s="614"/>
      <c r="G7" s="315" t="s">
        <v>111</v>
      </c>
      <c r="H7" s="236" t="s">
        <v>12</v>
      </c>
      <c r="I7" s="315" t="s">
        <v>111</v>
      </c>
      <c r="J7" s="236" t="s">
        <v>12</v>
      </c>
      <c r="K7" s="315" t="s">
        <v>111</v>
      </c>
      <c r="L7" s="236" t="s">
        <v>12</v>
      </c>
      <c r="M7" s="315" t="s">
        <v>111</v>
      </c>
      <c r="N7" s="236" t="s">
        <v>12</v>
      </c>
      <c r="O7" s="315" t="s">
        <v>111</v>
      </c>
      <c r="P7" s="236" t="s">
        <v>12</v>
      </c>
      <c r="Q7" s="602"/>
      <c r="R7" s="602"/>
      <c r="S7" s="602"/>
      <c r="T7" s="602"/>
      <c r="U7" s="599"/>
    </row>
    <row r="8" spans="1:21" s="258" customFormat="1" ht="15.75">
      <c r="A8" s="296"/>
      <c r="B8" s="297"/>
      <c r="C8" s="297"/>
      <c r="D8" s="297"/>
      <c r="E8" s="297"/>
      <c r="F8" s="297"/>
      <c r="G8" s="297"/>
      <c r="H8" s="296" t="s">
        <v>1443</v>
      </c>
      <c r="I8" s="297"/>
      <c r="J8" s="297"/>
      <c r="K8" s="297"/>
      <c r="L8" s="297"/>
      <c r="M8" s="297"/>
      <c r="N8" s="297"/>
      <c r="O8" s="297"/>
      <c r="P8" s="297"/>
      <c r="Q8" s="297"/>
      <c r="R8" s="297"/>
      <c r="S8" s="297"/>
      <c r="T8" s="297"/>
      <c r="U8" s="298"/>
    </row>
    <row r="9" spans="1:21" ht="15.75">
      <c r="A9" s="629" t="s">
        <v>1446</v>
      </c>
      <c r="B9" s="625" t="s">
        <v>1447</v>
      </c>
      <c r="C9" s="275"/>
      <c r="D9" s="275"/>
      <c r="E9" s="275"/>
      <c r="F9" s="275"/>
      <c r="G9" s="408"/>
      <c r="H9" s="409"/>
      <c r="I9" s="275"/>
      <c r="J9" s="409"/>
      <c r="K9" s="275"/>
      <c r="L9" s="409"/>
      <c r="M9" s="275"/>
      <c r="N9" s="409"/>
      <c r="O9" s="279"/>
      <c r="P9" s="403"/>
      <c r="Q9" s="275"/>
      <c r="R9" s="275"/>
      <c r="S9" s="275"/>
      <c r="T9" s="275"/>
      <c r="U9" s="275"/>
    </row>
    <row r="10" spans="1:21" ht="15.75">
      <c r="A10" s="629"/>
      <c r="B10" s="626"/>
      <c r="C10" s="275"/>
      <c r="D10" s="275"/>
      <c r="E10" s="275"/>
      <c r="F10" s="275"/>
      <c r="G10" s="408"/>
      <c r="H10" s="409"/>
      <c r="I10" s="275"/>
      <c r="J10" s="409"/>
      <c r="K10" s="275"/>
      <c r="L10" s="409"/>
      <c r="M10" s="275"/>
      <c r="N10" s="409"/>
      <c r="O10" s="279"/>
      <c r="P10" s="403"/>
      <c r="Q10" s="275"/>
      <c r="R10" s="275"/>
      <c r="S10" s="275"/>
      <c r="T10" s="275"/>
      <c r="U10" s="275"/>
    </row>
    <row r="11" spans="1:21" s="411" customFormat="1" ht="15.75">
      <c r="A11" s="629"/>
      <c r="B11" s="626"/>
      <c r="C11" s="275"/>
      <c r="D11" s="275"/>
      <c r="E11" s="275"/>
      <c r="F11" s="275"/>
      <c r="G11" s="408"/>
      <c r="H11" s="409"/>
      <c r="I11" s="275"/>
      <c r="J11" s="409"/>
      <c r="K11" s="275"/>
      <c r="L11" s="409"/>
      <c r="M11" s="275"/>
      <c r="N11" s="409"/>
      <c r="O11" s="279"/>
      <c r="P11" s="403"/>
      <c r="Q11" s="275"/>
      <c r="R11" s="275"/>
      <c r="S11" s="275"/>
      <c r="T11" s="275"/>
      <c r="U11" s="275"/>
    </row>
    <row r="12" spans="1:21" ht="15.75">
      <c r="A12" s="629"/>
      <c r="B12" s="626"/>
      <c r="C12" s="275"/>
      <c r="D12" s="275"/>
      <c r="E12" s="275"/>
      <c r="F12" s="275"/>
      <c r="G12" s="408"/>
      <c r="H12" s="409"/>
      <c r="I12" s="275"/>
      <c r="J12" s="409"/>
      <c r="K12" s="275"/>
      <c r="L12" s="409"/>
      <c r="M12" s="275"/>
      <c r="N12" s="409"/>
      <c r="O12" s="279"/>
      <c r="P12" s="403"/>
      <c r="Q12" s="275"/>
      <c r="R12" s="275"/>
      <c r="S12" s="275"/>
      <c r="T12" s="275"/>
      <c r="U12" s="275"/>
    </row>
    <row r="13" spans="1:21" ht="15.75">
      <c r="A13" s="629"/>
      <c r="B13" s="626"/>
      <c r="C13" s="275"/>
      <c r="D13" s="275"/>
      <c r="E13" s="275"/>
      <c r="F13" s="275"/>
      <c r="G13" s="408"/>
      <c r="H13" s="409"/>
      <c r="I13" s="275"/>
      <c r="J13" s="409"/>
      <c r="K13" s="275"/>
      <c r="L13" s="409"/>
      <c r="M13" s="275"/>
      <c r="N13" s="409"/>
      <c r="O13" s="279"/>
      <c r="P13" s="403"/>
      <c r="Q13" s="275"/>
      <c r="R13" s="275"/>
      <c r="S13" s="275"/>
      <c r="T13" s="275"/>
      <c r="U13" s="275"/>
    </row>
    <row r="14" spans="1:21" ht="15.75">
      <c r="A14" s="629"/>
      <c r="B14" s="627"/>
      <c r="C14" s="275"/>
      <c r="D14" s="275"/>
      <c r="E14" s="275"/>
      <c r="F14" s="275"/>
      <c r="G14" s="408"/>
      <c r="H14" s="409"/>
      <c r="I14" s="275"/>
      <c r="J14" s="409"/>
      <c r="K14" s="275"/>
      <c r="L14" s="409"/>
      <c r="M14" s="275"/>
      <c r="N14" s="409"/>
      <c r="O14" s="279"/>
      <c r="P14" s="403"/>
      <c r="Q14" s="275"/>
      <c r="R14" s="275"/>
      <c r="S14" s="275"/>
      <c r="T14" s="275"/>
      <c r="U14" s="275"/>
    </row>
    <row r="15" spans="1:21" ht="15.75">
      <c r="A15" s="629"/>
      <c r="B15" s="625" t="s">
        <v>1448</v>
      </c>
      <c r="C15" s="275"/>
      <c r="D15" s="275"/>
      <c r="E15" s="275"/>
      <c r="F15" s="275"/>
      <c r="G15" s="408"/>
      <c r="H15" s="409"/>
      <c r="I15" s="275"/>
      <c r="J15" s="409"/>
      <c r="K15" s="275"/>
      <c r="L15" s="409"/>
      <c r="M15" s="275"/>
      <c r="N15" s="409"/>
      <c r="O15" s="279"/>
      <c r="P15" s="403"/>
      <c r="Q15" s="275"/>
      <c r="R15" s="275"/>
      <c r="S15" s="275"/>
      <c r="T15" s="275"/>
      <c r="U15" s="275"/>
    </row>
    <row r="16" spans="1:21" s="411" customFormat="1" ht="15.75">
      <c r="A16" s="629"/>
      <c r="B16" s="626"/>
      <c r="C16" s="275"/>
      <c r="D16" s="275"/>
      <c r="E16" s="275"/>
      <c r="F16" s="275"/>
      <c r="G16" s="408"/>
      <c r="H16" s="409"/>
      <c r="I16" s="275"/>
      <c r="J16" s="409"/>
      <c r="K16" s="275"/>
      <c r="L16" s="409"/>
      <c r="M16" s="275"/>
      <c r="N16" s="409"/>
      <c r="O16" s="279"/>
      <c r="P16" s="403"/>
      <c r="Q16" s="275"/>
      <c r="R16" s="275"/>
      <c r="S16" s="275"/>
      <c r="T16" s="275"/>
      <c r="U16" s="275"/>
    </row>
    <row r="17" spans="1:21" s="411" customFormat="1" ht="15.75">
      <c r="A17" s="629"/>
      <c r="B17" s="626"/>
      <c r="C17" s="275"/>
      <c r="D17" s="275"/>
      <c r="E17" s="275"/>
      <c r="F17" s="275"/>
      <c r="G17" s="408"/>
      <c r="H17" s="409"/>
      <c r="I17" s="275"/>
      <c r="J17" s="409"/>
      <c r="K17" s="275"/>
      <c r="L17" s="409"/>
      <c r="M17" s="275"/>
      <c r="N17" s="409"/>
      <c r="O17" s="279"/>
      <c r="P17" s="403"/>
      <c r="Q17" s="275"/>
      <c r="R17" s="275"/>
      <c r="S17" s="275"/>
      <c r="T17" s="275"/>
      <c r="U17" s="275"/>
    </row>
    <row r="18" spans="1:21" s="411" customFormat="1" ht="15.75">
      <c r="A18" s="629"/>
      <c r="B18" s="626"/>
      <c r="C18" s="275"/>
      <c r="D18" s="275"/>
      <c r="E18" s="275"/>
      <c r="F18" s="275"/>
      <c r="G18" s="408"/>
      <c r="H18" s="409"/>
      <c r="I18" s="275"/>
      <c r="J18" s="409"/>
      <c r="K18" s="275"/>
      <c r="L18" s="409"/>
      <c r="M18" s="275"/>
      <c r="N18" s="409"/>
      <c r="O18" s="279"/>
      <c r="P18" s="403"/>
      <c r="Q18" s="275"/>
      <c r="R18" s="275"/>
      <c r="S18" s="275"/>
      <c r="T18" s="275"/>
      <c r="U18" s="275"/>
    </row>
    <row r="19" spans="1:21" ht="15.75">
      <c r="A19" s="629"/>
      <c r="B19" s="626"/>
      <c r="C19" s="275"/>
      <c r="D19" s="275"/>
      <c r="E19" s="275"/>
      <c r="F19" s="275"/>
      <c r="G19" s="408"/>
      <c r="H19" s="409"/>
      <c r="I19" s="275"/>
      <c r="J19" s="409"/>
      <c r="K19" s="275"/>
      <c r="L19" s="409"/>
      <c r="M19" s="275"/>
      <c r="N19" s="409"/>
      <c r="O19" s="279"/>
      <c r="P19" s="403"/>
      <c r="Q19" s="275"/>
      <c r="R19" s="275"/>
      <c r="S19" s="275"/>
      <c r="T19" s="275"/>
      <c r="U19" s="275"/>
    </row>
    <row r="20" spans="1:21" ht="15.75">
      <c r="A20" s="629"/>
      <c r="B20" s="627"/>
      <c r="C20" s="275"/>
      <c r="D20" s="275"/>
      <c r="E20" s="275"/>
      <c r="F20" s="275"/>
      <c r="G20" s="408"/>
      <c r="H20" s="409"/>
      <c r="I20" s="275"/>
      <c r="J20" s="409"/>
      <c r="K20" s="275"/>
      <c r="L20" s="409"/>
      <c r="M20" s="275"/>
      <c r="N20" s="409"/>
      <c r="O20" s="279"/>
      <c r="P20" s="403"/>
      <c r="Q20" s="275"/>
      <c r="R20" s="275"/>
      <c r="S20" s="275"/>
      <c r="T20" s="275"/>
      <c r="U20" s="275"/>
    </row>
    <row r="21" spans="1:21" s="411" customFormat="1" ht="15.75">
      <c r="A21" s="629"/>
      <c r="B21" s="625" t="s">
        <v>1449</v>
      </c>
      <c r="C21" s="275"/>
      <c r="D21" s="275"/>
      <c r="E21" s="275"/>
      <c r="F21" s="275"/>
      <c r="G21" s="408"/>
      <c r="H21" s="409"/>
      <c r="I21" s="275"/>
      <c r="J21" s="409"/>
      <c r="K21" s="275"/>
      <c r="L21" s="409"/>
      <c r="M21" s="275"/>
      <c r="N21" s="409"/>
      <c r="O21" s="279"/>
      <c r="P21" s="403"/>
      <c r="Q21" s="275"/>
      <c r="R21" s="275"/>
      <c r="S21" s="275"/>
      <c r="T21" s="275"/>
      <c r="U21" s="275"/>
    </row>
    <row r="22" spans="1:21" s="411" customFormat="1" ht="15.75">
      <c r="A22" s="629"/>
      <c r="B22" s="626"/>
      <c r="C22" s="275"/>
      <c r="D22" s="275"/>
      <c r="E22" s="275"/>
      <c r="F22" s="275"/>
      <c r="G22" s="408"/>
      <c r="H22" s="409"/>
      <c r="I22" s="275"/>
      <c r="J22" s="409"/>
      <c r="K22" s="275"/>
      <c r="L22" s="409"/>
      <c r="M22" s="275"/>
      <c r="N22" s="409"/>
      <c r="O22" s="279"/>
      <c r="P22" s="403"/>
      <c r="Q22" s="275"/>
      <c r="R22" s="275"/>
      <c r="S22" s="275"/>
      <c r="T22" s="275"/>
      <c r="U22" s="275"/>
    </row>
    <row r="23" spans="1:21" s="411" customFormat="1" ht="15.75">
      <c r="A23" s="629"/>
      <c r="B23" s="626"/>
      <c r="C23" s="275"/>
      <c r="D23" s="275"/>
      <c r="E23" s="275"/>
      <c r="F23" s="275"/>
      <c r="G23" s="408"/>
      <c r="H23" s="409"/>
      <c r="I23" s="275"/>
      <c r="J23" s="409"/>
      <c r="K23" s="275"/>
      <c r="L23" s="409"/>
      <c r="M23" s="275"/>
      <c r="N23" s="409"/>
      <c r="O23" s="279"/>
      <c r="P23" s="403"/>
      <c r="Q23" s="275"/>
      <c r="R23" s="275"/>
      <c r="S23" s="275"/>
      <c r="T23" s="275"/>
      <c r="U23" s="275"/>
    </row>
    <row r="24" spans="1:21" s="411" customFormat="1" ht="15.75">
      <c r="A24" s="629"/>
      <c r="B24" s="626"/>
      <c r="C24" s="275"/>
      <c r="D24" s="275"/>
      <c r="E24" s="275"/>
      <c r="F24" s="275"/>
      <c r="G24" s="408"/>
      <c r="H24" s="409"/>
      <c r="I24" s="275"/>
      <c r="J24" s="409"/>
      <c r="K24" s="275"/>
      <c r="L24" s="409"/>
      <c r="M24" s="275"/>
      <c r="N24" s="409"/>
      <c r="O24" s="279"/>
      <c r="P24" s="403"/>
      <c r="Q24" s="275"/>
      <c r="R24" s="275"/>
      <c r="S24" s="275"/>
      <c r="T24" s="275"/>
      <c r="U24" s="275"/>
    </row>
    <row r="25" spans="1:21" s="411" customFormat="1" ht="15.75">
      <c r="A25" s="629"/>
      <c r="B25" s="626"/>
      <c r="C25" s="275"/>
      <c r="D25" s="275"/>
      <c r="E25" s="275"/>
      <c r="F25" s="275"/>
      <c r="G25" s="408"/>
      <c r="H25" s="409"/>
      <c r="I25" s="275"/>
      <c r="J25" s="409"/>
      <c r="K25" s="275"/>
      <c r="L25" s="409"/>
      <c r="M25" s="275"/>
      <c r="N25" s="409"/>
      <c r="O25" s="279"/>
      <c r="P25" s="403"/>
      <c r="Q25" s="275"/>
      <c r="R25" s="275"/>
      <c r="S25" s="275"/>
      <c r="T25" s="275"/>
      <c r="U25" s="275"/>
    </row>
    <row r="26" spans="1:21" ht="15.75">
      <c r="A26" s="629"/>
      <c r="B26" s="627"/>
      <c r="C26" s="275"/>
      <c r="D26" s="275"/>
      <c r="E26" s="275"/>
      <c r="F26" s="275"/>
      <c r="G26" s="275"/>
      <c r="H26" s="409"/>
      <c r="I26" s="275"/>
      <c r="J26" s="409"/>
      <c r="K26" s="275"/>
      <c r="L26" s="409"/>
      <c r="M26" s="275"/>
      <c r="N26" s="409"/>
      <c r="O26" s="279"/>
      <c r="P26" s="403"/>
      <c r="Q26" s="275"/>
      <c r="R26" s="275"/>
      <c r="S26" s="275"/>
      <c r="T26" s="275"/>
      <c r="U26" s="275"/>
    </row>
    <row r="27" spans="1:21" ht="15.75">
      <c r="A27" s="625" t="s">
        <v>1450</v>
      </c>
      <c r="B27" s="625" t="s">
        <v>1452</v>
      </c>
      <c r="C27" s="275"/>
      <c r="D27" s="275"/>
      <c r="E27" s="275"/>
      <c r="F27" s="275"/>
      <c r="G27" s="408"/>
      <c r="H27" s="409"/>
      <c r="I27" s="275"/>
      <c r="J27" s="409"/>
      <c r="K27" s="275"/>
      <c r="L27" s="409"/>
      <c r="M27" s="275"/>
      <c r="N27" s="409"/>
      <c r="O27" s="279"/>
      <c r="P27" s="403"/>
      <c r="Q27" s="275"/>
      <c r="R27" s="275"/>
      <c r="S27" s="275"/>
      <c r="T27" s="275"/>
      <c r="U27" s="275"/>
    </row>
    <row r="28" spans="1:21" s="411" customFormat="1" ht="15.75">
      <c r="A28" s="626"/>
      <c r="B28" s="626"/>
      <c r="C28" s="275"/>
      <c r="D28" s="275"/>
      <c r="E28" s="275"/>
      <c r="F28" s="275"/>
      <c r="G28" s="408"/>
      <c r="H28" s="409"/>
      <c r="I28" s="275"/>
      <c r="J28" s="409"/>
      <c r="K28" s="275"/>
      <c r="L28" s="409"/>
      <c r="M28" s="275"/>
      <c r="N28" s="409"/>
      <c r="O28" s="279"/>
      <c r="P28" s="403"/>
      <c r="Q28" s="275"/>
      <c r="R28" s="275"/>
      <c r="S28" s="275"/>
      <c r="T28" s="275"/>
      <c r="U28" s="275"/>
    </row>
    <row r="29" spans="1:21" s="411" customFormat="1" ht="15.75">
      <c r="A29" s="626"/>
      <c r="B29" s="626"/>
      <c r="C29" s="275"/>
      <c r="D29" s="275"/>
      <c r="E29" s="275"/>
      <c r="F29" s="275"/>
      <c r="G29" s="408"/>
      <c r="H29" s="409"/>
      <c r="I29" s="275"/>
      <c r="J29" s="409"/>
      <c r="K29" s="275"/>
      <c r="L29" s="409"/>
      <c r="M29" s="275"/>
      <c r="N29" s="409"/>
      <c r="O29" s="279"/>
      <c r="P29" s="403"/>
      <c r="Q29" s="275"/>
      <c r="R29" s="275"/>
      <c r="S29" s="275"/>
      <c r="T29" s="275"/>
      <c r="U29" s="275"/>
    </row>
    <row r="30" spans="1:21" s="411" customFormat="1" ht="15.75">
      <c r="A30" s="626"/>
      <c r="B30" s="626"/>
      <c r="C30" s="275"/>
      <c r="D30" s="275"/>
      <c r="E30" s="275"/>
      <c r="F30" s="275"/>
      <c r="G30" s="408"/>
      <c r="H30" s="409"/>
      <c r="I30" s="275"/>
      <c r="J30" s="409"/>
      <c r="K30" s="275"/>
      <c r="L30" s="409"/>
      <c r="M30" s="275"/>
      <c r="N30" s="409"/>
      <c r="O30" s="279"/>
      <c r="P30" s="403"/>
      <c r="Q30" s="275"/>
      <c r="R30" s="275"/>
      <c r="S30" s="275"/>
      <c r="T30" s="275"/>
      <c r="U30" s="275"/>
    </row>
    <row r="31" spans="1:21" s="411" customFormat="1" ht="15.75">
      <c r="A31" s="626"/>
      <c r="B31" s="626"/>
      <c r="C31" s="275"/>
      <c r="D31" s="275"/>
      <c r="E31" s="275"/>
      <c r="F31" s="275"/>
      <c r="G31" s="408"/>
      <c r="H31" s="409"/>
      <c r="I31" s="275"/>
      <c r="J31" s="409"/>
      <c r="K31" s="275"/>
      <c r="L31" s="409"/>
      <c r="M31" s="275"/>
      <c r="N31" s="409"/>
      <c r="O31" s="279"/>
      <c r="P31" s="403"/>
      <c r="Q31" s="275"/>
      <c r="R31" s="275"/>
      <c r="S31" s="275"/>
      <c r="T31" s="275"/>
      <c r="U31" s="275"/>
    </row>
    <row r="32" spans="1:21" s="411" customFormat="1" ht="15.75">
      <c r="A32" s="626"/>
      <c r="B32" s="627"/>
      <c r="C32" s="275"/>
      <c r="D32" s="275"/>
      <c r="E32" s="275"/>
      <c r="F32" s="275"/>
      <c r="G32" s="408"/>
      <c r="H32" s="409"/>
      <c r="I32" s="275"/>
      <c r="J32" s="409"/>
      <c r="K32" s="275"/>
      <c r="L32" s="409"/>
      <c r="M32" s="275"/>
      <c r="N32" s="409"/>
      <c r="O32" s="279"/>
      <c r="P32" s="403"/>
      <c r="Q32" s="275"/>
      <c r="R32" s="275"/>
      <c r="S32" s="275"/>
      <c r="T32" s="275"/>
      <c r="U32" s="275"/>
    </row>
    <row r="33" spans="1:21" ht="15.75">
      <c r="A33" s="626"/>
      <c r="B33" s="625" t="s">
        <v>1453</v>
      </c>
      <c r="C33" s="275"/>
      <c r="D33" s="275"/>
      <c r="E33" s="275"/>
      <c r="F33" s="275"/>
      <c r="G33" s="275"/>
      <c r="H33" s="409"/>
      <c r="I33" s="275"/>
      <c r="J33" s="409"/>
      <c r="K33" s="275"/>
      <c r="L33" s="409"/>
      <c r="M33" s="275"/>
      <c r="N33" s="409"/>
      <c r="O33" s="279"/>
      <c r="P33" s="403"/>
      <c r="Q33" s="275"/>
      <c r="R33" s="275"/>
      <c r="S33" s="275"/>
      <c r="T33" s="275"/>
      <c r="U33" s="275"/>
    </row>
    <row r="34" spans="1:21" s="411" customFormat="1" ht="15.75">
      <c r="A34" s="626"/>
      <c r="B34" s="626"/>
      <c r="C34" s="275"/>
      <c r="D34" s="275"/>
      <c r="E34" s="275"/>
      <c r="F34" s="275"/>
      <c r="G34" s="275"/>
      <c r="H34" s="409"/>
      <c r="I34" s="275"/>
      <c r="J34" s="409"/>
      <c r="K34" s="275"/>
      <c r="L34" s="409"/>
      <c r="M34" s="275"/>
      <c r="N34" s="409"/>
      <c r="O34" s="279"/>
      <c r="P34" s="403"/>
      <c r="Q34" s="275"/>
      <c r="R34" s="275"/>
      <c r="S34" s="275"/>
      <c r="T34" s="275"/>
      <c r="U34" s="275"/>
    </row>
    <row r="35" spans="1:21" s="411" customFormat="1" ht="15.75">
      <c r="A35" s="626"/>
      <c r="B35" s="626"/>
      <c r="C35" s="275"/>
      <c r="D35" s="275"/>
      <c r="E35" s="275"/>
      <c r="F35" s="275"/>
      <c r="G35" s="275"/>
      <c r="H35" s="409"/>
      <c r="I35" s="275"/>
      <c r="J35" s="409"/>
      <c r="K35" s="275"/>
      <c r="L35" s="409"/>
      <c r="M35" s="275"/>
      <c r="N35" s="409"/>
      <c r="O35" s="279"/>
      <c r="P35" s="403"/>
      <c r="Q35" s="275"/>
      <c r="R35" s="275"/>
      <c r="S35" s="275"/>
      <c r="T35" s="275"/>
      <c r="U35" s="275"/>
    </row>
    <row r="36" spans="1:21" s="411" customFormat="1" ht="15.75">
      <c r="A36" s="626"/>
      <c r="B36" s="626"/>
      <c r="C36" s="275"/>
      <c r="D36" s="275"/>
      <c r="E36" s="275"/>
      <c r="F36" s="275"/>
      <c r="G36" s="275"/>
      <c r="H36" s="409"/>
      <c r="I36" s="275"/>
      <c r="J36" s="409"/>
      <c r="K36" s="275"/>
      <c r="L36" s="409"/>
      <c r="M36" s="275"/>
      <c r="N36" s="409"/>
      <c r="O36" s="279"/>
      <c r="P36" s="403"/>
      <c r="Q36" s="275"/>
      <c r="R36" s="275"/>
      <c r="S36" s="275"/>
      <c r="T36" s="275"/>
      <c r="U36" s="275"/>
    </row>
    <row r="37" spans="1:21" ht="15.75">
      <c r="A37" s="626"/>
      <c r="B37" s="626"/>
      <c r="C37" s="275"/>
      <c r="D37" s="275"/>
      <c r="E37" s="275"/>
      <c r="F37" s="275"/>
      <c r="G37" s="275"/>
      <c r="H37" s="409"/>
      <c r="I37" s="275"/>
      <c r="J37" s="409"/>
      <c r="K37" s="275"/>
      <c r="L37" s="409"/>
      <c r="M37" s="275"/>
      <c r="N37" s="409"/>
      <c r="O37" s="279"/>
      <c r="P37" s="403"/>
      <c r="Q37" s="275"/>
      <c r="R37" s="275"/>
      <c r="S37" s="275"/>
      <c r="T37" s="275"/>
      <c r="U37" s="275"/>
    </row>
    <row r="38" spans="1:21" ht="15.75">
      <c r="A38" s="627"/>
      <c r="B38" s="627"/>
      <c r="C38" s="275"/>
      <c r="D38" s="275"/>
      <c r="E38" s="275"/>
      <c r="F38" s="275"/>
      <c r="G38" s="275"/>
      <c r="H38" s="409"/>
      <c r="I38" s="275"/>
      <c r="J38" s="409"/>
      <c r="K38" s="275"/>
      <c r="L38" s="409"/>
      <c r="M38" s="275"/>
      <c r="N38" s="409"/>
      <c r="O38" s="279"/>
      <c r="P38" s="403"/>
      <c r="Q38" s="275"/>
      <c r="R38" s="275"/>
      <c r="S38" s="275"/>
      <c r="T38" s="275"/>
      <c r="U38" s="404"/>
    </row>
    <row r="39" spans="1:21" ht="15.75">
      <c r="A39" s="299"/>
      <c r="B39" s="300"/>
      <c r="C39" s="299" t="s">
        <v>1444</v>
      </c>
      <c r="D39" s="300"/>
      <c r="E39" s="300"/>
      <c r="F39" s="301"/>
      <c r="G39" s="262">
        <f t="shared" ref="G39:P39" si="0">SUM(G9:G38)</f>
        <v>0</v>
      </c>
      <c r="H39" s="237">
        <f t="shared" si="0"/>
        <v>0</v>
      </c>
      <c r="I39" s="262">
        <f t="shared" si="0"/>
        <v>0</v>
      </c>
      <c r="J39" s="237">
        <f t="shared" si="0"/>
        <v>0</v>
      </c>
      <c r="K39" s="262">
        <f t="shared" si="0"/>
        <v>0</v>
      </c>
      <c r="L39" s="237">
        <f t="shared" si="0"/>
        <v>0</v>
      </c>
      <c r="M39" s="262">
        <f t="shared" si="0"/>
        <v>0</v>
      </c>
      <c r="N39" s="237">
        <f t="shared" si="0"/>
        <v>0</v>
      </c>
      <c r="O39" s="237">
        <f t="shared" si="0"/>
        <v>0</v>
      </c>
      <c r="P39" s="237">
        <f t="shared" si="0"/>
        <v>0</v>
      </c>
      <c r="Q39" s="262"/>
      <c r="R39" s="262"/>
      <c r="S39" s="262"/>
      <c r="T39" s="262"/>
      <c r="U39" s="276"/>
    </row>
    <row r="59" s="258" customFormat="1" ht="12"/>
    <row r="60" s="258" customFormat="1" ht="12"/>
    <row r="73" s="258" customFormat="1" ht="12"/>
    <row r="74" s="258"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15"/>
  <sheetViews>
    <sheetView workbookViewId="0">
      <pane ySplit="6" topLeftCell="A7" activePane="bottomLeft" state="frozen"/>
      <selection activeCell="R5" sqref="R5"/>
      <selection pane="bottomLeft" activeCell="P22" sqref="P22"/>
    </sheetView>
  </sheetViews>
  <sheetFormatPr baseColWidth="10" defaultRowHeight="15"/>
  <cols>
    <col min="1" max="2" width="21.7109375" customWidth="1"/>
    <col min="3" max="6" width="27.42578125" customWidth="1"/>
    <col min="7" max="7" width="15.28515625" customWidth="1"/>
    <col min="8" max="8" width="11.5703125" style="238"/>
    <col min="9" max="9" width="15.28515625" customWidth="1"/>
    <col min="10" max="10" width="18.85546875" style="238" customWidth="1"/>
    <col min="12" max="12" width="11.5703125" style="238"/>
    <col min="14" max="14" width="11.5703125" style="238"/>
    <col min="15" max="15" width="15.28515625" customWidth="1"/>
    <col min="16" max="16" width="18.28515625" style="238" customWidth="1"/>
    <col min="17" max="20" width="14.140625" customWidth="1"/>
    <col min="21" max="21" width="17" customWidth="1"/>
  </cols>
  <sheetData>
    <row r="1" spans="1:21" ht="18.75">
      <c r="B1" s="282"/>
      <c r="C1" s="282"/>
      <c r="D1" s="282"/>
      <c r="E1" s="282"/>
      <c r="G1" s="282" t="s">
        <v>1454</v>
      </c>
      <c r="I1" s="282"/>
      <c r="J1" s="282"/>
      <c r="K1" s="282"/>
      <c r="L1" s="282"/>
      <c r="M1" s="282"/>
      <c r="N1" s="282"/>
      <c r="O1" s="282"/>
      <c r="P1" s="282"/>
      <c r="Q1" s="282"/>
      <c r="R1" s="282"/>
      <c r="S1" s="282"/>
      <c r="T1" s="282"/>
      <c r="U1" s="282"/>
    </row>
    <row r="2" spans="1:21" s="411" customFormat="1" ht="18.75">
      <c r="A2" s="411" t="s">
        <v>1371</v>
      </c>
      <c r="B2" s="282"/>
      <c r="C2" s="282"/>
      <c r="D2" s="282"/>
      <c r="E2" s="282"/>
      <c r="G2" s="282"/>
      <c r="H2" s="238"/>
      <c r="I2" s="282"/>
      <c r="J2" s="282"/>
      <c r="K2" s="282"/>
      <c r="L2" s="282"/>
      <c r="M2" s="282"/>
      <c r="N2" s="282"/>
      <c r="O2" s="282"/>
      <c r="P2" s="282"/>
      <c r="Q2" s="282"/>
      <c r="R2" s="282"/>
      <c r="S2" s="282"/>
      <c r="T2" s="282"/>
      <c r="U2" s="282"/>
    </row>
    <row r="3" spans="1:21">
      <c r="A3" s="267" t="s">
        <v>1457</v>
      </c>
      <c r="B3" s="267"/>
      <c r="C3" s="267"/>
      <c r="D3" s="267"/>
      <c r="E3" s="267"/>
      <c r="F3" s="267"/>
      <c r="G3" s="267"/>
      <c r="H3" s="267"/>
      <c r="I3" s="267"/>
      <c r="J3" s="267"/>
      <c r="K3" s="267"/>
      <c r="L3" s="267"/>
      <c r="M3" s="267"/>
      <c r="N3" s="267"/>
      <c r="O3" s="267"/>
      <c r="P3" s="267"/>
      <c r="Q3" s="267"/>
      <c r="R3" s="267"/>
      <c r="S3" s="267"/>
      <c r="T3" s="267"/>
      <c r="U3" s="267"/>
    </row>
    <row r="4" spans="1:21" ht="15" customHeight="1">
      <c r="A4" s="628" t="s">
        <v>100</v>
      </c>
      <c r="B4" s="600" t="s">
        <v>115</v>
      </c>
      <c r="C4" s="612" t="s">
        <v>89</v>
      </c>
      <c r="D4" s="612" t="s">
        <v>90</v>
      </c>
      <c r="E4" s="603" t="s">
        <v>402</v>
      </c>
      <c r="F4" s="612" t="s">
        <v>91</v>
      </c>
      <c r="G4" s="628" t="s">
        <v>103</v>
      </c>
      <c r="H4" s="628"/>
      <c r="I4" s="628"/>
      <c r="J4" s="628"/>
      <c r="K4" s="628"/>
      <c r="L4" s="628"/>
      <c r="M4" s="628"/>
      <c r="N4" s="628"/>
      <c r="O4" s="630" t="s">
        <v>104</v>
      </c>
      <c r="P4" s="630"/>
      <c r="Q4" s="600" t="s">
        <v>105</v>
      </c>
      <c r="R4" s="600" t="s">
        <v>106</v>
      </c>
      <c r="S4" s="600" t="s">
        <v>113</v>
      </c>
      <c r="T4" s="600" t="s">
        <v>112</v>
      </c>
      <c r="U4" s="597" t="s">
        <v>92</v>
      </c>
    </row>
    <row r="5" spans="1:21" ht="15" customHeight="1">
      <c r="A5" s="628"/>
      <c r="B5" s="601"/>
      <c r="C5" s="613"/>
      <c r="D5" s="613"/>
      <c r="E5" s="604"/>
      <c r="F5" s="613"/>
      <c r="G5" s="628" t="s">
        <v>107</v>
      </c>
      <c r="H5" s="628"/>
      <c r="I5" s="628" t="s">
        <v>108</v>
      </c>
      <c r="J5" s="628"/>
      <c r="K5" s="628" t="s">
        <v>109</v>
      </c>
      <c r="L5" s="628"/>
      <c r="M5" s="628" t="s">
        <v>110</v>
      </c>
      <c r="N5" s="628"/>
      <c r="O5" s="630"/>
      <c r="P5" s="630"/>
      <c r="Q5" s="601"/>
      <c r="R5" s="601"/>
      <c r="S5" s="601"/>
      <c r="T5" s="601"/>
      <c r="U5" s="598"/>
    </row>
    <row r="6" spans="1:21" ht="25.5">
      <c r="A6" s="628"/>
      <c r="B6" s="602"/>
      <c r="C6" s="614"/>
      <c r="D6" s="614"/>
      <c r="E6" s="605"/>
      <c r="F6" s="614"/>
      <c r="G6" s="249" t="s">
        <v>111</v>
      </c>
      <c r="H6" s="236" t="s">
        <v>12</v>
      </c>
      <c r="I6" s="249" t="s">
        <v>111</v>
      </c>
      <c r="J6" s="236" t="s">
        <v>12</v>
      </c>
      <c r="K6" s="249" t="s">
        <v>111</v>
      </c>
      <c r="L6" s="236" t="s">
        <v>12</v>
      </c>
      <c r="M6" s="249" t="s">
        <v>111</v>
      </c>
      <c r="N6" s="236" t="s">
        <v>12</v>
      </c>
      <c r="O6" s="249" t="s">
        <v>111</v>
      </c>
      <c r="P6" s="236" t="s">
        <v>12</v>
      </c>
      <c r="Q6" s="602"/>
      <c r="R6" s="602"/>
      <c r="S6" s="602"/>
      <c r="T6" s="602"/>
      <c r="U6" s="599"/>
    </row>
    <row r="7" spans="1:21" ht="15.75" customHeight="1">
      <c r="A7" s="629" t="s">
        <v>1455</v>
      </c>
      <c r="B7" s="625" t="s">
        <v>1456</v>
      </c>
      <c r="C7" s="332"/>
      <c r="D7" s="332"/>
      <c r="E7" s="332"/>
      <c r="F7" s="332"/>
      <c r="G7" s="400"/>
      <c r="H7" s="401"/>
      <c r="I7" s="400"/>
      <c r="J7" s="401"/>
      <c r="K7" s="400"/>
      <c r="L7" s="401"/>
      <c r="M7" s="400"/>
      <c r="N7" s="401"/>
      <c r="O7" s="416"/>
      <c r="P7" s="403"/>
      <c r="Q7" s="332"/>
      <c r="R7" s="332"/>
      <c r="S7" s="332"/>
      <c r="T7" s="332"/>
      <c r="U7" s="332"/>
    </row>
    <row r="8" spans="1:21" ht="15.75">
      <c r="A8" s="629"/>
      <c r="B8" s="626"/>
      <c r="C8" s="332"/>
      <c r="D8" s="332"/>
      <c r="E8" s="332"/>
      <c r="F8" s="332"/>
      <c r="G8" s="400"/>
      <c r="H8" s="401"/>
      <c r="I8" s="400"/>
      <c r="J8" s="401"/>
      <c r="K8" s="400"/>
      <c r="L8" s="401"/>
      <c r="M8" s="400"/>
      <c r="N8" s="401"/>
      <c r="O8" s="416"/>
      <c r="P8" s="403"/>
      <c r="Q8" s="332"/>
      <c r="R8" s="332"/>
      <c r="S8" s="332"/>
      <c r="T8" s="332"/>
      <c r="U8" s="332"/>
    </row>
    <row r="9" spans="1:21" ht="15.75">
      <c r="A9" s="629"/>
      <c r="B9" s="626"/>
      <c r="C9" s="332"/>
      <c r="D9" s="332"/>
      <c r="E9" s="332"/>
      <c r="F9" s="332"/>
      <c r="G9" s="400"/>
      <c r="H9" s="401"/>
      <c r="I9" s="400"/>
      <c r="J9" s="401"/>
      <c r="K9" s="400"/>
      <c r="L9" s="401"/>
      <c r="M9" s="400"/>
      <c r="N9" s="401"/>
      <c r="O9" s="416"/>
      <c r="P9" s="403"/>
      <c r="Q9" s="332"/>
      <c r="R9" s="332"/>
      <c r="S9" s="332"/>
      <c r="T9" s="332"/>
      <c r="U9" s="332"/>
    </row>
    <row r="10" spans="1:21" ht="15.75">
      <c r="A10" s="629"/>
      <c r="B10" s="626"/>
      <c r="C10" s="332"/>
      <c r="D10" s="332"/>
      <c r="E10" s="332"/>
      <c r="F10" s="332"/>
      <c r="G10" s="400"/>
      <c r="H10" s="401"/>
      <c r="I10" s="400"/>
      <c r="J10" s="401"/>
      <c r="K10" s="400"/>
      <c r="L10" s="401"/>
      <c r="M10" s="400"/>
      <c r="N10" s="401"/>
      <c r="O10" s="416"/>
      <c r="P10" s="403"/>
      <c r="Q10" s="332"/>
      <c r="R10" s="332"/>
      <c r="S10" s="332"/>
      <c r="T10" s="332"/>
      <c r="U10" s="332"/>
    </row>
    <row r="11" spans="1:21" ht="15.75">
      <c r="A11" s="629"/>
      <c r="B11" s="626"/>
      <c r="C11" s="332"/>
      <c r="D11" s="332"/>
      <c r="E11" s="332"/>
      <c r="F11" s="332"/>
      <c r="G11" s="400"/>
      <c r="H11" s="401"/>
      <c r="I11" s="400"/>
      <c r="J11" s="401"/>
      <c r="K11" s="400"/>
      <c r="L11" s="401"/>
      <c r="M11" s="400"/>
      <c r="N11" s="401"/>
      <c r="O11" s="416"/>
      <c r="P11" s="403"/>
      <c r="Q11" s="332"/>
      <c r="R11" s="332"/>
      <c r="S11" s="332"/>
      <c r="T11" s="332"/>
      <c r="U11" s="332"/>
    </row>
    <row r="12" spans="1:21" ht="15.75">
      <c r="A12" s="629"/>
      <c r="B12" s="626"/>
      <c r="C12" s="332"/>
      <c r="D12" s="332"/>
      <c r="E12" s="332"/>
      <c r="F12" s="332"/>
      <c r="G12" s="400"/>
      <c r="H12" s="401"/>
      <c r="I12" s="400"/>
      <c r="J12" s="401"/>
      <c r="K12" s="400"/>
      <c r="L12" s="401"/>
      <c r="M12" s="400"/>
      <c r="N12" s="401"/>
      <c r="O12" s="416"/>
      <c r="P12" s="403"/>
      <c r="Q12" s="332"/>
      <c r="R12" s="332"/>
      <c r="S12" s="332"/>
      <c r="T12" s="332"/>
      <c r="U12" s="332"/>
    </row>
    <row r="13" spans="1:21" ht="15.75">
      <c r="A13" s="629"/>
      <c r="B13" s="626"/>
      <c r="C13" s="332"/>
      <c r="D13" s="332"/>
      <c r="E13" s="332"/>
      <c r="F13" s="332"/>
      <c r="G13" s="400"/>
      <c r="H13" s="401"/>
      <c r="I13" s="400"/>
      <c r="J13" s="401"/>
      <c r="K13" s="400"/>
      <c r="L13" s="401"/>
      <c r="M13" s="400"/>
      <c r="N13" s="401"/>
      <c r="O13" s="416"/>
      <c r="P13" s="403"/>
      <c r="Q13" s="332"/>
      <c r="R13" s="332"/>
      <c r="S13" s="332"/>
      <c r="T13" s="332"/>
      <c r="U13" s="332"/>
    </row>
    <row r="14" spans="1:21" ht="15.75">
      <c r="A14" s="629"/>
      <c r="B14" s="627"/>
      <c r="C14" s="332"/>
      <c r="D14" s="332"/>
      <c r="E14" s="332"/>
      <c r="F14" s="332"/>
      <c r="G14" s="400"/>
      <c r="H14" s="401"/>
      <c r="I14" s="400"/>
      <c r="J14" s="401"/>
      <c r="K14" s="400"/>
      <c r="L14" s="401"/>
      <c r="M14" s="400"/>
      <c r="N14" s="401"/>
      <c r="O14" s="279"/>
      <c r="P14" s="403"/>
      <c r="Q14" s="332"/>
      <c r="R14" s="332"/>
      <c r="S14" s="332"/>
      <c r="T14" s="332"/>
      <c r="U14" s="332"/>
    </row>
    <row r="15" spans="1:21" ht="15.6" customHeight="1">
      <c r="A15" s="290"/>
      <c r="B15" s="291"/>
      <c r="C15" s="290" t="s">
        <v>491</v>
      </c>
      <c r="D15" s="291"/>
      <c r="E15" s="291"/>
      <c r="F15" s="292"/>
      <c r="G15" s="285">
        <f t="shared" ref="G15:P15" si="0">SUM(G7:G14)</f>
        <v>0</v>
      </c>
      <c r="H15" s="240">
        <f t="shared" si="0"/>
        <v>0</v>
      </c>
      <c r="I15" s="285">
        <f t="shared" si="0"/>
        <v>0</v>
      </c>
      <c r="J15" s="240">
        <f t="shared" si="0"/>
        <v>0</v>
      </c>
      <c r="K15" s="285">
        <f t="shared" si="0"/>
        <v>0</v>
      </c>
      <c r="L15" s="240">
        <f t="shared" si="0"/>
        <v>0</v>
      </c>
      <c r="M15" s="285">
        <f t="shared" si="0"/>
        <v>0</v>
      </c>
      <c r="N15" s="240">
        <f t="shared" si="0"/>
        <v>0</v>
      </c>
      <c r="O15" s="240">
        <f t="shared" si="0"/>
        <v>0</v>
      </c>
      <c r="P15" s="240">
        <f t="shared" si="0"/>
        <v>0</v>
      </c>
      <c r="Q15" s="262"/>
      <c r="R15" s="262"/>
      <c r="S15" s="262"/>
      <c r="T15" s="262"/>
      <c r="U15" s="262"/>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C9" sqref="C9"/>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8" bestFit="1" customWidth="1"/>
    <col min="9" max="9" width="15.28515625" customWidth="1"/>
    <col min="10" max="10" width="18.85546875" style="238" customWidth="1"/>
    <col min="12" max="12" width="14.85546875" style="238" bestFit="1" customWidth="1"/>
    <col min="14" max="14" width="14.85546875" style="238" bestFit="1" customWidth="1"/>
    <col min="15" max="15" width="15.28515625" customWidth="1"/>
    <col min="16" max="16" width="18.28515625" style="238" customWidth="1"/>
    <col min="17" max="20" width="14.140625" customWidth="1"/>
    <col min="21" max="21" width="17" customWidth="1"/>
  </cols>
  <sheetData>
    <row r="1" spans="1:21" ht="18" customHeight="1">
      <c r="B1" s="246"/>
      <c r="C1" s="246"/>
      <c r="D1" s="246"/>
      <c r="E1" s="251"/>
      <c r="F1" s="246"/>
      <c r="G1" s="289" t="s">
        <v>1377</v>
      </c>
      <c r="J1" s="246"/>
      <c r="K1" s="246"/>
      <c r="L1" s="246"/>
      <c r="M1" s="246"/>
      <c r="N1" s="246"/>
      <c r="O1" s="246"/>
      <c r="P1" s="246"/>
      <c r="Q1" s="246"/>
      <c r="R1" s="246"/>
      <c r="S1" s="246"/>
      <c r="T1" s="246"/>
      <c r="U1" s="246"/>
    </row>
    <row r="2" spans="1:21" ht="18" customHeight="1">
      <c r="B2" s="251"/>
      <c r="C2" s="251"/>
      <c r="D2" s="251"/>
      <c r="E2" s="251"/>
      <c r="F2" s="251"/>
      <c r="G2" s="289"/>
      <c r="J2" s="251"/>
      <c r="K2" s="251"/>
      <c r="L2" s="251"/>
      <c r="M2" s="251"/>
      <c r="N2" s="251"/>
      <c r="O2" s="251"/>
      <c r="P2" s="251"/>
      <c r="Q2" s="251"/>
      <c r="R2" s="251"/>
      <c r="S2" s="251"/>
      <c r="T2" s="251"/>
      <c r="U2" s="251"/>
    </row>
    <row r="3" spans="1:21" ht="18" customHeight="1">
      <c r="A3" s="320" t="s">
        <v>1370</v>
      </c>
      <c r="B3" s="251"/>
      <c r="C3" s="251"/>
      <c r="D3" s="251"/>
      <c r="E3" s="251"/>
      <c r="F3" s="251"/>
      <c r="G3" s="289"/>
      <c r="J3" s="251"/>
      <c r="K3" s="251"/>
      <c r="L3" s="251"/>
      <c r="M3" s="251"/>
      <c r="N3" s="251"/>
      <c r="O3" s="251"/>
      <c r="P3" s="251"/>
      <c r="Q3" s="251"/>
      <c r="R3" s="251"/>
      <c r="S3" s="251"/>
      <c r="T3" s="251"/>
      <c r="U3" s="251"/>
    </row>
    <row r="4" spans="1:21" ht="33" customHeight="1">
      <c r="A4" s="653" t="s">
        <v>1376</v>
      </c>
      <c r="B4" s="653"/>
      <c r="C4" s="653"/>
      <c r="D4" s="653"/>
      <c r="E4" s="653"/>
      <c r="F4" s="653"/>
      <c r="G4" s="653"/>
      <c r="H4" s="653"/>
      <c r="I4" s="653"/>
      <c r="J4" s="653"/>
      <c r="K4" s="653"/>
      <c r="L4" s="653"/>
      <c r="M4" s="653"/>
      <c r="N4" s="653"/>
      <c r="O4" s="653"/>
      <c r="P4" s="653"/>
      <c r="Q4" s="653"/>
      <c r="R4" s="653"/>
      <c r="S4" s="653"/>
      <c r="T4" s="653"/>
      <c r="U4" s="653"/>
    </row>
    <row r="5" spans="1:21" ht="14.45" customHeight="1">
      <c r="A5" s="600" t="s">
        <v>100</v>
      </c>
      <c r="B5" s="600" t="s">
        <v>115</v>
      </c>
      <c r="C5" s="612" t="s">
        <v>89</v>
      </c>
      <c r="D5" s="612" t="s">
        <v>90</v>
      </c>
      <c r="E5" s="603" t="s">
        <v>402</v>
      </c>
      <c r="F5" s="612" t="s">
        <v>91</v>
      </c>
      <c r="G5" s="606" t="s">
        <v>103</v>
      </c>
      <c r="H5" s="615"/>
      <c r="I5" s="615"/>
      <c r="J5" s="615"/>
      <c r="K5" s="615"/>
      <c r="L5" s="615"/>
      <c r="M5" s="615"/>
      <c r="N5" s="607"/>
      <c r="O5" s="630" t="s">
        <v>104</v>
      </c>
      <c r="P5" s="630"/>
      <c r="Q5" s="600" t="s">
        <v>105</v>
      </c>
      <c r="R5" s="600" t="s">
        <v>106</v>
      </c>
      <c r="S5" s="600" t="s">
        <v>113</v>
      </c>
      <c r="T5" s="600" t="s">
        <v>112</v>
      </c>
      <c r="U5" s="597" t="s">
        <v>92</v>
      </c>
    </row>
    <row r="6" spans="1:21" ht="14.45" customHeight="1">
      <c r="A6" s="601"/>
      <c r="B6" s="601"/>
      <c r="C6" s="613"/>
      <c r="D6" s="613"/>
      <c r="E6" s="604"/>
      <c r="F6" s="613"/>
      <c r="G6" s="248" t="s">
        <v>107</v>
      </c>
      <c r="H6" s="248"/>
      <c r="I6" s="248" t="s">
        <v>108</v>
      </c>
      <c r="J6" s="248"/>
      <c r="K6" s="248" t="s">
        <v>109</v>
      </c>
      <c r="L6" s="248"/>
      <c r="M6" s="248" t="s">
        <v>110</v>
      </c>
      <c r="N6" s="248"/>
      <c r="O6" s="630"/>
      <c r="P6" s="630"/>
      <c r="Q6" s="601"/>
      <c r="R6" s="601"/>
      <c r="S6" s="601"/>
      <c r="T6" s="601"/>
      <c r="U6" s="598"/>
    </row>
    <row r="7" spans="1:21" ht="25.5">
      <c r="A7" s="602"/>
      <c r="B7" s="602"/>
      <c r="C7" s="614"/>
      <c r="D7" s="614"/>
      <c r="E7" s="605"/>
      <c r="F7" s="614"/>
      <c r="G7" s="249" t="s">
        <v>111</v>
      </c>
      <c r="H7" s="236" t="s">
        <v>12</v>
      </c>
      <c r="I7" s="249" t="s">
        <v>111</v>
      </c>
      <c r="J7" s="236" t="s">
        <v>12</v>
      </c>
      <c r="K7" s="249" t="s">
        <v>111</v>
      </c>
      <c r="L7" s="236" t="s">
        <v>12</v>
      </c>
      <c r="M7" s="249" t="s">
        <v>111</v>
      </c>
      <c r="N7" s="236" t="s">
        <v>12</v>
      </c>
      <c r="O7" s="333" t="s">
        <v>111</v>
      </c>
      <c r="P7" s="236" t="s">
        <v>12</v>
      </c>
      <c r="Q7" s="602"/>
      <c r="R7" s="602"/>
      <c r="S7" s="602"/>
      <c r="T7" s="602"/>
      <c r="U7" s="599"/>
    </row>
    <row r="8" spans="1:21" ht="15.6" customHeight="1">
      <c r="A8" s="327"/>
      <c r="B8" s="250"/>
      <c r="C8" s="250"/>
      <c r="D8" s="250"/>
      <c r="E8" s="250"/>
      <c r="F8" s="250"/>
      <c r="G8" s="250"/>
      <c r="H8" s="302" t="s">
        <v>120</v>
      </c>
      <c r="I8" s="250"/>
      <c r="J8" s="250"/>
      <c r="K8" s="250"/>
      <c r="L8" s="250"/>
      <c r="M8" s="250"/>
      <c r="N8" s="250"/>
      <c r="O8" s="250"/>
      <c r="P8" s="250"/>
      <c r="Q8" s="250"/>
      <c r="R8" s="250"/>
      <c r="S8" s="250"/>
      <c r="T8" s="250"/>
      <c r="U8" s="250"/>
    </row>
    <row r="9" spans="1:21" ht="15.75">
      <c r="A9" s="654" t="s">
        <v>1458</v>
      </c>
      <c r="B9" s="616" t="s">
        <v>1459</v>
      </c>
      <c r="C9" s="332"/>
      <c r="D9" s="332"/>
      <c r="E9" s="332"/>
      <c r="F9" s="332"/>
      <c r="G9" s="393"/>
      <c r="H9" s="396"/>
      <c r="I9" s="393"/>
      <c r="J9" s="396"/>
      <c r="K9" s="393"/>
      <c r="L9" s="396"/>
      <c r="M9" s="393"/>
      <c r="N9" s="396"/>
      <c r="O9" s="413"/>
      <c r="P9" s="403"/>
      <c r="Q9" s="332"/>
      <c r="R9" s="332"/>
      <c r="S9" s="332"/>
      <c r="T9" s="332"/>
      <c r="U9" s="332"/>
    </row>
    <row r="10" spans="1:21" ht="15.75">
      <c r="A10" s="655"/>
      <c r="B10" s="617"/>
      <c r="C10" s="332"/>
      <c r="D10" s="332"/>
      <c r="E10" s="332"/>
      <c r="F10" s="332"/>
      <c r="G10" s="393"/>
      <c r="H10" s="396"/>
      <c r="I10" s="393"/>
      <c r="J10" s="396"/>
      <c r="K10" s="393"/>
      <c r="L10" s="396"/>
      <c r="M10" s="393"/>
      <c r="N10" s="396"/>
      <c r="O10" s="413"/>
      <c r="P10" s="403"/>
      <c r="Q10" s="332"/>
      <c r="R10" s="332"/>
      <c r="S10" s="332"/>
      <c r="T10" s="332"/>
      <c r="U10" s="332"/>
    </row>
    <row r="11" spans="1:21" ht="15.75">
      <c r="A11" s="655"/>
      <c r="B11" s="617"/>
      <c r="C11" s="332"/>
      <c r="D11" s="332"/>
      <c r="E11" s="332"/>
      <c r="F11" s="332"/>
      <c r="G11" s="393"/>
      <c r="H11" s="396"/>
      <c r="I11" s="393"/>
      <c r="J11" s="396"/>
      <c r="K11" s="393"/>
      <c r="L11" s="396"/>
      <c r="M11" s="393"/>
      <c r="N11" s="396"/>
      <c r="O11" s="413"/>
      <c r="P11" s="403"/>
      <c r="Q11" s="332"/>
      <c r="R11" s="332"/>
      <c r="S11" s="332"/>
      <c r="T11" s="332"/>
      <c r="U11" s="332"/>
    </row>
    <row r="12" spans="1:21" ht="15.75">
      <c r="A12" s="655"/>
      <c r="B12" s="617"/>
      <c r="C12" s="332"/>
      <c r="D12" s="332"/>
      <c r="E12" s="332"/>
      <c r="F12" s="332"/>
      <c r="G12" s="393"/>
      <c r="H12" s="396"/>
      <c r="I12" s="393"/>
      <c r="J12" s="396"/>
      <c r="K12" s="393"/>
      <c r="L12" s="396"/>
      <c r="M12" s="393"/>
      <c r="N12" s="396"/>
      <c r="O12" s="413"/>
      <c r="P12" s="403"/>
      <c r="Q12" s="332"/>
      <c r="R12" s="332"/>
      <c r="S12" s="332"/>
      <c r="T12" s="332"/>
      <c r="U12" s="72"/>
    </row>
    <row r="13" spans="1:21" ht="15.75">
      <c r="A13" s="655"/>
      <c r="B13" s="617"/>
      <c r="C13" s="332"/>
      <c r="D13" s="332"/>
      <c r="E13" s="332"/>
      <c r="F13" s="275"/>
      <c r="G13" s="402"/>
      <c r="H13" s="396"/>
      <c r="I13" s="402"/>
      <c r="J13" s="396"/>
      <c r="K13" s="402"/>
      <c r="L13" s="396"/>
      <c r="M13" s="402"/>
      <c r="N13" s="396"/>
      <c r="O13" s="413"/>
      <c r="P13" s="403"/>
      <c r="Q13" s="332"/>
      <c r="R13" s="332"/>
      <c r="S13" s="332"/>
      <c r="T13" s="332"/>
      <c r="U13" s="275"/>
    </row>
    <row r="14" spans="1:21" ht="15.75">
      <c r="A14" s="655"/>
      <c r="B14" s="617"/>
      <c r="C14" s="332"/>
      <c r="D14" s="332"/>
      <c r="E14" s="332"/>
      <c r="F14" s="332"/>
      <c r="G14" s="393"/>
      <c r="H14" s="396"/>
      <c r="I14" s="393"/>
      <c r="J14" s="396"/>
      <c r="K14" s="393"/>
      <c r="L14" s="396"/>
      <c r="M14" s="393"/>
      <c r="N14" s="396"/>
      <c r="O14" s="413"/>
      <c r="P14" s="403"/>
      <c r="Q14" s="332"/>
      <c r="R14" s="332"/>
      <c r="S14" s="332"/>
      <c r="T14" s="332"/>
      <c r="U14" s="332"/>
    </row>
    <row r="15" spans="1:21" ht="15.75">
      <c r="A15" s="655"/>
      <c r="B15" s="617"/>
      <c r="C15" s="332"/>
      <c r="D15" s="332"/>
      <c r="E15" s="332"/>
      <c r="F15" s="73"/>
      <c r="G15" s="393"/>
      <c r="H15" s="396"/>
      <c r="I15" s="393"/>
      <c r="J15" s="396"/>
      <c r="K15" s="393"/>
      <c r="L15" s="396"/>
      <c r="M15" s="393"/>
      <c r="N15" s="396"/>
      <c r="O15" s="413"/>
      <c r="P15" s="403"/>
      <c r="Q15" s="332"/>
      <c r="R15" s="332"/>
      <c r="S15" s="332"/>
      <c r="T15" s="332"/>
      <c r="U15" s="332"/>
    </row>
    <row r="16" spans="1:21" ht="15.75">
      <c r="A16" s="655"/>
      <c r="B16" s="617"/>
      <c r="C16" s="332"/>
      <c r="D16" s="332"/>
      <c r="E16" s="332"/>
      <c r="F16" s="332"/>
      <c r="G16" s="393"/>
      <c r="H16" s="396"/>
      <c r="I16" s="393"/>
      <c r="J16" s="396"/>
      <c r="K16" s="393"/>
      <c r="L16" s="396"/>
      <c r="M16" s="393"/>
      <c r="N16" s="396"/>
      <c r="O16" s="413"/>
      <c r="P16" s="403"/>
      <c r="Q16" s="332"/>
      <c r="R16" s="332"/>
      <c r="S16" s="332"/>
      <c r="T16" s="332"/>
      <c r="U16" s="332"/>
    </row>
    <row r="17" spans="1:21" ht="15.75">
      <c r="A17" s="655"/>
      <c r="B17" s="617"/>
      <c r="C17" s="332"/>
      <c r="D17" s="332"/>
      <c r="E17" s="332"/>
      <c r="F17" s="332"/>
      <c r="G17" s="402"/>
      <c r="H17" s="396"/>
      <c r="I17" s="402"/>
      <c r="J17" s="396"/>
      <c r="K17" s="402"/>
      <c r="L17" s="396"/>
      <c r="M17" s="402"/>
      <c r="N17" s="396"/>
      <c r="O17" s="413"/>
      <c r="P17" s="403"/>
      <c r="Q17" s="393"/>
      <c r="R17" s="393"/>
      <c r="S17" s="393"/>
      <c r="T17" s="393"/>
      <c r="U17" s="332"/>
    </row>
    <row r="18" spans="1:21" ht="15.75">
      <c r="A18" s="655"/>
      <c r="B18" s="617"/>
      <c r="C18" s="332"/>
      <c r="D18" s="332"/>
      <c r="E18" s="332"/>
      <c r="F18" s="332"/>
      <c r="G18" s="393"/>
      <c r="H18" s="396"/>
      <c r="I18" s="393"/>
      <c r="J18" s="396"/>
      <c r="K18" s="393"/>
      <c r="L18" s="396"/>
      <c r="M18" s="393"/>
      <c r="N18" s="396"/>
      <c r="O18" s="414"/>
      <c r="P18" s="415"/>
      <c r="Q18" s="332"/>
      <c r="R18" s="332"/>
      <c r="S18" s="332"/>
      <c r="T18" s="332"/>
      <c r="U18" s="332"/>
    </row>
    <row r="19" spans="1:21" ht="15.75">
      <c r="A19" s="655"/>
      <c r="B19" s="617"/>
      <c r="C19" s="332"/>
      <c r="D19" s="332"/>
      <c r="E19" s="332"/>
      <c r="F19" s="332"/>
      <c r="G19" s="393"/>
      <c r="H19" s="396"/>
      <c r="I19" s="393"/>
      <c r="J19" s="396"/>
      <c r="K19" s="393"/>
      <c r="L19" s="396"/>
      <c r="M19" s="393"/>
      <c r="N19" s="396"/>
      <c r="O19" s="414"/>
      <c r="P19" s="415"/>
      <c r="Q19" s="332"/>
      <c r="R19" s="332"/>
      <c r="S19" s="332"/>
      <c r="T19" s="332"/>
      <c r="U19" s="412"/>
    </row>
    <row r="20" spans="1:21" ht="15.75">
      <c r="A20" s="656"/>
      <c r="B20" s="618"/>
      <c r="C20" s="332"/>
      <c r="D20" s="332"/>
      <c r="E20" s="332"/>
      <c r="F20" s="332"/>
      <c r="G20" s="393"/>
      <c r="H20" s="396"/>
      <c r="I20" s="393"/>
      <c r="J20" s="396"/>
      <c r="K20" s="393"/>
      <c r="L20" s="396"/>
      <c r="M20" s="393"/>
      <c r="N20" s="396"/>
      <c r="O20" s="413"/>
      <c r="P20" s="403"/>
      <c r="Q20" s="393"/>
      <c r="R20" s="393"/>
      <c r="S20" s="393"/>
      <c r="T20" s="393"/>
      <c r="U20" s="332"/>
    </row>
    <row r="21" spans="1:21" ht="15.6" customHeight="1">
      <c r="A21" s="303" t="s">
        <v>121</v>
      </c>
      <c r="B21" s="247"/>
      <c r="C21" s="247"/>
      <c r="D21" s="247"/>
      <c r="E21" s="247"/>
      <c r="F21" s="247"/>
      <c r="G21" s="80">
        <f t="shared" ref="G21:P21" si="0">SUM(G9:G20)</f>
        <v>0</v>
      </c>
      <c r="H21" s="239">
        <f t="shared" si="0"/>
        <v>0</v>
      </c>
      <c r="I21" s="80">
        <f t="shared" si="0"/>
        <v>0</v>
      </c>
      <c r="J21" s="239">
        <f t="shared" si="0"/>
        <v>0</v>
      </c>
      <c r="K21" s="80">
        <f t="shared" si="0"/>
        <v>0</v>
      </c>
      <c r="L21" s="239">
        <f t="shared" si="0"/>
        <v>0</v>
      </c>
      <c r="M21" s="80">
        <f t="shared" si="0"/>
        <v>0</v>
      </c>
      <c r="N21" s="239">
        <f t="shared" si="0"/>
        <v>0</v>
      </c>
      <c r="O21" s="239">
        <f t="shared" si="0"/>
        <v>0</v>
      </c>
      <c r="P21" s="239">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1"/>
  <sheetViews>
    <sheetView workbookViewId="0">
      <pane ySplit="6" topLeftCell="A7" activePane="bottomLeft" state="frozen"/>
      <selection activeCell="R7" sqref="R7"/>
      <selection pane="bottomLeft" activeCell="C8" sqref="C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c r="A1" s="660" t="s">
        <v>1361</v>
      </c>
      <c r="B1" s="660"/>
      <c r="C1" s="660"/>
      <c r="D1" s="660"/>
      <c r="E1" s="660"/>
      <c r="F1" s="660"/>
      <c r="G1" s="660"/>
      <c r="H1" s="660"/>
      <c r="I1" s="660"/>
      <c r="J1" s="660"/>
      <c r="K1" s="660"/>
      <c r="L1" s="660"/>
      <c r="M1" s="660"/>
      <c r="N1" s="660"/>
      <c r="O1" s="660"/>
      <c r="P1" s="660"/>
      <c r="Q1" s="660"/>
      <c r="R1" s="660"/>
      <c r="S1" s="660"/>
      <c r="T1" s="660"/>
      <c r="U1" s="660"/>
    </row>
    <row r="2" spans="1:21">
      <c r="A2" s="661" t="s">
        <v>1460</v>
      </c>
      <c r="B2" s="661"/>
      <c r="C2" s="661"/>
      <c r="D2" s="661"/>
      <c r="E2" s="661"/>
      <c r="F2" s="661"/>
      <c r="G2" s="661"/>
      <c r="H2" s="661"/>
      <c r="I2" s="661"/>
      <c r="J2" s="661"/>
      <c r="K2" s="661"/>
      <c r="L2" s="661"/>
      <c r="M2" s="661"/>
      <c r="N2" s="661"/>
      <c r="O2" s="661"/>
      <c r="P2" s="661"/>
      <c r="Q2" s="661"/>
      <c r="R2" s="661"/>
      <c r="S2" s="661"/>
      <c r="T2" s="661"/>
      <c r="U2" s="661"/>
    </row>
    <row r="3" spans="1:21" ht="13.5" customHeight="1">
      <c r="A3" s="317" t="s">
        <v>1461</v>
      </c>
      <c r="B3" s="318"/>
      <c r="C3" s="318"/>
      <c r="D3" s="318"/>
      <c r="E3" s="318"/>
      <c r="F3" s="318"/>
      <c r="G3" s="318"/>
      <c r="H3" s="318"/>
      <c r="I3" s="318"/>
      <c r="J3" s="318"/>
      <c r="K3" s="318"/>
      <c r="L3" s="318"/>
      <c r="M3" s="318"/>
      <c r="N3" s="318"/>
      <c r="O3" s="318"/>
      <c r="P3" s="318"/>
      <c r="Q3" s="318"/>
      <c r="R3" s="318"/>
      <c r="S3" s="318"/>
      <c r="T3" s="318"/>
      <c r="U3" s="318"/>
    </row>
    <row r="4" spans="1:21" ht="15" customHeight="1">
      <c r="A4" s="628" t="s">
        <v>100</v>
      </c>
      <c r="B4" s="628" t="s">
        <v>115</v>
      </c>
      <c r="C4" s="612" t="s">
        <v>89</v>
      </c>
      <c r="D4" s="612" t="s">
        <v>90</v>
      </c>
      <c r="E4" s="603" t="s">
        <v>402</v>
      </c>
      <c r="F4" s="612" t="s">
        <v>91</v>
      </c>
      <c r="G4" s="628" t="s">
        <v>103</v>
      </c>
      <c r="H4" s="628"/>
      <c r="I4" s="628"/>
      <c r="J4" s="628"/>
      <c r="K4" s="628"/>
      <c r="L4" s="628"/>
      <c r="M4" s="628"/>
      <c r="N4" s="628"/>
      <c r="O4" s="630" t="s">
        <v>104</v>
      </c>
      <c r="P4" s="630"/>
      <c r="Q4" s="600" t="s">
        <v>105</v>
      </c>
      <c r="R4" s="600" t="s">
        <v>106</v>
      </c>
      <c r="S4" s="600" t="s">
        <v>113</v>
      </c>
      <c r="T4" s="600" t="s">
        <v>112</v>
      </c>
      <c r="U4" s="597" t="s">
        <v>92</v>
      </c>
    </row>
    <row r="5" spans="1:21" ht="15" customHeight="1">
      <c r="A5" s="628"/>
      <c r="B5" s="628"/>
      <c r="C5" s="613"/>
      <c r="D5" s="613"/>
      <c r="E5" s="604"/>
      <c r="F5" s="613"/>
      <c r="G5" s="628" t="s">
        <v>107</v>
      </c>
      <c r="H5" s="628"/>
      <c r="I5" s="628" t="s">
        <v>108</v>
      </c>
      <c r="J5" s="628"/>
      <c r="K5" s="628" t="s">
        <v>109</v>
      </c>
      <c r="L5" s="628"/>
      <c r="M5" s="628" t="s">
        <v>110</v>
      </c>
      <c r="N5" s="628"/>
      <c r="O5" s="630"/>
      <c r="P5" s="630"/>
      <c r="Q5" s="601"/>
      <c r="R5" s="601"/>
      <c r="S5" s="601"/>
      <c r="T5" s="601"/>
      <c r="U5" s="598"/>
    </row>
    <row r="6" spans="1:21" ht="25.5">
      <c r="A6" s="628"/>
      <c r="B6" s="628"/>
      <c r="C6" s="614"/>
      <c r="D6" s="614"/>
      <c r="E6" s="605"/>
      <c r="F6" s="614"/>
      <c r="G6" s="315" t="s">
        <v>111</v>
      </c>
      <c r="H6" s="236" t="s">
        <v>12</v>
      </c>
      <c r="I6" s="315" t="s">
        <v>111</v>
      </c>
      <c r="J6" s="236" t="s">
        <v>12</v>
      </c>
      <c r="K6" s="315" t="s">
        <v>111</v>
      </c>
      <c r="L6" s="236" t="s">
        <v>12</v>
      </c>
      <c r="M6" s="315" t="s">
        <v>111</v>
      </c>
      <c r="N6" s="236" t="s">
        <v>12</v>
      </c>
      <c r="O6" s="315" t="s">
        <v>111</v>
      </c>
      <c r="P6" s="236" t="s">
        <v>12</v>
      </c>
      <c r="Q6" s="602"/>
      <c r="R6" s="602"/>
      <c r="S6" s="602"/>
      <c r="T6" s="602"/>
      <c r="U6" s="599"/>
    </row>
    <row r="7" spans="1:21" ht="15.75">
      <c r="A7" s="662" t="s">
        <v>1361</v>
      </c>
      <c r="B7" s="663"/>
      <c r="C7" s="663"/>
      <c r="D7" s="663"/>
      <c r="E7" s="663"/>
      <c r="F7" s="663"/>
      <c r="G7" s="663"/>
      <c r="H7" s="663"/>
      <c r="I7" s="663"/>
      <c r="J7" s="663"/>
      <c r="K7" s="663"/>
      <c r="L7" s="663"/>
      <c r="M7" s="663"/>
      <c r="N7" s="663"/>
      <c r="O7" s="663"/>
      <c r="P7" s="663"/>
      <c r="Q7" s="663"/>
      <c r="R7" s="663"/>
      <c r="S7" s="663"/>
      <c r="T7" s="663"/>
      <c r="U7" s="664"/>
    </row>
    <row r="8" spans="1:21" ht="15.75">
      <c r="A8" s="665" t="s">
        <v>1462</v>
      </c>
      <c r="B8" s="668" t="s">
        <v>1362</v>
      </c>
      <c r="C8" s="418"/>
      <c r="D8" s="275"/>
      <c r="E8" s="275"/>
      <c r="F8" s="275"/>
      <c r="G8" s="408"/>
      <c r="H8" s="409"/>
      <c r="I8" s="275"/>
      <c r="J8" s="409"/>
      <c r="K8" s="275"/>
      <c r="L8" s="409"/>
      <c r="M8" s="275"/>
      <c r="N8" s="409"/>
      <c r="O8" s="279"/>
      <c r="P8" s="403"/>
      <c r="Q8" s="275"/>
      <c r="R8" s="275"/>
      <c r="S8" s="275"/>
      <c r="T8" s="275"/>
      <c r="U8" s="275"/>
    </row>
    <row r="9" spans="1:21" s="411" customFormat="1" ht="15.75">
      <c r="A9" s="665"/>
      <c r="B9" s="668"/>
      <c r="C9" s="418"/>
      <c r="D9" s="275"/>
      <c r="E9" s="275"/>
      <c r="F9" s="275"/>
      <c r="G9" s="408"/>
      <c r="H9" s="409"/>
      <c r="I9" s="275"/>
      <c r="J9" s="409"/>
      <c r="K9" s="275"/>
      <c r="L9" s="409"/>
      <c r="M9" s="275"/>
      <c r="N9" s="409"/>
      <c r="O9" s="279"/>
      <c r="P9" s="403"/>
      <c r="Q9" s="275"/>
      <c r="R9" s="275"/>
      <c r="S9" s="275"/>
      <c r="T9" s="275"/>
      <c r="U9" s="275"/>
    </row>
    <row r="10" spans="1:21" s="411" customFormat="1" ht="15.75">
      <c r="A10" s="665"/>
      <c r="B10" s="668"/>
      <c r="C10" s="418"/>
      <c r="D10" s="275"/>
      <c r="E10" s="275"/>
      <c r="F10" s="275"/>
      <c r="G10" s="408"/>
      <c r="H10" s="409"/>
      <c r="I10" s="275"/>
      <c r="J10" s="409"/>
      <c r="K10" s="275"/>
      <c r="L10" s="409"/>
      <c r="M10" s="275"/>
      <c r="N10" s="409"/>
      <c r="O10" s="279"/>
      <c r="P10" s="403"/>
      <c r="Q10" s="275"/>
      <c r="R10" s="275"/>
      <c r="S10" s="275"/>
      <c r="T10" s="275"/>
      <c r="U10" s="275"/>
    </row>
    <row r="11" spans="1:21" s="411" customFormat="1" ht="15.75">
      <c r="A11" s="665"/>
      <c r="B11" s="668"/>
      <c r="C11" s="418"/>
      <c r="D11" s="275"/>
      <c r="E11" s="275"/>
      <c r="F11" s="275"/>
      <c r="G11" s="408"/>
      <c r="H11" s="409"/>
      <c r="I11" s="275"/>
      <c r="J11" s="409"/>
      <c r="K11" s="275"/>
      <c r="L11" s="409"/>
      <c r="M11" s="275"/>
      <c r="N11" s="409"/>
      <c r="O11" s="279"/>
      <c r="P11" s="403"/>
      <c r="Q11" s="275"/>
      <c r="R11" s="275"/>
      <c r="S11" s="275"/>
      <c r="T11" s="275"/>
      <c r="U11" s="275"/>
    </row>
    <row r="12" spans="1:21" s="411" customFormat="1" ht="15.75">
      <c r="A12" s="665"/>
      <c r="B12" s="668"/>
      <c r="C12" s="418"/>
      <c r="D12" s="275"/>
      <c r="E12" s="275"/>
      <c r="F12" s="275"/>
      <c r="G12" s="408"/>
      <c r="H12" s="409"/>
      <c r="I12" s="275"/>
      <c r="J12" s="409"/>
      <c r="K12" s="275"/>
      <c r="L12" s="409"/>
      <c r="M12" s="275"/>
      <c r="N12" s="409"/>
      <c r="O12" s="279"/>
      <c r="P12" s="403"/>
      <c r="Q12" s="275"/>
      <c r="R12" s="275"/>
      <c r="S12" s="275"/>
      <c r="T12" s="275"/>
      <c r="U12" s="275"/>
    </row>
    <row r="13" spans="1:21" s="411" customFormat="1" ht="15.75">
      <c r="A13" s="665"/>
      <c r="B13" s="668"/>
      <c r="C13" s="418"/>
      <c r="D13" s="275"/>
      <c r="E13" s="275"/>
      <c r="F13" s="275"/>
      <c r="G13" s="408"/>
      <c r="H13" s="409"/>
      <c r="I13" s="275"/>
      <c r="J13" s="409"/>
      <c r="K13" s="275"/>
      <c r="L13" s="409"/>
      <c r="M13" s="275"/>
      <c r="N13" s="409"/>
      <c r="O13" s="279"/>
      <c r="P13" s="403"/>
      <c r="Q13" s="275"/>
      <c r="R13" s="275"/>
      <c r="S13" s="275"/>
      <c r="T13" s="275"/>
      <c r="U13" s="275"/>
    </row>
    <row r="14" spans="1:21" s="411" customFormat="1" ht="15.75">
      <c r="A14" s="665"/>
      <c r="B14" s="668" t="s">
        <v>1363</v>
      </c>
      <c r="C14" s="418"/>
      <c r="D14" s="275"/>
      <c r="E14" s="275"/>
      <c r="F14" s="275"/>
      <c r="G14" s="408"/>
      <c r="H14" s="409"/>
      <c r="I14" s="275"/>
      <c r="J14" s="409"/>
      <c r="K14" s="275"/>
      <c r="L14" s="409"/>
      <c r="M14" s="275"/>
      <c r="N14" s="409"/>
      <c r="O14" s="279"/>
      <c r="P14" s="403"/>
      <c r="Q14" s="275"/>
      <c r="R14" s="275"/>
      <c r="S14" s="275"/>
      <c r="T14" s="275"/>
      <c r="U14" s="275"/>
    </row>
    <row r="15" spans="1:21" s="411" customFormat="1" ht="15.75">
      <c r="A15" s="665"/>
      <c r="B15" s="668"/>
      <c r="C15" s="418"/>
      <c r="D15" s="275"/>
      <c r="E15" s="275"/>
      <c r="F15" s="275"/>
      <c r="G15" s="408"/>
      <c r="H15" s="409"/>
      <c r="I15" s="275"/>
      <c r="J15" s="409"/>
      <c r="K15" s="275"/>
      <c r="L15" s="409"/>
      <c r="M15" s="275"/>
      <c r="N15" s="409"/>
      <c r="O15" s="279"/>
      <c r="P15" s="403"/>
      <c r="Q15" s="275"/>
      <c r="R15" s="275"/>
      <c r="S15" s="275"/>
      <c r="T15" s="275"/>
      <c r="U15" s="275"/>
    </row>
    <row r="16" spans="1:21" s="411" customFormat="1" ht="15.75">
      <c r="A16" s="665"/>
      <c r="B16" s="668"/>
      <c r="C16" s="418"/>
      <c r="D16" s="275"/>
      <c r="E16" s="275"/>
      <c r="F16" s="275"/>
      <c r="G16" s="408"/>
      <c r="H16" s="409"/>
      <c r="I16" s="275"/>
      <c r="J16" s="409"/>
      <c r="K16" s="275"/>
      <c r="L16" s="409"/>
      <c r="M16" s="275"/>
      <c r="N16" s="409"/>
      <c r="O16" s="279"/>
      <c r="P16" s="403"/>
      <c r="Q16" s="275"/>
      <c r="R16" s="275"/>
      <c r="S16" s="275"/>
      <c r="T16" s="275"/>
      <c r="U16" s="275"/>
    </row>
    <row r="17" spans="1:21" s="411" customFormat="1" ht="15.75">
      <c r="A17" s="665"/>
      <c r="B17" s="668"/>
      <c r="C17" s="418"/>
      <c r="D17" s="275"/>
      <c r="E17" s="275"/>
      <c r="F17" s="275"/>
      <c r="G17" s="408"/>
      <c r="H17" s="409"/>
      <c r="I17" s="275"/>
      <c r="J17" s="409"/>
      <c r="K17" s="275"/>
      <c r="L17" s="409"/>
      <c r="M17" s="275"/>
      <c r="N17" s="409"/>
      <c r="O17" s="279"/>
      <c r="P17" s="403"/>
      <c r="Q17" s="275"/>
      <c r="R17" s="275"/>
      <c r="S17" s="275"/>
      <c r="T17" s="275"/>
      <c r="U17" s="275"/>
    </row>
    <row r="18" spans="1:21" s="411" customFormat="1" ht="15.75">
      <c r="A18" s="665"/>
      <c r="B18" s="668"/>
      <c r="C18" s="418"/>
      <c r="D18" s="275"/>
      <c r="E18" s="275"/>
      <c r="F18" s="275"/>
      <c r="G18" s="408"/>
      <c r="H18" s="409"/>
      <c r="I18" s="275"/>
      <c r="J18" s="409"/>
      <c r="K18" s="275"/>
      <c r="L18" s="409"/>
      <c r="M18" s="275"/>
      <c r="N18" s="409"/>
      <c r="O18" s="279"/>
      <c r="P18" s="403"/>
      <c r="Q18" s="275"/>
      <c r="R18" s="275"/>
      <c r="S18" s="275"/>
      <c r="T18" s="275"/>
      <c r="U18" s="275"/>
    </row>
    <row r="19" spans="1:21" ht="15.75">
      <c r="A19" s="665"/>
      <c r="B19" s="668"/>
      <c r="C19" s="418"/>
      <c r="D19" s="275"/>
      <c r="E19" s="275"/>
      <c r="F19" s="275"/>
      <c r="G19" s="408"/>
      <c r="H19" s="409"/>
      <c r="I19" s="275"/>
      <c r="J19" s="409"/>
      <c r="K19" s="275"/>
      <c r="L19" s="409"/>
      <c r="M19" s="275"/>
      <c r="N19" s="409"/>
      <c r="O19" s="279"/>
      <c r="P19" s="403"/>
      <c r="Q19" s="275"/>
      <c r="R19" s="275"/>
      <c r="S19" s="275"/>
      <c r="T19" s="275"/>
      <c r="U19" s="275"/>
    </row>
    <row r="20" spans="1:21" ht="15.75">
      <c r="A20" s="619" t="s">
        <v>1463</v>
      </c>
      <c r="B20" s="667" t="s">
        <v>1364</v>
      </c>
      <c r="C20" s="275"/>
      <c r="D20" s="275"/>
      <c r="E20" s="313"/>
      <c r="F20" s="275"/>
      <c r="G20" s="408"/>
      <c r="H20" s="409"/>
      <c r="I20" s="275"/>
      <c r="J20" s="409"/>
      <c r="K20" s="275"/>
      <c r="L20" s="409"/>
      <c r="M20" s="275"/>
      <c r="N20" s="409"/>
      <c r="O20" s="279"/>
      <c r="P20" s="403"/>
      <c r="Q20" s="275"/>
      <c r="R20" s="275"/>
      <c r="S20" s="275"/>
      <c r="T20" s="275"/>
      <c r="U20" s="275"/>
    </row>
    <row r="21" spans="1:21" s="411" customFormat="1" ht="15.75">
      <c r="A21" s="620"/>
      <c r="B21" s="667"/>
      <c r="C21" s="275"/>
      <c r="D21" s="275"/>
      <c r="E21" s="313"/>
      <c r="F21" s="275"/>
      <c r="G21" s="408"/>
      <c r="H21" s="409"/>
      <c r="I21" s="275"/>
      <c r="J21" s="409"/>
      <c r="K21" s="275"/>
      <c r="L21" s="409"/>
      <c r="M21" s="275"/>
      <c r="N21" s="409"/>
      <c r="O21" s="279"/>
      <c r="P21" s="403"/>
      <c r="Q21" s="275"/>
      <c r="R21" s="275"/>
      <c r="S21" s="275"/>
      <c r="T21" s="275"/>
      <c r="U21" s="275"/>
    </row>
    <row r="22" spans="1:21" s="411" customFormat="1" ht="15.75">
      <c r="A22" s="620"/>
      <c r="B22" s="667"/>
      <c r="C22" s="275"/>
      <c r="D22" s="275"/>
      <c r="E22" s="313"/>
      <c r="F22" s="275"/>
      <c r="G22" s="408"/>
      <c r="H22" s="409"/>
      <c r="I22" s="275"/>
      <c r="J22" s="409"/>
      <c r="K22" s="275"/>
      <c r="L22" s="409"/>
      <c r="M22" s="275"/>
      <c r="N22" s="409"/>
      <c r="O22" s="279"/>
      <c r="P22" s="403"/>
      <c r="Q22" s="275"/>
      <c r="R22" s="275"/>
      <c r="S22" s="275"/>
      <c r="T22" s="275"/>
      <c r="U22" s="275"/>
    </row>
    <row r="23" spans="1:21" s="411" customFormat="1" ht="15.75">
      <c r="A23" s="620"/>
      <c r="B23" s="667"/>
      <c r="C23" s="275"/>
      <c r="D23" s="275"/>
      <c r="E23" s="313"/>
      <c r="F23" s="275"/>
      <c r="G23" s="408"/>
      <c r="H23" s="409"/>
      <c r="I23" s="275"/>
      <c r="J23" s="409"/>
      <c r="K23" s="275"/>
      <c r="L23" s="409"/>
      <c r="M23" s="275"/>
      <c r="N23" s="409"/>
      <c r="O23" s="279"/>
      <c r="P23" s="403"/>
      <c r="Q23" s="275"/>
      <c r="R23" s="275"/>
      <c r="S23" s="275"/>
      <c r="T23" s="275"/>
      <c r="U23" s="275"/>
    </row>
    <row r="24" spans="1:21" ht="15.75">
      <c r="A24" s="620"/>
      <c r="B24" s="667"/>
      <c r="C24" s="275"/>
      <c r="D24" s="275"/>
      <c r="E24" s="313"/>
      <c r="F24" s="275"/>
      <c r="G24" s="408"/>
      <c r="H24" s="409"/>
      <c r="I24" s="275"/>
      <c r="J24" s="409"/>
      <c r="K24" s="275"/>
      <c r="L24" s="409"/>
      <c r="M24" s="275"/>
      <c r="N24" s="409"/>
      <c r="O24" s="279"/>
      <c r="P24" s="403"/>
      <c r="Q24" s="275"/>
      <c r="R24" s="275"/>
      <c r="S24" s="275"/>
      <c r="T24" s="275"/>
      <c r="U24" s="275"/>
    </row>
    <row r="25" spans="1:21" ht="15.75">
      <c r="A25" s="620"/>
      <c r="B25" s="666" t="s">
        <v>1365</v>
      </c>
      <c r="C25" s="275"/>
      <c r="D25" s="275"/>
      <c r="E25" s="275"/>
      <c r="F25" s="275"/>
      <c r="G25" s="275"/>
      <c r="H25" s="409"/>
      <c r="I25" s="275"/>
      <c r="J25" s="409"/>
      <c r="K25" s="275"/>
      <c r="L25" s="409"/>
      <c r="M25" s="275"/>
      <c r="N25" s="409"/>
      <c r="O25" s="279"/>
      <c r="P25" s="403"/>
      <c r="Q25" s="275"/>
      <c r="R25" s="275"/>
      <c r="S25" s="275"/>
      <c r="T25" s="275"/>
      <c r="U25" s="275"/>
    </row>
    <row r="26" spans="1:21" ht="15.75">
      <c r="A26" s="620"/>
      <c r="B26" s="666"/>
      <c r="C26" s="275"/>
      <c r="D26" s="275"/>
      <c r="E26" s="275"/>
      <c r="F26" s="275"/>
      <c r="G26" s="408"/>
      <c r="H26" s="409"/>
      <c r="I26" s="275"/>
      <c r="J26" s="409"/>
      <c r="K26" s="275"/>
      <c r="L26" s="409"/>
      <c r="M26" s="275"/>
      <c r="N26" s="409"/>
      <c r="O26" s="279"/>
      <c r="P26" s="403"/>
      <c r="Q26" s="275"/>
      <c r="R26" s="275"/>
      <c r="S26" s="275"/>
      <c r="T26" s="275"/>
      <c r="U26" s="275"/>
    </row>
    <row r="27" spans="1:21" ht="15.75">
      <c r="A27" s="620"/>
      <c r="B27" s="666"/>
      <c r="C27" s="275"/>
      <c r="D27" s="275"/>
      <c r="E27" s="275"/>
      <c r="F27" s="275"/>
      <c r="G27" s="275"/>
      <c r="H27" s="409"/>
      <c r="I27" s="275"/>
      <c r="J27" s="409"/>
      <c r="K27" s="275"/>
      <c r="L27" s="409"/>
      <c r="M27" s="275"/>
      <c r="N27" s="409"/>
      <c r="O27" s="279"/>
      <c r="P27" s="403"/>
      <c r="Q27" s="275"/>
      <c r="R27" s="275"/>
      <c r="S27" s="275"/>
      <c r="T27" s="275"/>
      <c r="U27" s="404"/>
    </row>
    <row r="28" spans="1:21" ht="15.75">
      <c r="A28" s="620"/>
      <c r="B28" s="666"/>
      <c r="C28" s="275"/>
      <c r="D28" s="275"/>
      <c r="E28" s="275"/>
      <c r="F28" s="275"/>
      <c r="G28" s="275"/>
      <c r="H28" s="409"/>
      <c r="I28" s="275"/>
      <c r="J28" s="409"/>
      <c r="K28" s="275"/>
      <c r="L28" s="409"/>
      <c r="M28" s="275"/>
      <c r="N28" s="409"/>
      <c r="O28" s="279"/>
      <c r="P28" s="403"/>
      <c r="Q28" s="275"/>
      <c r="R28" s="275"/>
      <c r="S28" s="275"/>
      <c r="T28" s="275"/>
      <c r="U28" s="404"/>
    </row>
    <row r="29" spans="1:21" ht="15.75">
      <c r="A29" s="620"/>
      <c r="B29" s="666"/>
      <c r="C29" s="275"/>
      <c r="D29" s="275"/>
      <c r="E29" s="275"/>
      <c r="F29" s="275"/>
      <c r="G29" s="275"/>
      <c r="H29" s="409"/>
      <c r="I29" s="275"/>
      <c r="J29" s="409"/>
      <c r="K29" s="275"/>
      <c r="L29" s="409"/>
      <c r="M29" s="275"/>
      <c r="N29" s="409"/>
      <c r="O29" s="279"/>
      <c r="P29" s="403"/>
      <c r="Q29" s="275"/>
      <c r="R29" s="275"/>
      <c r="S29" s="275"/>
      <c r="T29" s="275"/>
      <c r="U29" s="404"/>
    </row>
    <row r="30" spans="1:21" ht="15.75">
      <c r="A30" s="620"/>
      <c r="B30" s="666"/>
      <c r="C30" s="275"/>
      <c r="D30" s="275"/>
      <c r="E30" s="275"/>
      <c r="F30" s="275"/>
      <c r="G30" s="275"/>
      <c r="H30" s="409"/>
      <c r="I30" s="275"/>
      <c r="J30" s="409"/>
      <c r="K30" s="275"/>
      <c r="L30" s="409"/>
      <c r="M30" s="275"/>
      <c r="N30" s="409"/>
      <c r="O30" s="279"/>
      <c r="P30" s="403"/>
      <c r="Q30" s="275"/>
      <c r="R30" s="275"/>
      <c r="S30" s="275"/>
      <c r="T30" s="275"/>
      <c r="U30" s="404"/>
    </row>
    <row r="31" spans="1:21" ht="15.75">
      <c r="A31" s="620"/>
      <c r="B31" s="666" t="s">
        <v>1366</v>
      </c>
      <c r="C31" s="275"/>
      <c r="D31" s="275"/>
      <c r="E31" s="275"/>
      <c r="F31" s="275"/>
      <c r="G31" s="275"/>
      <c r="H31" s="409"/>
      <c r="I31" s="275"/>
      <c r="J31" s="409"/>
      <c r="K31" s="275"/>
      <c r="L31" s="409"/>
      <c r="M31" s="275"/>
      <c r="N31" s="409"/>
      <c r="O31" s="279"/>
      <c r="P31" s="403"/>
      <c r="Q31" s="275"/>
      <c r="R31" s="275"/>
      <c r="S31" s="275"/>
      <c r="T31" s="275"/>
      <c r="U31" s="404"/>
    </row>
    <row r="32" spans="1:21" ht="15.75">
      <c r="A32" s="620"/>
      <c r="B32" s="666"/>
      <c r="C32" s="417"/>
      <c r="D32" s="316"/>
      <c r="E32" s="316"/>
      <c r="F32" s="316"/>
      <c r="G32" s="275"/>
      <c r="H32" s="409"/>
      <c r="I32" s="275"/>
      <c r="J32" s="409"/>
      <c r="K32" s="275"/>
      <c r="L32" s="409"/>
      <c r="M32" s="275"/>
      <c r="N32" s="409"/>
      <c r="O32" s="279"/>
      <c r="P32" s="403"/>
      <c r="Q32" s="275"/>
      <c r="R32" s="275"/>
      <c r="S32" s="275"/>
      <c r="T32" s="275"/>
      <c r="U32" s="404"/>
    </row>
    <row r="33" spans="1:21" ht="15.75">
      <c r="A33" s="620"/>
      <c r="B33" s="666"/>
      <c r="C33" s="417"/>
      <c r="D33" s="316"/>
      <c r="E33" s="316"/>
      <c r="F33" s="316"/>
      <c r="G33" s="275"/>
      <c r="H33" s="409"/>
      <c r="I33" s="275"/>
      <c r="J33" s="409"/>
      <c r="K33" s="275"/>
      <c r="L33" s="409"/>
      <c r="M33" s="275"/>
      <c r="N33" s="409"/>
      <c r="O33" s="279"/>
      <c r="P33" s="403"/>
      <c r="Q33" s="275"/>
      <c r="R33" s="275"/>
      <c r="S33" s="275"/>
      <c r="T33" s="275"/>
      <c r="U33" s="404"/>
    </row>
    <row r="34" spans="1:21" ht="15.75">
      <c r="A34" s="620"/>
      <c r="B34" s="666"/>
      <c r="C34" s="417"/>
      <c r="D34" s="316"/>
      <c r="E34" s="312"/>
      <c r="F34" s="316"/>
      <c r="G34" s="275"/>
      <c r="H34" s="409"/>
      <c r="I34" s="275"/>
      <c r="J34" s="409"/>
      <c r="K34" s="275"/>
      <c r="L34" s="409"/>
      <c r="M34" s="275"/>
      <c r="N34" s="409"/>
      <c r="O34" s="279"/>
      <c r="P34" s="403"/>
      <c r="Q34" s="275"/>
      <c r="R34" s="275"/>
      <c r="S34" s="275"/>
      <c r="T34" s="275"/>
      <c r="U34" s="404"/>
    </row>
    <row r="35" spans="1:21" s="411" customFormat="1" ht="15.75">
      <c r="A35" s="620"/>
      <c r="B35" s="666"/>
      <c r="C35" s="417"/>
      <c r="D35" s="316"/>
      <c r="E35" s="312"/>
      <c r="F35" s="316"/>
      <c r="G35" s="275"/>
      <c r="H35" s="409"/>
      <c r="I35" s="275"/>
      <c r="J35" s="409"/>
      <c r="K35" s="275"/>
      <c r="L35" s="409"/>
      <c r="M35" s="275"/>
      <c r="N35" s="409"/>
      <c r="O35" s="279"/>
      <c r="P35" s="403"/>
      <c r="Q35" s="275"/>
      <c r="R35" s="275"/>
      <c r="S35" s="275"/>
      <c r="T35" s="275"/>
      <c r="U35" s="404"/>
    </row>
    <row r="36" spans="1:21" s="411" customFormat="1" ht="15.75">
      <c r="A36" s="620"/>
      <c r="B36" s="666" t="s">
        <v>1367</v>
      </c>
      <c r="C36" s="417"/>
      <c r="D36" s="316"/>
      <c r="E36" s="312"/>
      <c r="F36" s="316"/>
      <c r="G36" s="275"/>
      <c r="H36" s="409"/>
      <c r="I36" s="275"/>
      <c r="J36" s="409"/>
      <c r="K36" s="275"/>
      <c r="L36" s="409"/>
      <c r="M36" s="275"/>
      <c r="N36" s="409"/>
      <c r="O36" s="279"/>
      <c r="P36" s="403"/>
      <c r="Q36" s="275"/>
      <c r="R36" s="275"/>
      <c r="S36" s="275"/>
      <c r="T36" s="275"/>
      <c r="U36" s="404"/>
    </row>
    <row r="37" spans="1:21" s="411" customFormat="1" ht="15.75">
      <c r="A37" s="620"/>
      <c r="B37" s="666"/>
      <c r="C37" s="417"/>
      <c r="D37" s="316"/>
      <c r="E37" s="312"/>
      <c r="F37" s="316"/>
      <c r="G37" s="275"/>
      <c r="H37" s="409"/>
      <c r="I37" s="275"/>
      <c r="J37" s="409"/>
      <c r="K37" s="275"/>
      <c r="L37" s="409"/>
      <c r="M37" s="275"/>
      <c r="N37" s="409"/>
      <c r="O37" s="279"/>
      <c r="P37" s="403"/>
      <c r="Q37" s="275"/>
      <c r="R37" s="275"/>
      <c r="S37" s="275"/>
      <c r="T37" s="275"/>
      <c r="U37" s="404"/>
    </row>
    <row r="38" spans="1:21" s="411" customFormat="1" ht="15.75">
      <c r="A38" s="620"/>
      <c r="B38" s="666"/>
      <c r="C38" s="417"/>
      <c r="D38" s="316"/>
      <c r="E38" s="312"/>
      <c r="F38" s="316"/>
      <c r="G38" s="275"/>
      <c r="H38" s="409"/>
      <c r="I38" s="275"/>
      <c r="J38" s="409"/>
      <c r="K38" s="275"/>
      <c r="L38" s="409"/>
      <c r="M38" s="275"/>
      <c r="N38" s="409"/>
      <c r="O38" s="279"/>
      <c r="P38" s="403"/>
      <c r="Q38" s="275"/>
      <c r="R38" s="275"/>
      <c r="S38" s="275"/>
      <c r="T38" s="275"/>
      <c r="U38" s="404"/>
    </row>
    <row r="39" spans="1:21" s="411" customFormat="1" ht="15.75">
      <c r="A39" s="620"/>
      <c r="B39" s="666"/>
      <c r="C39" s="417"/>
      <c r="D39" s="316"/>
      <c r="E39" s="312"/>
      <c r="F39" s="316"/>
      <c r="G39" s="275"/>
      <c r="H39" s="409"/>
      <c r="I39" s="275"/>
      <c r="J39" s="409"/>
      <c r="K39" s="275"/>
      <c r="L39" s="409"/>
      <c r="M39" s="275"/>
      <c r="N39" s="409"/>
      <c r="O39" s="279"/>
      <c r="P39" s="403"/>
      <c r="Q39" s="275"/>
      <c r="R39" s="275"/>
      <c r="S39" s="275"/>
      <c r="T39" s="275"/>
      <c r="U39" s="404"/>
    </row>
    <row r="40" spans="1:21" s="411" customFormat="1" ht="15.75">
      <c r="A40" s="620"/>
      <c r="B40" s="666"/>
      <c r="C40" s="417"/>
      <c r="D40" s="316"/>
      <c r="E40" s="312"/>
      <c r="F40" s="316"/>
      <c r="G40" s="275"/>
      <c r="H40" s="409"/>
      <c r="I40" s="275"/>
      <c r="J40" s="409"/>
      <c r="K40" s="275"/>
      <c r="L40" s="409"/>
      <c r="M40" s="275"/>
      <c r="N40" s="409"/>
      <c r="O40" s="279"/>
      <c r="P40" s="403"/>
      <c r="Q40" s="275"/>
      <c r="R40" s="275"/>
      <c r="S40" s="275"/>
      <c r="T40" s="275"/>
      <c r="U40" s="404"/>
    </row>
    <row r="41" spans="1:21" s="411" customFormat="1" ht="15.75">
      <c r="A41" s="620"/>
      <c r="B41" s="666" t="s">
        <v>1368</v>
      </c>
      <c r="C41" s="417"/>
      <c r="D41" s="316"/>
      <c r="E41" s="312"/>
      <c r="F41" s="316"/>
      <c r="G41" s="275"/>
      <c r="H41" s="409"/>
      <c r="I41" s="275"/>
      <c r="J41" s="409"/>
      <c r="K41" s="275"/>
      <c r="L41" s="409"/>
      <c r="M41" s="275"/>
      <c r="N41" s="409"/>
      <c r="O41" s="279"/>
      <c r="P41" s="403"/>
      <c r="Q41" s="275"/>
      <c r="R41" s="275"/>
      <c r="S41" s="275"/>
      <c r="T41" s="275"/>
      <c r="U41" s="404"/>
    </row>
    <row r="42" spans="1:21" s="411" customFormat="1" ht="15.75">
      <c r="A42" s="620"/>
      <c r="B42" s="666"/>
      <c r="C42" s="417"/>
      <c r="D42" s="316"/>
      <c r="E42" s="312"/>
      <c r="F42" s="316"/>
      <c r="G42" s="275"/>
      <c r="H42" s="409"/>
      <c r="I42" s="275"/>
      <c r="J42" s="409"/>
      <c r="K42" s="275"/>
      <c r="L42" s="409"/>
      <c r="M42" s="275"/>
      <c r="N42" s="409"/>
      <c r="O42" s="279"/>
      <c r="P42" s="403"/>
      <c r="Q42" s="275"/>
      <c r="R42" s="275"/>
      <c r="S42" s="275"/>
      <c r="T42" s="275"/>
      <c r="U42" s="404"/>
    </row>
    <row r="43" spans="1:21" s="411" customFormat="1" ht="15.75">
      <c r="A43" s="620"/>
      <c r="B43" s="666"/>
      <c r="C43" s="417"/>
      <c r="D43" s="316"/>
      <c r="E43" s="312"/>
      <c r="F43" s="316"/>
      <c r="G43" s="275"/>
      <c r="H43" s="409"/>
      <c r="I43" s="275"/>
      <c r="J43" s="409"/>
      <c r="K43" s="275"/>
      <c r="L43" s="409"/>
      <c r="M43" s="275"/>
      <c r="N43" s="409"/>
      <c r="O43" s="279"/>
      <c r="P43" s="403"/>
      <c r="Q43" s="275"/>
      <c r="R43" s="275"/>
      <c r="S43" s="275"/>
      <c r="T43" s="275"/>
      <c r="U43" s="404"/>
    </row>
    <row r="44" spans="1:21" s="411" customFormat="1" ht="15.75">
      <c r="A44" s="620"/>
      <c r="B44" s="666"/>
      <c r="C44" s="417"/>
      <c r="D44" s="316"/>
      <c r="E44" s="312"/>
      <c r="F44" s="316"/>
      <c r="G44" s="275"/>
      <c r="H44" s="409"/>
      <c r="I44" s="275"/>
      <c r="J44" s="409"/>
      <c r="K44" s="275"/>
      <c r="L44" s="409"/>
      <c r="M44" s="275"/>
      <c r="N44" s="409"/>
      <c r="O44" s="279"/>
      <c r="P44" s="403"/>
      <c r="Q44" s="275"/>
      <c r="R44" s="275"/>
      <c r="S44" s="275"/>
      <c r="T44" s="275"/>
      <c r="U44" s="404"/>
    </row>
    <row r="45" spans="1:21" s="411" customFormat="1" ht="15.75">
      <c r="A45" s="620"/>
      <c r="B45" s="666"/>
      <c r="C45" s="417"/>
      <c r="D45" s="316"/>
      <c r="E45" s="312"/>
      <c r="F45" s="316"/>
      <c r="G45" s="275"/>
      <c r="H45" s="409"/>
      <c r="I45" s="275"/>
      <c r="J45" s="409"/>
      <c r="K45" s="275"/>
      <c r="L45" s="409"/>
      <c r="M45" s="275"/>
      <c r="N45" s="409"/>
      <c r="O45" s="279"/>
      <c r="P45" s="403"/>
      <c r="Q45" s="275"/>
      <c r="R45" s="275"/>
      <c r="S45" s="275"/>
      <c r="T45" s="275"/>
      <c r="U45" s="404"/>
    </row>
    <row r="46" spans="1:21" s="411" customFormat="1" ht="15.75">
      <c r="A46" s="620"/>
      <c r="B46" s="666" t="s">
        <v>1464</v>
      </c>
      <c r="C46" s="417"/>
      <c r="D46" s="316"/>
      <c r="E46" s="312"/>
      <c r="F46" s="316"/>
      <c r="G46" s="275"/>
      <c r="H46" s="409"/>
      <c r="I46" s="275"/>
      <c r="J46" s="409"/>
      <c r="K46" s="275"/>
      <c r="L46" s="409"/>
      <c r="M46" s="275"/>
      <c r="N46" s="409"/>
      <c r="O46" s="279"/>
      <c r="P46" s="403"/>
      <c r="Q46" s="275"/>
      <c r="R46" s="275"/>
      <c r="S46" s="275"/>
      <c r="T46" s="275"/>
      <c r="U46" s="404"/>
    </row>
    <row r="47" spans="1:21" s="411" customFormat="1" ht="15.75">
      <c r="A47" s="620"/>
      <c r="B47" s="666"/>
      <c r="C47" s="417"/>
      <c r="D47" s="316"/>
      <c r="E47" s="312"/>
      <c r="F47" s="316"/>
      <c r="G47" s="275"/>
      <c r="H47" s="409"/>
      <c r="I47" s="275"/>
      <c r="J47" s="409"/>
      <c r="K47" s="275"/>
      <c r="L47" s="409"/>
      <c r="M47" s="275"/>
      <c r="N47" s="409"/>
      <c r="O47" s="279"/>
      <c r="P47" s="403"/>
      <c r="Q47" s="275"/>
      <c r="R47" s="275"/>
      <c r="S47" s="275"/>
      <c r="T47" s="275"/>
      <c r="U47" s="404"/>
    </row>
    <row r="48" spans="1:21" s="411" customFormat="1" ht="15.75">
      <c r="A48" s="620"/>
      <c r="B48" s="666"/>
      <c r="C48" s="417"/>
      <c r="D48" s="316"/>
      <c r="E48" s="312"/>
      <c r="F48" s="316"/>
      <c r="G48" s="275"/>
      <c r="H48" s="409"/>
      <c r="I48" s="275"/>
      <c r="J48" s="409"/>
      <c r="K48" s="275"/>
      <c r="L48" s="409"/>
      <c r="M48" s="275"/>
      <c r="N48" s="409"/>
      <c r="O48" s="279"/>
      <c r="P48" s="403"/>
      <c r="Q48" s="275"/>
      <c r="R48" s="275"/>
      <c r="S48" s="275"/>
      <c r="T48" s="275"/>
      <c r="U48" s="404"/>
    </row>
    <row r="49" spans="1:21" s="411" customFormat="1" ht="15.75">
      <c r="A49" s="620"/>
      <c r="B49" s="666"/>
      <c r="C49" s="417"/>
      <c r="D49" s="316"/>
      <c r="E49" s="312"/>
      <c r="F49" s="316"/>
      <c r="G49" s="275"/>
      <c r="H49" s="409"/>
      <c r="I49" s="275"/>
      <c r="J49" s="409"/>
      <c r="K49" s="275"/>
      <c r="L49" s="409"/>
      <c r="M49" s="275"/>
      <c r="N49" s="409"/>
      <c r="O49" s="279"/>
      <c r="P49" s="403"/>
      <c r="Q49" s="275"/>
      <c r="R49" s="275"/>
      <c r="S49" s="275"/>
      <c r="T49" s="275"/>
      <c r="U49" s="404"/>
    </row>
    <row r="50" spans="1:21" ht="15.75">
      <c r="A50" s="621"/>
      <c r="B50" s="666"/>
      <c r="C50" s="417"/>
      <c r="D50" s="316"/>
      <c r="E50" s="312"/>
      <c r="F50" s="316"/>
      <c r="G50" s="275"/>
      <c r="H50" s="409"/>
      <c r="I50" s="275"/>
      <c r="J50" s="409"/>
      <c r="K50" s="275"/>
      <c r="L50" s="409"/>
      <c r="M50" s="275"/>
      <c r="N50" s="409"/>
      <c r="O50" s="279"/>
      <c r="P50" s="403"/>
      <c r="Q50" s="275"/>
      <c r="R50" s="275"/>
      <c r="S50" s="275"/>
      <c r="T50" s="275"/>
      <c r="U50" s="404"/>
    </row>
    <row r="51" spans="1:21" ht="15.75">
      <c r="A51" s="657" t="s">
        <v>1369</v>
      </c>
      <c r="B51" s="658"/>
      <c r="C51" s="658"/>
      <c r="D51" s="658"/>
      <c r="E51" s="658"/>
      <c r="F51" s="659"/>
      <c r="G51" s="262">
        <f t="shared" ref="G51:P51" si="0">SUM(G8:G27)</f>
        <v>0</v>
      </c>
      <c r="H51" s="237">
        <f t="shared" si="0"/>
        <v>0</v>
      </c>
      <c r="I51" s="262">
        <f t="shared" si="0"/>
        <v>0</v>
      </c>
      <c r="J51" s="237">
        <f t="shared" si="0"/>
        <v>0</v>
      </c>
      <c r="K51" s="262">
        <f t="shared" si="0"/>
        <v>0</v>
      </c>
      <c r="L51" s="237">
        <f t="shared" si="0"/>
        <v>0</v>
      </c>
      <c r="M51" s="262">
        <f t="shared" si="0"/>
        <v>0</v>
      </c>
      <c r="N51" s="237">
        <f t="shared" si="0"/>
        <v>0</v>
      </c>
      <c r="O51" s="237">
        <f t="shared" si="0"/>
        <v>0</v>
      </c>
      <c r="P51" s="237">
        <f t="shared" si="0"/>
        <v>0</v>
      </c>
      <c r="Q51" s="262"/>
      <c r="R51" s="262"/>
      <c r="S51" s="262"/>
      <c r="T51" s="262"/>
      <c r="U51" s="276"/>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8"/>
  <sheetViews>
    <sheetView workbookViewId="0">
      <pane ySplit="8" topLeftCell="A9" activePane="bottomLeft" state="frozen"/>
      <selection activeCell="K7" sqref="K7"/>
      <selection pane="bottomLeft" activeCell="C10" sqref="C10"/>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8"/>
    <col min="9" max="9" width="15.28515625" customWidth="1"/>
    <col min="10" max="10" width="18.85546875" style="238" customWidth="1"/>
    <col min="12" max="12" width="11.5703125" style="238"/>
    <col min="14" max="14" width="11.5703125" style="238"/>
    <col min="15" max="15" width="15.28515625" customWidth="1"/>
    <col min="16" max="16" width="18.28515625" style="238" customWidth="1"/>
    <col min="17" max="20" width="14.140625" customWidth="1"/>
    <col min="21" max="21" width="17" customWidth="1"/>
  </cols>
  <sheetData>
    <row r="1" spans="1:27" ht="24.75" customHeight="1">
      <c r="E1" s="669" t="s">
        <v>1379</v>
      </c>
      <c r="F1" s="669"/>
      <c r="G1" s="669"/>
      <c r="H1" s="669"/>
      <c r="I1" s="669"/>
      <c r="J1" s="669"/>
      <c r="K1" s="669"/>
      <c r="L1" s="669"/>
      <c r="M1" s="288"/>
      <c r="N1" s="288"/>
      <c r="O1" s="288"/>
      <c r="P1" s="288"/>
      <c r="Q1" s="288"/>
      <c r="R1" s="288"/>
      <c r="S1" s="288"/>
      <c r="T1" s="288"/>
      <c r="U1" s="288"/>
      <c r="V1" s="288"/>
      <c r="W1" s="288"/>
      <c r="X1" s="288"/>
      <c r="Y1" s="288"/>
      <c r="Z1" s="288"/>
      <c r="AA1" s="288"/>
    </row>
    <row r="2" spans="1:27" ht="18.75">
      <c r="A2" s="322" t="s">
        <v>1378</v>
      </c>
      <c r="G2" s="288"/>
      <c r="I2" s="288"/>
      <c r="J2" s="288"/>
      <c r="K2" s="288"/>
      <c r="L2" s="288"/>
      <c r="M2" s="288"/>
      <c r="N2" s="288"/>
      <c r="O2" s="288"/>
      <c r="P2" s="288"/>
      <c r="Q2" s="288"/>
      <c r="R2" s="288"/>
      <c r="S2" s="288"/>
      <c r="T2" s="288"/>
      <c r="U2" s="288"/>
      <c r="V2" s="288"/>
      <c r="W2" s="288"/>
      <c r="X2" s="288"/>
      <c r="Y2" s="288"/>
      <c r="Z2" s="288"/>
      <c r="AA2" s="288"/>
    </row>
    <row r="3" spans="1:27" s="411" customFormat="1" ht="18.75">
      <c r="A3" s="322" t="s">
        <v>1465</v>
      </c>
      <c r="G3" s="288"/>
      <c r="H3" s="238"/>
      <c r="I3" s="288"/>
      <c r="J3" s="288"/>
      <c r="K3" s="288"/>
      <c r="L3" s="288"/>
      <c r="M3" s="288"/>
      <c r="N3" s="288"/>
      <c r="O3" s="288"/>
      <c r="P3" s="288"/>
      <c r="Q3" s="288"/>
      <c r="R3" s="288"/>
      <c r="S3" s="288"/>
      <c r="T3" s="288"/>
      <c r="U3" s="288"/>
      <c r="V3" s="288"/>
      <c r="W3" s="288"/>
      <c r="X3" s="288"/>
      <c r="Y3" s="288"/>
      <c r="Z3" s="288"/>
      <c r="AA3" s="288"/>
    </row>
    <row r="4" spans="1:27" s="411" customFormat="1" ht="18.75">
      <c r="A4" s="322" t="s">
        <v>1466</v>
      </c>
      <c r="G4" s="288"/>
      <c r="H4" s="238"/>
      <c r="I4" s="288"/>
      <c r="J4" s="288"/>
      <c r="K4" s="288"/>
      <c r="L4" s="288"/>
      <c r="M4" s="288"/>
      <c r="N4" s="288"/>
      <c r="O4" s="288"/>
      <c r="P4" s="288"/>
      <c r="Q4" s="288"/>
      <c r="R4" s="288"/>
      <c r="S4" s="288"/>
      <c r="T4" s="288"/>
      <c r="U4" s="288"/>
      <c r="V4" s="288"/>
      <c r="W4" s="288"/>
      <c r="X4" s="288"/>
      <c r="Y4" s="288"/>
      <c r="Z4" s="288"/>
      <c r="AA4" s="288"/>
    </row>
    <row r="5" spans="1:27" ht="18.75" customHeight="1">
      <c r="A5" s="653" t="s">
        <v>1467</v>
      </c>
      <c r="B5" s="670"/>
      <c r="C5" s="670"/>
      <c r="D5" s="670"/>
      <c r="E5" s="670"/>
      <c r="F5" s="670"/>
      <c r="G5" s="670"/>
      <c r="H5" s="670"/>
      <c r="I5" s="670"/>
      <c r="J5" s="670"/>
      <c r="K5" s="670"/>
      <c r="L5" s="670"/>
      <c r="M5" s="670"/>
      <c r="N5" s="670"/>
      <c r="O5" s="670"/>
      <c r="P5" s="670"/>
      <c r="Q5" s="670"/>
      <c r="R5" s="670"/>
      <c r="S5" s="670"/>
      <c r="T5" s="670"/>
      <c r="U5" s="670"/>
    </row>
    <row r="6" spans="1:27" ht="15" customHeight="1">
      <c r="A6" s="628" t="s">
        <v>100</v>
      </c>
      <c r="B6" s="600" t="s">
        <v>115</v>
      </c>
      <c r="C6" s="612" t="s">
        <v>89</v>
      </c>
      <c r="D6" s="612" t="s">
        <v>90</v>
      </c>
      <c r="E6" s="603" t="s">
        <v>402</v>
      </c>
      <c r="F6" s="612" t="s">
        <v>91</v>
      </c>
      <c r="G6" s="628" t="s">
        <v>103</v>
      </c>
      <c r="H6" s="628"/>
      <c r="I6" s="628"/>
      <c r="J6" s="628"/>
      <c r="K6" s="628"/>
      <c r="L6" s="628"/>
      <c r="M6" s="628"/>
      <c r="N6" s="628"/>
      <c r="O6" s="630" t="s">
        <v>104</v>
      </c>
      <c r="P6" s="630"/>
      <c r="Q6" s="600" t="s">
        <v>105</v>
      </c>
      <c r="R6" s="600" t="s">
        <v>106</v>
      </c>
      <c r="S6" s="600" t="s">
        <v>113</v>
      </c>
      <c r="T6" s="600" t="s">
        <v>112</v>
      </c>
      <c r="U6" s="597" t="s">
        <v>92</v>
      </c>
    </row>
    <row r="7" spans="1:27" ht="15" customHeight="1">
      <c r="A7" s="628"/>
      <c r="B7" s="601"/>
      <c r="C7" s="613"/>
      <c r="D7" s="613"/>
      <c r="E7" s="604"/>
      <c r="F7" s="613"/>
      <c r="G7" s="628" t="s">
        <v>107</v>
      </c>
      <c r="H7" s="628"/>
      <c r="I7" s="628" t="s">
        <v>108</v>
      </c>
      <c r="J7" s="628"/>
      <c r="K7" s="628" t="s">
        <v>109</v>
      </c>
      <c r="L7" s="628"/>
      <c r="M7" s="628" t="s">
        <v>110</v>
      </c>
      <c r="N7" s="628"/>
      <c r="O7" s="630"/>
      <c r="P7" s="630"/>
      <c r="Q7" s="601"/>
      <c r="R7" s="601"/>
      <c r="S7" s="601"/>
      <c r="T7" s="601"/>
      <c r="U7" s="598"/>
    </row>
    <row r="8" spans="1:27" ht="25.5">
      <c r="A8" s="628"/>
      <c r="B8" s="602"/>
      <c r="C8" s="614"/>
      <c r="D8" s="614"/>
      <c r="E8" s="605"/>
      <c r="F8" s="614"/>
      <c r="G8" s="81" t="s">
        <v>111</v>
      </c>
      <c r="H8" s="236" t="s">
        <v>12</v>
      </c>
      <c r="I8" s="81" t="s">
        <v>111</v>
      </c>
      <c r="J8" s="236" t="s">
        <v>12</v>
      </c>
      <c r="K8" s="81" t="s">
        <v>111</v>
      </c>
      <c r="L8" s="236" t="s">
        <v>12</v>
      </c>
      <c r="M8" s="81" t="s">
        <v>111</v>
      </c>
      <c r="N8" s="236" t="s">
        <v>12</v>
      </c>
      <c r="O8" s="81" t="s">
        <v>111</v>
      </c>
      <c r="P8" s="236" t="s">
        <v>12</v>
      </c>
      <c r="Q8" s="602"/>
      <c r="R8" s="602"/>
      <c r="S8" s="602"/>
      <c r="T8" s="602"/>
      <c r="U8" s="599"/>
    </row>
    <row r="9" spans="1:27" ht="15.75">
      <c r="A9" s="671" t="s">
        <v>1469</v>
      </c>
      <c r="B9" s="671" t="s">
        <v>1468</v>
      </c>
      <c r="C9" s="332"/>
      <c r="D9" s="332"/>
      <c r="E9" s="332"/>
      <c r="F9" s="332"/>
      <c r="G9" s="400"/>
      <c r="H9" s="401"/>
      <c r="I9" s="400"/>
      <c r="J9" s="401"/>
      <c r="K9" s="400"/>
      <c r="L9" s="401"/>
      <c r="M9" s="400"/>
      <c r="N9" s="401"/>
      <c r="O9" s="419"/>
      <c r="P9" s="403"/>
      <c r="Q9" s="332"/>
      <c r="R9" s="332"/>
      <c r="S9" s="332"/>
      <c r="T9" s="332"/>
      <c r="U9" s="332"/>
    </row>
    <row r="10" spans="1:27" s="411" customFormat="1" ht="15.75">
      <c r="A10" s="671"/>
      <c r="B10" s="671"/>
      <c r="C10" s="332"/>
      <c r="D10" s="332"/>
      <c r="E10" s="332"/>
      <c r="F10" s="332"/>
      <c r="G10" s="400"/>
      <c r="H10" s="401"/>
      <c r="I10" s="400"/>
      <c r="J10" s="401"/>
      <c r="K10" s="400"/>
      <c r="L10" s="401"/>
      <c r="M10" s="400"/>
      <c r="N10" s="401"/>
      <c r="O10" s="419"/>
      <c r="P10" s="403"/>
      <c r="Q10" s="332"/>
      <c r="R10" s="332"/>
      <c r="S10" s="332"/>
      <c r="T10" s="332"/>
      <c r="U10" s="332"/>
    </row>
    <row r="11" spans="1:27" s="411" customFormat="1" ht="15.75">
      <c r="A11" s="671"/>
      <c r="B11" s="671"/>
      <c r="C11" s="332"/>
      <c r="D11" s="332"/>
      <c r="E11" s="332"/>
      <c r="F11" s="332"/>
      <c r="G11" s="400"/>
      <c r="H11" s="401"/>
      <c r="I11" s="400"/>
      <c r="J11" s="401"/>
      <c r="K11" s="400"/>
      <c r="L11" s="401"/>
      <c r="M11" s="400"/>
      <c r="N11" s="401"/>
      <c r="O11" s="419"/>
      <c r="P11" s="403"/>
      <c r="Q11" s="332"/>
      <c r="R11" s="332"/>
      <c r="S11" s="332"/>
      <c r="T11" s="332"/>
      <c r="U11" s="332"/>
    </row>
    <row r="12" spans="1:27" s="411" customFormat="1" ht="15.75">
      <c r="A12" s="671"/>
      <c r="B12" s="671"/>
      <c r="C12" s="332"/>
      <c r="D12" s="332"/>
      <c r="E12" s="332"/>
      <c r="F12" s="332"/>
      <c r="G12" s="400"/>
      <c r="H12" s="401"/>
      <c r="I12" s="400"/>
      <c r="J12" s="401"/>
      <c r="K12" s="400"/>
      <c r="L12" s="401"/>
      <c r="M12" s="400"/>
      <c r="N12" s="401"/>
      <c r="O12" s="419"/>
      <c r="P12" s="403"/>
      <c r="Q12" s="332"/>
      <c r="R12" s="332"/>
      <c r="S12" s="332"/>
      <c r="T12" s="332"/>
      <c r="U12" s="332"/>
    </row>
    <row r="13" spans="1:27" s="411" customFormat="1" ht="15.75">
      <c r="A13" s="671"/>
      <c r="B13" s="671"/>
      <c r="C13" s="332"/>
      <c r="D13" s="332"/>
      <c r="E13" s="332"/>
      <c r="F13" s="332"/>
      <c r="G13" s="400"/>
      <c r="H13" s="401"/>
      <c r="I13" s="400"/>
      <c r="J13" s="401"/>
      <c r="K13" s="400"/>
      <c r="L13" s="401"/>
      <c r="M13" s="400"/>
      <c r="N13" s="401"/>
      <c r="O13" s="419"/>
      <c r="P13" s="403"/>
      <c r="Q13" s="332"/>
      <c r="R13" s="332"/>
      <c r="S13" s="332"/>
      <c r="T13" s="332"/>
      <c r="U13" s="332"/>
    </row>
    <row r="14" spans="1:27" s="411" customFormat="1" ht="15.75">
      <c r="A14" s="671"/>
      <c r="B14" s="671"/>
      <c r="C14" s="332"/>
      <c r="D14" s="332"/>
      <c r="E14" s="332"/>
      <c r="F14" s="332"/>
      <c r="G14" s="400"/>
      <c r="H14" s="401"/>
      <c r="I14" s="400"/>
      <c r="J14" s="401"/>
      <c r="K14" s="400"/>
      <c r="L14" s="401"/>
      <c r="M14" s="400"/>
      <c r="N14" s="401"/>
      <c r="O14" s="419"/>
      <c r="P14" s="403"/>
      <c r="Q14" s="332"/>
      <c r="R14" s="332"/>
      <c r="S14" s="332"/>
      <c r="T14" s="332"/>
      <c r="U14" s="332"/>
    </row>
    <row r="15" spans="1:27" ht="15.75">
      <c r="A15" s="671"/>
      <c r="B15" s="671"/>
      <c r="C15" s="332"/>
      <c r="D15" s="332"/>
      <c r="E15" s="332"/>
      <c r="F15" s="332"/>
      <c r="G15" s="400"/>
      <c r="H15" s="401"/>
      <c r="I15" s="400"/>
      <c r="J15" s="401"/>
      <c r="K15" s="400"/>
      <c r="L15" s="401"/>
      <c r="M15" s="400"/>
      <c r="N15" s="401"/>
      <c r="O15" s="413"/>
      <c r="P15" s="403"/>
      <c r="Q15" s="332"/>
      <c r="R15" s="332"/>
      <c r="S15" s="332"/>
      <c r="T15" s="332"/>
      <c r="U15" s="332"/>
    </row>
    <row r="16" spans="1:27" s="411" customFormat="1" ht="15.75">
      <c r="A16" s="616" t="s">
        <v>1471</v>
      </c>
      <c r="B16" s="616" t="s">
        <v>122</v>
      </c>
      <c r="C16" s="332"/>
      <c r="D16" s="332"/>
      <c r="E16" s="332"/>
      <c r="F16" s="332"/>
      <c r="G16" s="400"/>
      <c r="H16" s="401"/>
      <c r="I16" s="400"/>
      <c r="J16" s="401"/>
      <c r="K16" s="400"/>
      <c r="L16" s="401"/>
      <c r="M16" s="400"/>
      <c r="N16" s="401"/>
      <c r="O16" s="413"/>
      <c r="P16" s="403"/>
      <c r="Q16" s="332"/>
      <c r="R16" s="332"/>
      <c r="S16" s="332"/>
      <c r="T16" s="332"/>
      <c r="U16" s="332"/>
    </row>
    <row r="17" spans="1:21" s="411" customFormat="1" ht="15.75">
      <c r="A17" s="617"/>
      <c r="B17" s="617"/>
      <c r="C17" s="332"/>
      <c r="D17" s="332"/>
      <c r="E17" s="332"/>
      <c r="F17" s="332"/>
      <c r="G17" s="400"/>
      <c r="H17" s="401"/>
      <c r="I17" s="400"/>
      <c r="J17" s="401"/>
      <c r="K17" s="400"/>
      <c r="L17" s="401"/>
      <c r="M17" s="400"/>
      <c r="N17" s="401"/>
      <c r="O17" s="413"/>
      <c r="P17" s="403"/>
      <c r="Q17" s="332"/>
      <c r="R17" s="332"/>
      <c r="S17" s="332"/>
      <c r="T17" s="332"/>
      <c r="U17" s="332"/>
    </row>
    <row r="18" spans="1:21" s="411" customFormat="1" ht="15.75">
      <c r="A18" s="617"/>
      <c r="B18" s="617"/>
      <c r="C18" s="332"/>
      <c r="D18" s="332"/>
      <c r="E18" s="332"/>
      <c r="F18" s="332"/>
      <c r="G18" s="400"/>
      <c r="H18" s="401"/>
      <c r="I18" s="400"/>
      <c r="J18" s="401"/>
      <c r="K18" s="400"/>
      <c r="L18" s="401"/>
      <c r="M18" s="400"/>
      <c r="N18" s="401"/>
      <c r="O18" s="413"/>
      <c r="P18" s="403"/>
      <c r="Q18" s="332"/>
      <c r="R18" s="332"/>
      <c r="S18" s="332"/>
      <c r="T18" s="332"/>
      <c r="U18" s="332"/>
    </row>
    <row r="19" spans="1:21" s="411" customFormat="1" ht="15.75">
      <c r="A19" s="617"/>
      <c r="B19" s="617"/>
      <c r="C19" s="332"/>
      <c r="D19" s="332"/>
      <c r="E19" s="332"/>
      <c r="F19" s="332"/>
      <c r="G19" s="400"/>
      <c r="H19" s="401"/>
      <c r="I19" s="400"/>
      <c r="J19" s="401"/>
      <c r="K19" s="400"/>
      <c r="L19" s="401"/>
      <c r="M19" s="400"/>
      <c r="N19" s="401"/>
      <c r="O19" s="413"/>
      <c r="P19" s="403"/>
      <c r="Q19" s="332"/>
      <c r="R19" s="332"/>
      <c r="S19" s="332"/>
      <c r="T19" s="332"/>
      <c r="U19" s="332"/>
    </row>
    <row r="20" spans="1:21" s="411" customFormat="1" ht="15.75">
      <c r="A20" s="617"/>
      <c r="B20" s="617"/>
      <c r="C20" s="332"/>
      <c r="D20" s="332"/>
      <c r="E20" s="332"/>
      <c r="F20" s="332"/>
      <c r="G20" s="400"/>
      <c r="H20" s="401"/>
      <c r="I20" s="400"/>
      <c r="J20" s="401"/>
      <c r="K20" s="400"/>
      <c r="L20" s="401"/>
      <c r="M20" s="400"/>
      <c r="N20" s="401"/>
      <c r="O20" s="413"/>
      <c r="P20" s="403"/>
      <c r="Q20" s="332"/>
      <c r="R20" s="332"/>
      <c r="S20" s="332"/>
      <c r="T20" s="332"/>
      <c r="U20" s="332"/>
    </row>
    <row r="21" spans="1:21" s="411" customFormat="1" ht="15.75">
      <c r="A21" s="618"/>
      <c r="B21" s="618"/>
      <c r="C21" s="332"/>
      <c r="D21" s="332"/>
      <c r="E21" s="332"/>
      <c r="F21" s="332"/>
      <c r="G21" s="400"/>
      <c r="H21" s="401"/>
      <c r="I21" s="400"/>
      <c r="J21" s="401"/>
      <c r="K21" s="400"/>
      <c r="L21" s="401"/>
      <c r="M21" s="400"/>
      <c r="N21" s="401"/>
      <c r="O21" s="413"/>
      <c r="P21" s="403"/>
      <c r="Q21" s="332"/>
      <c r="R21" s="332"/>
      <c r="S21" s="332"/>
      <c r="T21" s="332"/>
      <c r="U21" s="332"/>
    </row>
    <row r="22" spans="1:21" s="411" customFormat="1" ht="15.75">
      <c r="A22" s="671" t="s">
        <v>1472</v>
      </c>
      <c r="B22" s="616"/>
      <c r="C22" s="332"/>
      <c r="D22" s="332"/>
      <c r="E22" s="332"/>
      <c r="F22" s="332"/>
      <c r="G22" s="400"/>
      <c r="H22" s="401"/>
      <c r="I22" s="400"/>
      <c r="J22" s="401"/>
      <c r="K22" s="400"/>
      <c r="L22" s="401"/>
      <c r="M22" s="400"/>
      <c r="N22" s="401"/>
      <c r="O22" s="413"/>
      <c r="P22" s="403"/>
      <c r="Q22" s="332"/>
      <c r="R22" s="332"/>
      <c r="S22" s="332"/>
      <c r="T22" s="332"/>
      <c r="U22" s="332"/>
    </row>
    <row r="23" spans="1:21" s="411" customFormat="1" ht="15.75">
      <c r="A23" s="671"/>
      <c r="B23" s="617"/>
      <c r="C23" s="332"/>
      <c r="D23" s="332"/>
      <c r="E23" s="332"/>
      <c r="F23" s="332"/>
      <c r="G23" s="400"/>
      <c r="H23" s="401"/>
      <c r="I23" s="400"/>
      <c r="J23" s="401"/>
      <c r="K23" s="400"/>
      <c r="L23" s="401"/>
      <c r="M23" s="400"/>
      <c r="N23" s="401"/>
      <c r="O23" s="413"/>
      <c r="P23" s="403"/>
      <c r="Q23" s="332"/>
      <c r="R23" s="332"/>
      <c r="S23" s="332"/>
      <c r="T23" s="332"/>
      <c r="U23" s="332"/>
    </row>
    <row r="24" spans="1:21" s="411" customFormat="1" ht="15.75">
      <c r="A24" s="671"/>
      <c r="B24" s="617"/>
      <c r="C24" s="332"/>
      <c r="D24" s="332"/>
      <c r="E24" s="332"/>
      <c r="F24" s="332"/>
      <c r="G24" s="400"/>
      <c r="H24" s="401"/>
      <c r="I24" s="400"/>
      <c r="J24" s="401"/>
      <c r="K24" s="400"/>
      <c r="L24" s="401"/>
      <c r="M24" s="400"/>
      <c r="N24" s="401"/>
      <c r="O24" s="413"/>
      <c r="P24" s="403"/>
      <c r="Q24" s="332"/>
      <c r="R24" s="332"/>
      <c r="S24" s="332"/>
      <c r="T24" s="332"/>
      <c r="U24" s="332"/>
    </row>
    <row r="25" spans="1:21" s="411" customFormat="1" ht="15.75">
      <c r="A25" s="671"/>
      <c r="B25" s="617"/>
      <c r="C25" s="332"/>
      <c r="D25" s="332"/>
      <c r="E25" s="332"/>
      <c r="F25" s="332"/>
      <c r="G25" s="400"/>
      <c r="H25" s="401"/>
      <c r="I25" s="400"/>
      <c r="J25" s="401"/>
      <c r="K25" s="400"/>
      <c r="L25" s="401"/>
      <c r="M25" s="400"/>
      <c r="N25" s="401"/>
      <c r="O25" s="413"/>
      <c r="P25" s="403"/>
      <c r="Q25" s="332"/>
      <c r="R25" s="332"/>
      <c r="S25" s="332"/>
      <c r="T25" s="332"/>
      <c r="U25" s="332"/>
    </row>
    <row r="26" spans="1:21" s="411" customFormat="1" ht="15.75">
      <c r="A26" s="671"/>
      <c r="B26" s="617"/>
      <c r="C26" s="332"/>
      <c r="D26" s="332"/>
      <c r="E26" s="332"/>
      <c r="F26" s="332"/>
      <c r="G26" s="400"/>
      <c r="H26" s="401"/>
      <c r="I26" s="400"/>
      <c r="J26" s="401"/>
      <c r="K26" s="400"/>
      <c r="L26" s="401"/>
      <c r="M26" s="400"/>
      <c r="N26" s="401"/>
      <c r="O26" s="413"/>
      <c r="P26" s="403"/>
      <c r="Q26" s="332"/>
      <c r="R26" s="332"/>
      <c r="S26" s="332"/>
      <c r="T26" s="332"/>
      <c r="U26" s="332"/>
    </row>
    <row r="27" spans="1:21" ht="15.75">
      <c r="A27" s="671"/>
      <c r="B27" s="618"/>
      <c r="C27" s="332"/>
      <c r="D27" s="332"/>
      <c r="E27" s="332"/>
      <c r="F27" s="332"/>
      <c r="G27" s="332"/>
      <c r="H27" s="401"/>
      <c r="I27" s="332"/>
      <c r="J27" s="401"/>
      <c r="K27" s="332"/>
      <c r="L27" s="401"/>
      <c r="M27" s="332"/>
      <c r="N27" s="401"/>
      <c r="O27" s="332"/>
      <c r="P27" s="401"/>
      <c r="Q27" s="332"/>
      <c r="R27" s="71"/>
      <c r="S27" s="332"/>
      <c r="T27" s="332"/>
      <c r="U27" s="332"/>
    </row>
    <row r="28" spans="1:21" ht="15.75">
      <c r="A28" s="293"/>
      <c r="B28" s="294"/>
      <c r="C28" s="294"/>
      <c r="D28" s="293" t="s">
        <v>1470</v>
      </c>
      <c r="E28" s="294"/>
      <c r="F28" s="295"/>
      <c r="G28" s="75">
        <f t="shared" ref="G28:P28" si="0">SUM(G9:G27)</f>
        <v>0</v>
      </c>
      <c r="H28" s="240">
        <f t="shared" si="0"/>
        <v>0</v>
      </c>
      <c r="I28" s="75">
        <f t="shared" si="0"/>
        <v>0</v>
      </c>
      <c r="J28" s="240">
        <f t="shared" si="0"/>
        <v>0</v>
      </c>
      <c r="K28" s="75">
        <f t="shared" si="0"/>
        <v>0</v>
      </c>
      <c r="L28" s="240">
        <f t="shared" si="0"/>
        <v>0</v>
      </c>
      <c r="M28" s="75">
        <f t="shared" si="0"/>
        <v>0</v>
      </c>
      <c r="N28" s="240">
        <f t="shared" si="0"/>
        <v>0</v>
      </c>
      <c r="O28" s="240">
        <f t="shared" si="0"/>
        <v>0</v>
      </c>
      <c r="P28" s="240">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70" zoomScaleNormal="70" workbookViewId="0">
      <pane ySplit="11" topLeftCell="A555" activePane="bottomLeft" state="frozen"/>
      <selection activeCell="A11" sqref="A11"/>
      <selection pane="bottomLeft" activeCell="C11" sqref="C11"/>
    </sheetView>
  </sheetViews>
  <sheetFormatPr baseColWidth="10" defaultColWidth="11.5703125" defaultRowHeight="15"/>
  <cols>
    <col min="1" max="1" width="4.5703125" style="87" customWidth="1"/>
    <col min="2" max="2" width="15.85546875" style="77" customWidth="1"/>
    <col min="3" max="3" width="89.42578125" style="87" bestFit="1" customWidth="1"/>
    <col min="4" max="24" width="32" style="173" customWidth="1"/>
    <col min="25" max="25" width="34.28515625" style="173" customWidth="1"/>
    <col min="26" max="26" width="21.7109375" style="173" customWidth="1"/>
    <col min="27" max="27" width="20.28515625" style="173" customWidth="1"/>
    <col min="28" max="28" width="17.85546875" style="173" customWidth="1"/>
    <col min="29" max="29" width="21.85546875" style="173" customWidth="1"/>
    <col min="30" max="35" width="17.85546875" style="173" customWidth="1"/>
    <col min="36" max="36" width="22" style="173" customWidth="1"/>
    <col min="37" max="38" width="17.85546875" style="173" customWidth="1"/>
    <col min="39" max="39" width="21" style="173" customWidth="1"/>
    <col min="40" max="40" width="20.140625" style="173" customWidth="1"/>
    <col min="41" max="41" width="17.85546875" style="173" customWidth="1"/>
    <col min="42" max="42" width="21.28515625" style="173" customWidth="1"/>
    <col min="43" max="16384" width="11.5703125" style="87"/>
  </cols>
  <sheetData>
    <row r="1" spans="1:569" ht="26.25" hidden="1">
      <c r="A1" s="185"/>
      <c r="B1" s="188"/>
      <c r="C1" s="185" t="s">
        <v>261</v>
      </c>
      <c r="D1" s="188" t="s">
        <v>262</v>
      </c>
      <c r="E1" s="179" t="s">
        <v>263</v>
      </c>
      <c r="F1" s="179" t="s">
        <v>509</v>
      </c>
      <c r="G1" s="179" t="s">
        <v>511</v>
      </c>
      <c r="H1" s="179" t="s">
        <v>513</v>
      </c>
      <c r="I1" s="179" t="s">
        <v>515</v>
      </c>
      <c r="J1" s="179" t="s">
        <v>517</v>
      </c>
      <c r="K1" s="179" t="s">
        <v>519</v>
      </c>
      <c r="L1" s="179" t="s">
        <v>264</v>
      </c>
      <c r="M1" s="179" t="s">
        <v>522</v>
      </c>
      <c r="N1" s="179" t="s">
        <v>265</v>
      </c>
      <c r="O1" s="179" t="s">
        <v>524</v>
      </c>
      <c r="P1" s="179" t="s">
        <v>526</v>
      </c>
      <c r="Q1" s="179" t="s">
        <v>528</v>
      </c>
      <c r="R1" s="179" t="s">
        <v>526</v>
      </c>
      <c r="S1" s="179" t="s">
        <v>528</v>
      </c>
      <c r="T1" s="179" t="s">
        <v>528</v>
      </c>
      <c r="U1" s="179" t="s">
        <v>266</v>
      </c>
      <c r="V1" s="179" t="s">
        <v>529</v>
      </c>
      <c r="W1" s="179" t="s">
        <v>532</v>
      </c>
      <c r="X1" s="179" t="s">
        <v>532</v>
      </c>
      <c r="Y1" s="179" t="s">
        <v>267</v>
      </c>
      <c r="Z1" s="179" t="s">
        <v>534</v>
      </c>
      <c r="AA1" s="179" t="s">
        <v>268</v>
      </c>
      <c r="AB1" s="179" t="s">
        <v>535</v>
      </c>
      <c r="AC1" s="179" t="s">
        <v>536</v>
      </c>
      <c r="AD1" s="179" t="s">
        <v>540</v>
      </c>
      <c r="AE1" s="179" t="s">
        <v>284</v>
      </c>
      <c r="AF1" s="179" t="s">
        <v>541</v>
      </c>
      <c r="AG1" s="179" t="s">
        <v>543</v>
      </c>
      <c r="AH1" s="179" t="s">
        <v>545</v>
      </c>
      <c r="AI1" s="179" t="s">
        <v>285</v>
      </c>
      <c r="AJ1" s="179" t="s">
        <v>547</v>
      </c>
      <c r="AK1" s="179" t="s">
        <v>549</v>
      </c>
      <c r="AL1" s="179" t="s">
        <v>551</v>
      </c>
      <c r="AM1" s="179" t="s">
        <v>553</v>
      </c>
      <c r="AN1" s="179" t="s">
        <v>260</v>
      </c>
      <c r="AO1" s="179" t="s">
        <v>555</v>
      </c>
      <c r="AP1" s="188" t="s">
        <v>269</v>
      </c>
      <c r="AQ1" s="179" t="s">
        <v>557</v>
      </c>
      <c r="AR1" s="179" t="s">
        <v>270</v>
      </c>
      <c r="AS1" s="179" t="s">
        <v>559</v>
      </c>
      <c r="AT1" s="179" t="s">
        <v>561</v>
      </c>
      <c r="AU1" s="179" t="s">
        <v>271</v>
      </c>
      <c r="AV1" s="179" t="s">
        <v>563</v>
      </c>
      <c r="AW1" s="179" t="s">
        <v>565</v>
      </c>
      <c r="AX1" s="179" t="s">
        <v>272</v>
      </c>
      <c r="AY1" s="179" t="s">
        <v>566</v>
      </c>
      <c r="AZ1" s="179" t="s">
        <v>568</v>
      </c>
      <c r="BA1" s="179" t="s">
        <v>569</v>
      </c>
      <c r="BB1" s="179" t="s">
        <v>570</v>
      </c>
      <c r="BC1" s="179" t="s">
        <v>572</v>
      </c>
      <c r="BD1" s="179" t="s">
        <v>574</v>
      </c>
      <c r="BE1" s="179" t="s">
        <v>575</v>
      </c>
      <c r="BF1" s="179" t="s">
        <v>273</v>
      </c>
      <c r="BG1" s="179" t="s">
        <v>577</v>
      </c>
      <c r="BH1" s="179" t="s">
        <v>579</v>
      </c>
      <c r="BI1" s="179" t="s">
        <v>581</v>
      </c>
      <c r="BJ1" s="179" t="s">
        <v>583</v>
      </c>
      <c r="BK1" s="179" t="s">
        <v>585</v>
      </c>
      <c r="BL1" s="179" t="s">
        <v>587</v>
      </c>
      <c r="BM1" s="179" t="s">
        <v>589</v>
      </c>
      <c r="BN1" s="179" t="s">
        <v>591</v>
      </c>
      <c r="BO1" s="179" t="s">
        <v>286</v>
      </c>
      <c r="BP1" s="179" t="s">
        <v>593</v>
      </c>
      <c r="BQ1" s="179" t="s">
        <v>595</v>
      </c>
      <c r="BR1" s="179" t="s">
        <v>597</v>
      </c>
      <c r="BS1" s="179" t="s">
        <v>599</v>
      </c>
      <c r="BT1" s="179" t="s">
        <v>601</v>
      </c>
      <c r="BU1" s="179" t="s">
        <v>603</v>
      </c>
      <c r="BV1" s="179" t="s">
        <v>605</v>
      </c>
      <c r="BW1" s="179" t="s">
        <v>607</v>
      </c>
      <c r="BX1" s="179" t="s">
        <v>609</v>
      </c>
      <c r="BY1" s="179" t="s">
        <v>611</v>
      </c>
      <c r="BZ1" s="188" t="s">
        <v>274</v>
      </c>
      <c r="CA1" s="179" t="s">
        <v>275</v>
      </c>
      <c r="CB1" s="179" t="s">
        <v>613</v>
      </c>
      <c r="CC1" s="179" t="s">
        <v>276</v>
      </c>
      <c r="CD1" s="179" t="s">
        <v>615</v>
      </c>
      <c r="CE1" s="179" t="s">
        <v>617</v>
      </c>
      <c r="CF1" s="188" t="s">
        <v>277</v>
      </c>
      <c r="CG1" s="179" t="s">
        <v>278</v>
      </c>
      <c r="CH1" s="179" t="s">
        <v>619</v>
      </c>
      <c r="CI1" s="179" t="s">
        <v>279</v>
      </c>
      <c r="CJ1" s="179" t="s">
        <v>621</v>
      </c>
      <c r="CK1" s="179" t="s">
        <v>623</v>
      </c>
      <c r="CL1" s="179" t="s">
        <v>625</v>
      </c>
      <c r="CM1" s="188" t="s">
        <v>280</v>
      </c>
      <c r="CN1" s="179" t="s">
        <v>631</v>
      </c>
      <c r="CO1" s="179" t="s">
        <v>633</v>
      </c>
      <c r="CP1" s="179" t="s">
        <v>281</v>
      </c>
      <c r="CQ1" s="179" t="s">
        <v>627</v>
      </c>
      <c r="CR1" s="179" t="s">
        <v>629</v>
      </c>
      <c r="CS1" s="179" t="s">
        <v>282</v>
      </c>
      <c r="CT1" s="179" t="s">
        <v>635</v>
      </c>
      <c r="CU1" s="179" t="s">
        <v>283</v>
      </c>
      <c r="CV1" s="179" t="s">
        <v>636</v>
      </c>
      <c r="CW1" s="176" t="s">
        <v>287</v>
      </c>
      <c r="CX1" s="188" t="s">
        <v>288</v>
      </c>
      <c r="CY1" s="179" t="s">
        <v>637</v>
      </c>
      <c r="CZ1" s="179" t="s">
        <v>638</v>
      </c>
      <c r="DA1" s="179" t="s">
        <v>640</v>
      </c>
      <c r="DB1" s="179" t="s">
        <v>289</v>
      </c>
      <c r="DC1" s="179" t="s">
        <v>642</v>
      </c>
      <c r="DD1" s="179" t="s">
        <v>644</v>
      </c>
      <c r="DE1" s="179" t="s">
        <v>646</v>
      </c>
      <c r="DF1" s="179" t="s">
        <v>648</v>
      </c>
      <c r="DG1" s="179" t="s">
        <v>650</v>
      </c>
      <c r="DH1" s="179" t="s">
        <v>652</v>
      </c>
      <c r="DI1" s="188" t="s">
        <v>290</v>
      </c>
      <c r="DJ1" s="179" t="s">
        <v>291</v>
      </c>
      <c r="DK1" s="179" t="s">
        <v>654</v>
      </c>
      <c r="DL1" s="179" t="s">
        <v>292</v>
      </c>
      <c r="DM1" s="179" t="s">
        <v>656</v>
      </c>
      <c r="DN1" s="179" t="s">
        <v>658</v>
      </c>
      <c r="DO1" s="179" t="s">
        <v>660</v>
      </c>
      <c r="DP1" s="179" t="s">
        <v>662</v>
      </c>
      <c r="DQ1" s="179" t="s">
        <v>664</v>
      </c>
      <c r="DR1" s="179" t="s">
        <v>666</v>
      </c>
      <c r="DS1" s="179" t="s">
        <v>668</v>
      </c>
      <c r="DT1" s="179" t="s">
        <v>293</v>
      </c>
      <c r="DU1" s="179" t="s">
        <v>670</v>
      </c>
      <c r="DV1" s="179" t="s">
        <v>672</v>
      </c>
      <c r="DW1" s="179" t="s">
        <v>674</v>
      </c>
      <c r="DX1" s="188" t="s">
        <v>294</v>
      </c>
      <c r="DY1" s="179" t="s">
        <v>676</v>
      </c>
      <c r="DZ1" s="179" t="s">
        <v>295</v>
      </c>
      <c r="EA1" s="179" t="s">
        <v>678</v>
      </c>
      <c r="EB1" s="179" t="s">
        <v>296</v>
      </c>
      <c r="EC1" s="179" t="s">
        <v>680</v>
      </c>
      <c r="ED1" s="179" t="s">
        <v>682</v>
      </c>
      <c r="EE1" s="179" t="s">
        <v>684</v>
      </c>
      <c r="EF1" s="179" t="s">
        <v>686</v>
      </c>
      <c r="EG1" s="179" t="s">
        <v>688</v>
      </c>
      <c r="EH1" s="179" t="s">
        <v>690</v>
      </c>
      <c r="EI1" s="179" t="s">
        <v>692</v>
      </c>
      <c r="EJ1" s="179" t="s">
        <v>694</v>
      </c>
      <c r="EK1" s="179" t="s">
        <v>696</v>
      </c>
      <c r="EL1" s="179" t="s">
        <v>698</v>
      </c>
      <c r="EM1" s="179" t="s">
        <v>700</v>
      </c>
      <c r="EN1" s="188" t="s">
        <v>297</v>
      </c>
      <c r="EO1" s="179" t="s">
        <v>702</v>
      </c>
      <c r="EP1" s="179" t="s">
        <v>298</v>
      </c>
      <c r="EQ1" s="179" t="s">
        <v>704</v>
      </c>
      <c r="ER1" s="179" t="s">
        <v>706</v>
      </c>
      <c r="ES1" s="179" t="s">
        <v>299</v>
      </c>
      <c r="ET1" s="179" t="s">
        <v>708</v>
      </c>
      <c r="EU1" s="179" t="s">
        <v>710</v>
      </c>
      <c r="EV1" s="179" t="s">
        <v>300</v>
      </c>
      <c r="EW1" s="179" t="s">
        <v>712</v>
      </c>
      <c r="EX1" s="179" t="s">
        <v>714</v>
      </c>
      <c r="EY1" s="179" t="s">
        <v>716</v>
      </c>
      <c r="EZ1" s="179" t="s">
        <v>301</v>
      </c>
      <c r="FA1" s="179" t="s">
        <v>718</v>
      </c>
      <c r="FB1" s="179" t="s">
        <v>720</v>
      </c>
      <c r="FC1" s="188" t="s">
        <v>302</v>
      </c>
      <c r="FD1" s="179" t="s">
        <v>303</v>
      </c>
      <c r="FE1" s="179" t="s">
        <v>722</v>
      </c>
      <c r="FF1" s="179" t="s">
        <v>724</v>
      </c>
      <c r="FG1" s="179" t="s">
        <v>726</v>
      </c>
      <c r="FH1" s="179" t="s">
        <v>728</v>
      </c>
      <c r="FI1" s="179" t="s">
        <v>304</v>
      </c>
      <c r="FJ1" s="179" t="s">
        <v>730</v>
      </c>
      <c r="FK1" s="179" t="s">
        <v>732</v>
      </c>
      <c r="FL1" s="179" t="s">
        <v>734</v>
      </c>
      <c r="FM1" s="179" t="s">
        <v>736</v>
      </c>
      <c r="FN1" s="179" t="s">
        <v>738</v>
      </c>
      <c r="FO1" s="179" t="s">
        <v>305</v>
      </c>
      <c r="FP1" s="179" t="s">
        <v>741</v>
      </c>
      <c r="FQ1" s="179" t="s">
        <v>306</v>
      </c>
      <c r="FR1" s="179" t="s">
        <v>744</v>
      </c>
      <c r="FS1" s="179" t="s">
        <v>745</v>
      </c>
      <c r="FT1" s="179" t="s">
        <v>747</v>
      </c>
      <c r="FU1" s="179" t="s">
        <v>307</v>
      </c>
      <c r="FV1" s="179" t="s">
        <v>750</v>
      </c>
      <c r="FW1" s="179" t="s">
        <v>751</v>
      </c>
      <c r="FX1" s="179" t="s">
        <v>753</v>
      </c>
      <c r="FY1" s="179" t="s">
        <v>308</v>
      </c>
      <c r="FZ1" s="179" t="s">
        <v>756</v>
      </c>
      <c r="GA1" s="179" t="s">
        <v>758</v>
      </c>
      <c r="GB1" s="179" t="s">
        <v>760</v>
      </c>
      <c r="GC1" s="188" t="s">
        <v>309</v>
      </c>
      <c r="GD1" s="188" t="s">
        <v>310</v>
      </c>
      <c r="GE1" s="179" t="s">
        <v>316</v>
      </c>
      <c r="GF1" s="179" t="s">
        <v>762</v>
      </c>
      <c r="GG1" s="179" t="s">
        <v>764</v>
      </c>
      <c r="GH1" s="179" t="s">
        <v>766</v>
      </c>
      <c r="GI1" s="179" t="s">
        <v>768</v>
      </c>
      <c r="GJ1" s="179" t="s">
        <v>770</v>
      </c>
      <c r="GK1" s="179" t="s">
        <v>772</v>
      </c>
      <c r="GL1" s="188" t="s">
        <v>311</v>
      </c>
      <c r="GM1" s="179" t="s">
        <v>317</v>
      </c>
      <c r="GN1" s="179" t="s">
        <v>774</v>
      </c>
      <c r="GO1" s="179" t="s">
        <v>776</v>
      </c>
      <c r="GP1" s="179" t="s">
        <v>777</v>
      </c>
      <c r="GQ1" s="179" t="s">
        <v>318</v>
      </c>
      <c r="GR1" s="179" t="s">
        <v>780</v>
      </c>
      <c r="GS1" s="179" t="s">
        <v>781</v>
      </c>
      <c r="GT1" s="188" t="s">
        <v>312</v>
      </c>
      <c r="GU1" s="179" t="s">
        <v>313</v>
      </c>
      <c r="GV1" s="179" t="s">
        <v>783</v>
      </c>
      <c r="GW1" s="179" t="s">
        <v>785</v>
      </c>
      <c r="GX1" s="179" t="s">
        <v>787</v>
      </c>
      <c r="GY1" s="179" t="s">
        <v>789</v>
      </c>
      <c r="GZ1" s="179" t="s">
        <v>791</v>
      </c>
      <c r="HA1" s="188" t="s">
        <v>314</v>
      </c>
      <c r="HB1" s="179" t="s">
        <v>315</v>
      </c>
      <c r="HC1" s="179" t="s">
        <v>793</v>
      </c>
      <c r="HD1" s="179" t="s">
        <v>795</v>
      </c>
      <c r="HE1" s="179" t="s">
        <v>797</v>
      </c>
      <c r="HF1" s="179" t="s">
        <v>799</v>
      </c>
      <c r="HG1" s="179" t="s">
        <v>801</v>
      </c>
      <c r="HH1" s="179" t="s">
        <v>803</v>
      </c>
      <c r="HI1" s="176" t="s">
        <v>319</v>
      </c>
      <c r="HJ1" s="188" t="s">
        <v>320</v>
      </c>
      <c r="HK1" s="179" t="s">
        <v>321</v>
      </c>
      <c r="HL1" s="179" t="s">
        <v>805</v>
      </c>
      <c r="HM1" s="179" t="s">
        <v>807</v>
      </c>
      <c r="HN1" s="179" t="s">
        <v>809</v>
      </c>
      <c r="HO1" s="179" t="s">
        <v>811</v>
      </c>
      <c r="HP1" s="179" t="s">
        <v>322</v>
      </c>
      <c r="HQ1" s="179" t="s">
        <v>814</v>
      </c>
      <c r="HR1" s="179" t="s">
        <v>339</v>
      </c>
      <c r="HS1" s="179" t="s">
        <v>852</v>
      </c>
      <c r="HT1" s="179" t="s">
        <v>854</v>
      </c>
      <c r="HU1" s="179" t="s">
        <v>856</v>
      </c>
      <c r="HV1" s="188" t="s">
        <v>323</v>
      </c>
      <c r="HW1" s="179" t="s">
        <v>816</v>
      </c>
      <c r="HX1" s="179" t="s">
        <v>818</v>
      </c>
      <c r="HY1" s="179" t="s">
        <v>324</v>
      </c>
      <c r="HZ1" s="179" t="s">
        <v>821</v>
      </c>
      <c r="IA1" s="179" t="s">
        <v>823</v>
      </c>
      <c r="IB1" s="179" t="s">
        <v>824</v>
      </c>
      <c r="IC1" s="179" t="s">
        <v>826</v>
      </c>
      <c r="ID1" s="188" t="s">
        <v>325</v>
      </c>
      <c r="IE1" s="179" t="s">
        <v>828</v>
      </c>
      <c r="IF1" s="179" t="s">
        <v>830</v>
      </c>
      <c r="IG1" s="179" t="s">
        <v>832</v>
      </c>
      <c r="IH1" s="179" t="s">
        <v>326</v>
      </c>
      <c r="II1" s="179" t="s">
        <v>834</v>
      </c>
      <c r="IJ1" s="179" t="s">
        <v>836</v>
      </c>
      <c r="IK1" s="179" t="s">
        <v>327</v>
      </c>
      <c r="IL1" s="179" t="s">
        <v>838</v>
      </c>
      <c r="IM1" s="179" t="s">
        <v>840</v>
      </c>
      <c r="IN1" s="179" t="s">
        <v>328</v>
      </c>
      <c r="IO1" s="179" t="s">
        <v>842</v>
      </c>
      <c r="IP1" s="179" t="s">
        <v>844</v>
      </c>
      <c r="IQ1" s="179" t="s">
        <v>846</v>
      </c>
      <c r="IR1" s="179" t="s">
        <v>848</v>
      </c>
      <c r="IS1" s="179" t="s">
        <v>329</v>
      </c>
      <c r="IT1" s="179" t="s">
        <v>850</v>
      </c>
      <c r="IU1" s="188" t="s">
        <v>330</v>
      </c>
      <c r="IV1" s="179" t="s">
        <v>858</v>
      </c>
      <c r="IW1" s="179" t="s">
        <v>860</v>
      </c>
      <c r="IX1" s="179" t="s">
        <v>331</v>
      </c>
      <c r="IY1" s="179" t="s">
        <v>862</v>
      </c>
      <c r="IZ1" s="179" t="s">
        <v>864</v>
      </c>
      <c r="JA1" s="179" t="s">
        <v>866</v>
      </c>
      <c r="JB1" s="188" t="s">
        <v>332</v>
      </c>
      <c r="JC1" s="179" t="s">
        <v>868</v>
      </c>
      <c r="JD1" s="179" t="s">
        <v>333</v>
      </c>
      <c r="JE1" s="179" t="s">
        <v>871</v>
      </c>
      <c r="JF1" s="179" t="s">
        <v>873</v>
      </c>
      <c r="JG1" s="179" t="s">
        <v>875</v>
      </c>
      <c r="JH1" s="179" t="s">
        <v>877</v>
      </c>
      <c r="JI1" s="179" t="s">
        <v>879</v>
      </c>
      <c r="JJ1" s="179" t="s">
        <v>881</v>
      </c>
      <c r="JK1" s="179" t="s">
        <v>334</v>
      </c>
      <c r="JL1" s="179" t="s">
        <v>884</v>
      </c>
      <c r="JM1" s="179" t="s">
        <v>886</v>
      </c>
      <c r="JN1" s="179" t="s">
        <v>888</v>
      </c>
      <c r="JO1" s="179" t="s">
        <v>890</v>
      </c>
      <c r="JP1" s="179" t="s">
        <v>892</v>
      </c>
      <c r="JQ1" s="179" t="s">
        <v>894</v>
      </c>
      <c r="JR1" s="179" t="s">
        <v>896</v>
      </c>
      <c r="JS1" s="179" t="s">
        <v>898</v>
      </c>
      <c r="JT1" s="179" t="s">
        <v>335</v>
      </c>
      <c r="JU1" s="179" t="s">
        <v>901</v>
      </c>
      <c r="JV1" s="179" t="s">
        <v>903</v>
      </c>
      <c r="JW1" s="179" t="s">
        <v>905</v>
      </c>
      <c r="JX1" s="179" t="s">
        <v>907</v>
      </c>
      <c r="JY1" s="179" t="s">
        <v>908</v>
      </c>
      <c r="JZ1" s="179" t="s">
        <v>910</v>
      </c>
      <c r="KA1" s="179" t="s">
        <v>912</v>
      </c>
      <c r="KB1" s="179" t="s">
        <v>914</v>
      </c>
      <c r="KC1" s="179" t="s">
        <v>916</v>
      </c>
      <c r="KD1" s="179" t="s">
        <v>918</v>
      </c>
      <c r="KE1" s="179" t="s">
        <v>920</v>
      </c>
      <c r="KF1" s="179" t="s">
        <v>922</v>
      </c>
      <c r="KG1" s="179" t="s">
        <v>924</v>
      </c>
      <c r="KH1" s="179" t="s">
        <v>926</v>
      </c>
      <c r="KI1" s="179" t="s">
        <v>928</v>
      </c>
      <c r="KJ1" s="179" t="s">
        <v>930</v>
      </c>
      <c r="KK1" s="179" t="s">
        <v>932</v>
      </c>
      <c r="KL1" s="179" t="s">
        <v>934</v>
      </c>
      <c r="KM1" s="179" t="s">
        <v>936</v>
      </c>
      <c r="KN1" s="179" t="s">
        <v>938</v>
      </c>
      <c r="KO1" s="179" t="s">
        <v>940</v>
      </c>
      <c r="KP1" s="179" t="s">
        <v>942</v>
      </c>
      <c r="KQ1" s="179" t="s">
        <v>944</v>
      </c>
      <c r="KR1" s="179" t="s">
        <v>946</v>
      </c>
      <c r="KS1" s="179" t="s">
        <v>948</v>
      </c>
      <c r="KT1" s="179" t="s">
        <v>950</v>
      </c>
      <c r="KU1" s="188" t="s">
        <v>336</v>
      </c>
      <c r="KV1" s="179" t="s">
        <v>952</v>
      </c>
      <c r="KW1" s="179" t="s">
        <v>337</v>
      </c>
      <c r="KX1" s="179" t="s">
        <v>955</v>
      </c>
      <c r="KY1" s="179" t="s">
        <v>957</v>
      </c>
      <c r="KZ1" s="179" t="s">
        <v>959</v>
      </c>
      <c r="LA1" s="179" t="s">
        <v>961</v>
      </c>
      <c r="LB1" s="179" t="s">
        <v>338</v>
      </c>
      <c r="LC1" s="179" t="s">
        <v>964</v>
      </c>
      <c r="LD1" s="179" t="s">
        <v>966</v>
      </c>
      <c r="LE1" s="179" t="s">
        <v>968</v>
      </c>
      <c r="LF1" s="179" t="s">
        <v>970</v>
      </c>
      <c r="LG1" s="179" t="s">
        <v>972</v>
      </c>
      <c r="LH1" s="179" t="s">
        <v>974</v>
      </c>
      <c r="LI1" s="179" t="s">
        <v>976</v>
      </c>
      <c r="LJ1" s="176" t="s">
        <v>340</v>
      </c>
      <c r="LK1" s="188" t="s">
        <v>341</v>
      </c>
      <c r="LL1" s="179" t="s">
        <v>342</v>
      </c>
      <c r="LM1" s="179" t="s">
        <v>343</v>
      </c>
      <c r="LN1" s="188" t="s">
        <v>344</v>
      </c>
      <c r="LO1" s="179" t="s">
        <v>345</v>
      </c>
      <c r="LP1" s="179" t="s">
        <v>996</v>
      </c>
      <c r="LQ1" s="179" t="s">
        <v>998</v>
      </c>
      <c r="LR1" s="179" t="s">
        <v>999</v>
      </c>
      <c r="LS1" s="179" t="s">
        <v>1001</v>
      </c>
      <c r="LT1" s="179" t="s">
        <v>1002</v>
      </c>
      <c r="LU1" s="179" t="s">
        <v>1004</v>
      </c>
      <c r="LV1" s="179" t="s">
        <v>1006</v>
      </c>
      <c r="LW1" s="179" t="s">
        <v>1008</v>
      </c>
      <c r="LX1" s="179" t="s">
        <v>1010</v>
      </c>
      <c r="LY1" s="179" t="s">
        <v>346</v>
      </c>
      <c r="LZ1" s="179" t="s">
        <v>1013</v>
      </c>
      <c r="MA1" s="179" t="s">
        <v>1014</v>
      </c>
      <c r="MB1" s="179" t="s">
        <v>1016</v>
      </c>
      <c r="MC1" s="179" t="s">
        <v>347</v>
      </c>
      <c r="MD1" s="179" t="s">
        <v>1019</v>
      </c>
      <c r="ME1" s="179" t="s">
        <v>1020</v>
      </c>
      <c r="MF1" s="179" t="s">
        <v>1022</v>
      </c>
      <c r="MG1" s="179" t="s">
        <v>1024</v>
      </c>
      <c r="MH1" s="179" t="s">
        <v>348</v>
      </c>
      <c r="MI1" s="179" t="s">
        <v>1027</v>
      </c>
      <c r="MJ1" s="179" t="s">
        <v>1029</v>
      </c>
      <c r="MK1" s="179" t="s">
        <v>1031</v>
      </c>
      <c r="ML1" s="179" t="s">
        <v>1033</v>
      </c>
      <c r="MM1" s="179" t="s">
        <v>349</v>
      </c>
      <c r="MN1" s="179" t="s">
        <v>1036</v>
      </c>
      <c r="MO1" s="179" t="s">
        <v>1038</v>
      </c>
      <c r="MP1" s="179" t="s">
        <v>1040</v>
      </c>
      <c r="MQ1" s="179" t="s">
        <v>1042</v>
      </c>
      <c r="MR1" s="179" t="s">
        <v>1044</v>
      </c>
      <c r="MS1" s="179" t="s">
        <v>1046</v>
      </c>
      <c r="MT1" s="179" t="s">
        <v>1048</v>
      </c>
      <c r="MU1" s="179" t="s">
        <v>1050</v>
      </c>
      <c r="MV1" s="179" t="s">
        <v>1052</v>
      </c>
      <c r="MW1" s="179" t="s">
        <v>1054</v>
      </c>
      <c r="MX1" s="179" t="s">
        <v>1056</v>
      </c>
      <c r="MY1" s="179" t="s">
        <v>1057</v>
      </c>
      <c r="MZ1" s="188" t="s">
        <v>350</v>
      </c>
      <c r="NA1" s="179" t="s">
        <v>351</v>
      </c>
      <c r="NB1" s="179" t="s">
        <v>1059</v>
      </c>
      <c r="NC1" s="179" t="s">
        <v>1061</v>
      </c>
      <c r="ND1" s="179" t="s">
        <v>1063</v>
      </c>
      <c r="NE1" s="179" t="s">
        <v>1065</v>
      </c>
      <c r="NF1" s="188" t="s">
        <v>352</v>
      </c>
      <c r="NG1" s="179" t="s">
        <v>353</v>
      </c>
      <c r="NH1" s="179" t="s">
        <v>1066</v>
      </c>
      <c r="NI1" s="179" t="s">
        <v>354</v>
      </c>
      <c r="NJ1" s="179" t="s">
        <v>1068</v>
      </c>
      <c r="NK1" s="179" t="s">
        <v>1070</v>
      </c>
      <c r="NL1" s="179" t="s">
        <v>355</v>
      </c>
      <c r="NM1" s="179" t="s">
        <v>1072</v>
      </c>
      <c r="NN1" s="179" t="s">
        <v>1074</v>
      </c>
      <c r="NO1" s="176" t="s">
        <v>341</v>
      </c>
      <c r="NP1" s="188" t="s">
        <v>342</v>
      </c>
      <c r="NQ1" s="179" t="s">
        <v>356</v>
      </c>
      <c r="NR1" s="179" t="s">
        <v>978</v>
      </c>
      <c r="NS1" s="179" t="s">
        <v>980</v>
      </c>
      <c r="NT1" s="179" t="s">
        <v>982</v>
      </c>
      <c r="NU1" s="179" t="s">
        <v>984</v>
      </c>
      <c r="NV1" s="179" t="s">
        <v>357</v>
      </c>
      <c r="NW1" s="179" t="s">
        <v>986</v>
      </c>
      <c r="NX1" s="179" t="s">
        <v>358</v>
      </c>
      <c r="NY1" s="179" t="s">
        <v>988</v>
      </c>
      <c r="NZ1" s="188" t="s">
        <v>343</v>
      </c>
      <c r="OA1" s="179" t="s">
        <v>990</v>
      </c>
      <c r="OB1" s="179" t="s">
        <v>359</v>
      </c>
      <c r="OC1" s="176" t="s">
        <v>343</v>
      </c>
      <c r="OD1" s="188" t="s">
        <v>359</v>
      </c>
      <c r="OE1" s="179" t="s">
        <v>992</v>
      </c>
      <c r="OF1" s="179" t="s">
        <v>994</v>
      </c>
      <c r="OG1" s="179" t="s">
        <v>360</v>
      </c>
      <c r="OH1" s="176" t="s">
        <v>361</v>
      </c>
      <c r="OI1" s="188" t="s">
        <v>362</v>
      </c>
      <c r="OJ1" s="179" t="s">
        <v>363</v>
      </c>
      <c r="OK1" s="179" t="s">
        <v>1075</v>
      </c>
      <c r="OL1" s="179" t="s">
        <v>1077</v>
      </c>
      <c r="OM1" s="179" t="s">
        <v>364</v>
      </c>
      <c r="ON1" s="179" t="s">
        <v>374</v>
      </c>
      <c r="OO1" s="179" t="s">
        <v>1079</v>
      </c>
      <c r="OP1" s="179" t="s">
        <v>1081</v>
      </c>
      <c r="OQ1" s="179" t="s">
        <v>1083</v>
      </c>
      <c r="OR1" s="179" t="s">
        <v>1085</v>
      </c>
      <c r="OS1" s="179" t="s">
        <v>1087</v>
      </c>
      <c r="OT1" s="179" t="s">
        <v>1089</v>
      </c>
      <c r="OU1" s="179" t="s">
        <v>1091</v>
      </c>
      <c r="OV1" s="179" t="s">
        <v>1093</v>
      </c>
      <c r="OW1" s="179" t="s">
        <v>1095</v>
      </c>
      <c r="OX1" s="179" t="s">
        <v>1097</v>
      </c>
      <c r="OY1" s="179" t="s">
        <v>1099</v>
      </c>
      <c r="OZ1" s="179" t="s">
        <v>1101</v>
      </c>
      <c r="PA1" s="179" t="s">
        <v>1103</v>
      </c>
      <c r="PB1" s="179" t="s">
        <v>1105</v>
      </c>
      <c r="PC1" s="179" t="s">
        <v>1107</v>
      </c>
      <c r="PD1" s="179" t="s">
        <v>1109</v>
      </c>
      <c r="PE1" s="179" t="s">
        <v>1111</v>
      </c>
      <c r="PF1" s="179" t="s">
        <v>1113</v>
      </c>
      <c r="PG1" s="179" t="s">
        <v>1115</v>
      </c>
      <c r="PH1" s="179" t="s">
        <v>1117</v>
      </c>
      <c r="PI1" s="179" t="s">
        <v>1119</v>
      </c>
      <c r="PJ1" s="179" t="s">
        <v>1121</v>
      </c>
      <c r="PK1" s="179" t="s">
        <v>375</v>
      </c>
      <c r="PL1" s="179" t="s">
        <v>1124</v>
      </c>
      <c r="PM1" s="179" t="s">
        <v>1126</v>
      </c>
      <c r="PN1" s="179" t="s">
        <v>1127</v>
      </c>
      <c r="PO1" s="179" t="s">
        <v>1129</v>
      </c>
      <c r="PP1" s="179" t="s">
        <v>1131</v>
      </c>
      <c r="PQ1" s="179" t="s">
        <v>1133</v>
      </c>
      <c r="PR1" s="179" t="s">
        <v>1135</v>
      </c>
      <c r="PS1" s="179" t="s">
        <v>1137</v>
      </c>
      <c r="PT1" s="179" t="s">
        <v>1139</v>
      </c>
      <c r="PU1" s="179" t="s">
        <v>1141</v>
      </c>
      <c r="PV1" s="179" t="s">
        <v>1143</v>
      </c>
      <c r="PW1" s="179" t="s">
        <v>1145</v>
      </c>
      <c r="PX1" s="179" t="s">
        <v>1147</v>
      </c>
      <c r="PY1" s="179" t="s">
        <v>1149</v>
      </c>
      <c r="PZ1" s="179" t="s">
        <v>1151</v>
      </c>
      <c r="QA1" s="179" t="s">
        <v>1153</v>
      </c>
      <c r="QB1" s="179" t="s">
        <v>1155</v>
      </c>
      <c r="QC1" s="179" t="s">
        <v>1157</v>
      </c>
      <c r="QD1" s="179" t="s">
        <v>1159</v>
      </c>
      <c r="QE1" s="179" t="s">
        <v>1161</v>
      </c>
      <c r="QF1" s="179" t="s">
        <v>1163</v>
      </c>
      <c r="QG1" s="179" t="s">
        <v>1165</v>
      </c>
      <c r="QH1" s="179" t="s">
        <v>1167</v>
      </c>
      <c r="QI1" s="179" t="s">
        <v>1169</v>
      </c>
      <c r="QJ1" s="179" t="s">
        <v>1171</v>
      </c>
      <c r="QK1" s="179" t="s">
        <v>1173</v>
      </c>
      <c r="QL1" s="179" t="s">
        <v>365</v>
      </c>
      <c r="QM1" s="179" t="s">
        <v>1175</v>
      </c>
      <c r="QN1" s="179" t="s">
        <v>1177</v>
      </c>
      <c r="QO1" s="179" t="s">
        <v>1179</v>
      </c>
      <c r="QP1" s="179" t="s">
        <v>1181</v>
      </c>
      <c r="QQ1" s="179" t="s">
        <v>1183</v>
      </c>
      <c r="QR1" s="188" t="s">
        <v>366</v>
      </c>
      <c r="QS1" s="179" t="s">
        <v>367</v>
      </c>
      <c r="QT1" s="179" t="s">
        <v>1185</v>
      </c>
      <c r="QU1" s="179" t="s">
        <v>1187</v>
      </c>
      <c r="QV1" s="179" t="s">
        <v>1189</v>
      </c>
      <c r="QW1" s="179" t="s">
        <v>1191</v>
      </c>
      <c r="QX1" s="179" t="s">
        <v>1193</v>
      </c>
      <c r="QY1" s="179" t="s">
        <v>1195</v>
      </c>
      <c r="QZ1" s="188" t="s">
        <v>368</v>
      </c>
      <c r="RA1" s="179" t="s">
        <v>1197</v>
      </c>
      <c r="RB1" s="179" t="s">
        <v>369</v>
      </c>
      <c r="RC1" s="188" t="s">
        <v>370</v>
      </c>
      <c r="RD1" s="179" t="s">
        <v>371</v>
      </c>
      <c r="RE1" s="179" t="s">
        <v>1227</v>
      </c>
      <c r="RF1" s="179" t="s">
        <v>1229</v>
      </c>
      <c r="RG1" s="188" t="s">
        <v>372</v>
      </c>
      <c r="RH1" s="179" t="s">
        <v>373</v>
      </c>
      <c r="RI1" s="179" t="s">
        <v>1231</v>
      </c>
      <c r="RJ1" s="179" t="s">
        <v>1232</v>
      </c>
      <c r="RK1" s="179" t="s">
        <v>1233</v>
      </c>
      <c r="RL1" s="179" t="s">
        <v>1234</v>
      </c>
      <c r="RM1" s="179" t="s">
        <v>1236</v>
      </c>
      <c r="RN1" s="179" t="s">
        <v>1237</v>
      </c>
      <c r="RO1" s="179" t="s">
        <v>1239</v>
      </c>
      <c r="RP1" s="179" t="s">
        <v>1240</v>
      </c>
      <c r="RQ1" s="176" t="s">
        <v>368</v>
      </c>
      <c r="RR1" s="188" t="s">
        <v>369</v>
      </c>
      <c r="RS1" s="179" t="s">
        <v>376</v>
      </c>
      <c r="RT1" s="179" t="s">
        <v>1199</v>
      </c>
      <c r="RU1" s="179" t="s">
        <v>1201</v>
      </c>
      <c r="RV1" s="179" t="s">
        <v>1203</v>
      </c>
      <c r="RW1" s="179" t="s">
        <v>1205</v>
      </c>
      <c r="RX1" s="179" t="s">
        <v>1207</v>
      </c>
      <c r="RY1" s="179" t="s">
        <v>1209</v>
      </c>
      <c r="RZ1" s="179" t="s">
        <v>1211</v>
      </c>
      <c r="SA1" s="179" t="s">
        <v>1213</v>
      </c>
      <c r="SB1" s="179" t="s">
        <v>1215</v>
      </c>
      <c r="SC1" s="179" t="s">
        <v>1217</v>
      </c>
      <c r="SD1" s="179" t="s">
        <v>1219</v>
      </c>
      <c r="SE1" s="179" t="s">
        <v>1221</v>
      </c>
      <c r="SF1" s="179" t="s">
        <v>1223</v>
      </c>
      <c r="SG1" s="179" t="s">
        <v>1225</v>
      </c>
      <c r="SH1" s="176" t="s">
        <v>377</v>
      </c>
      <c r="SI1" s="188" t="s">
        <v>378</v>
      </c>
      <c r="SJ1" s="179" t="s">
        <v>379</v>
      </c>
      <c r="SK1" s="179" t="s">
        <v>1242</v>
      </c>
      <c r="SL1" s="179" t="s">
        <v>1244</v>
      </c>
      <c r="SM1" s="179" t="s">
        <v>380</v>
      </c>
      <c r="SN1" s="179" t="s">
        <v>1246</v>
      </c>
      <c r="SO1" s="179" t="s">
        <v>1248</v>
      </c>
      <c r="SP1" s="179" t="s">
        <v>1250</v>
      </c>
      <c r="SQ1" s="179" t="s">
        <v>1252</v>
      </c>
      <c r="SR1" s="188" t="s">
        <v>381</v>
      </c>
      <c r="SS1" s="179" t="s">
        <v>382</v>
      </c>
      <c r="ST1" s="179" t="s">
        <v>1254</v>
      </c>
      <c r="SU1" s="179" t="s">
        <v>1256</v>
      </c>
      <c r="SV1" s="179" t="s">
        <v>1258</v>
      </c>
      <c r="SW1" s="179" t="s">
        <v>1260</v>
      </c>
      <c r="SX1" s="179" t="s">
        <v>1262</v>
      </c>
      <c r="SY1" s="179" t="s">
        <v>1264</v>
      </c>
      <c r="SZ1" s="179" t="s">
        <v>1266</v>
      </c>
      <c r="TA1" s="179" t="s">
        <v>1268</v>
      </c>
      <c r="TB1" s="179" t="s">
        <v>1270</v>
      </c>
      <c r="TC1" s="179" t="s">
        <v>1272</v>
      </c>
      <c r="TD1" s="179" t="s">
        <v>1274</v>
      </c>
      <c r="TE1" s="179" t="s">
        <v>1276</v>
      </c>
      <c r="TF1" s="179" t="s">
        <v>1278</v>
      </c>
      <c r="TG1" s="179" t="s">
        <v>1280</v>
      </c>
      <c r="TH1" s="179" t="s">
        <v>1282</v>
      </c>
      <c r="TI1" s="176" t="s">
        <v>383</v>
      </c>
      <c r="TJ1" s="188" t="s">
        <v>384</v>
      </c>
      <c r="TK1" s="179" t="s">
        <v>385</v>
      </c>
      <c r="TL1" s="179" t="s">
        <v>1284</v>
      </c>
      <c r="TM1" s="179" t="s">
        <v>1286</v>
      </c>
      <c r="TN1" s="179" t="s">
        <v>1288</v>
      </c>
      <c r="TO1" s="179" t="s">
        <v>1290</v>
      </c>
      <c r="TP1" s="179" t="s">
        <v>1292</v>
      </c>
      <c r="TQ1" s="179" t="s">
        <v>386</v>
      </c>
      <c r="TR1" s="179" t="s">
        <v>1294</v>
      </c>
      <c r="TS1" s="179" t="s">
        <v>1296</v>
      </c>
      <c r="TT1" s="179" t="s">
        <v>1298</v>
      </c>
      <c r="TU1" s="179" t="s">
        <v>1300</v>
      </c>
      <c r="TV1" s="179" t="s">
        <v>1302</v>
      </c>
      <c r="TW1" s="179" t="s">
        <v>1304</v>
      </c>
      <c r="TX1" s="188" t="s">
        <v>387</v>
      </c>
      <c r="TY1" s="179" t="s">
        <v>388</v>
      </c>
      <c r="TZ1" s="179" t="s">
        <v>389</v>
      </c>
      <c r="UA1" s="179" t="s">
        <v>1306</v>
      </c>
      <c r="UB1" s="179" t="s">
        <v>1308</v>
      </c>
      <c r="UC1" s="179" t="s">
        <v>1309</v>
      </c>
      <c r="UD1" s="179" t="s">
        <v>1311</v>
      </c>
      <c r="UE1" s="179" t="s">
        <v>1313</v>
      </c>
      <c r="UF1" s="179" t="s">
        <v>1315</v>
      </c>
      <c r="UG1" s="179" t="s">
        <v>1317</v>
      </c>
      <c r="UH1" s="179" t="s">
        <v>1319</v>
      </c>
      <c r="UI1" s="179" t="s">
        <v>1321</v>
      </c>
      <c r="UJ1" s="179" t="s">
        <v>1323</v>
      </c>
      <c r="UK1" s="179" t="s">
        <v>1325</v>
      </c>
      <c r="UL1" s="179" t="s">
        <v>1327</v>
      </c>
      <c r="UM1" s="179" t="s">
        <v>1329</v>
      </c>
      <c r="UN1" s="179" t="s">
        <v>1331</v>
      </c>
      <c r="UO1" s="179" t="s">
        <v>1333</v>
      </c>
      <c r="UP1" s="179" t="s">
        <v>1335</v>
      </c>
      <c r="UQ1" s="176" t="s">
        <v>1337</v>
      </c>
      <c r="UR1" s="179" t="s">
        <v>1339</v>
      </c>
      <c r="US1" s="179" t="s">
        <v>1341</v>
      </c>
      <c r="UT1" s="179" t="s">
        <v>1343</v>
      </c>
      <c r="UU1" s="179" t="s">
        <v>1345</v>
      </c>
      <c r="UV1" s="179" t="s">
        <v>1347</v>
      </c>
      <c r="UW1" s="182"/>
    </row>
    <row r="2" spans="1:569" s="122" customFormat="1" hidden="1">
      <c r="K2" s="158"/>
      <c r="Z2" s="122" t="s">
        <v>139</v>
      </c>
      <c r="AA2" s="122" t="s">
        <v>140</v>
      </c>
    </row>
    <row r="3" spans="1:569">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c r="B8" s="93"/>
      <c r="C8" s="91" t="s">
        <v>1796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c r="K10" s="214"/>
      <c r="L10" s="214"/>
      <c r="M10" s="214"/>
      <c r="N10" s="215" t="s">
        <v>403</v>
      </c>
      <c r="O10" s="214"/>
      <c r="P10" s="214"/>
      <c r="Q10" s="214"/>
      <c r="R10" s="214"/>
      <c r="S10" s="214"/>
      <c r="T10" s="214"/>
      <c r="U10" s="214"/>
      <c r="V10" s="214"/>
      <c r="W10" s="214"/>
      <c r="X10" s="214"/>
      <c r="Y10" s="214"/>
    </row>
    <row r="11" spans="1:569" ht="79.5" thickBot="1">
      <c r="B11" s="328" t="s">
        <v>143</v>
      </c>
      <c r="C11" s="191" t="s">
        <v>142</v>
      </c>
      <c r="D11" s="192" t="s">
        <v>139</v>
      </c>
      <c r="E11" s="192" t="s">
        <v>1480</v>
      </c>
      <c r="F11" s="192" t="s">
        <v>258</v>
      </c>
      <c r="G11" s="192" t="s">
        <v>472</v>
      </c>
      <c r="H11" s="192" t="s">
        <v>474</v>
      </c>
      <c r="I11" s="213" t="s">
        <v>475</v>
      </c>
      <c r="J11" s="192" t="s">
        <v>473</v>
      </c>
      <c r="K11" s="380" t="s">
        <v>1380</v>
      </c>
      <c r="L11" s="380" t="s">
        <v>1382</v>
      </c>
      <c r="M11" s="380" t="s">
        <v>483</v>
      </c>
      <c r="N11" s="380" t="s">
        <v>1381</v>
      </c>
      <c r="O11" s="380" t="s">
        <v>1383</v>
      </c>
      <c r="P11" s="380" t="s">
        <v>484</v>
      </c>
      <c r="Q11" s="380" t="s">
        <v>1384</v>
      </c>
      <c r="R11" s="380" t="s">
        <v>1385</v>
      </c>
      <c r="S11" s="380" t="s">
        <v>1386</v>
      </c>
      <c r="T11" s="380" t="s">
        <v>1492</v>
      </c>
      <c r="U11" s="380" t="s">
        <v>1387</v>
      </c>
      <c r="V11" s="380" t="s">
        <v>1388</v>
      </c>
      <c r="W11" s="380" t="s">
        <v>1389</v>
      </c>
      <c r="X11" s="380" t="s">
        <v>1390</v>
      </c>
      <c r="Y11" s="380" t="s">
        <v>1391</v>
      </c>
      <c r="Z11" s="379" t="s">
        <v>404</v>
      </c>
      <c r="AA11" s="213" t="s">
        <v>422</v>
      </c>
      <c r="AB11" s="213" t="s">
        <v>405</v>
      </c>
      <c r="AC11" s="213" t="s">
        <v>419</v>
      </c>
      <c r="AD11" s="213" t="s">
        <v>406</v>
      </c>
      <c r="AE11" s="213" t="s">
        <v>407</v>
      </c>
      <c r="AF11" s="213" t="s">
        <v>408</v>
      </c>
      <c r="AG11" s="213" t="s">
        <v>418</v>
      </c>
      <c r="AH11" s="213" t="s">
        <v>409</v>
      </c>
      <c r="AI11" s="213" t="s">
        <v>410</v>
      </c>
      <c r="AJ11" s="213" t="s">
        <v>411</v>
      </c>
      <c r="AK11" s="213" t="s">
        <v>417</v>
      </c>
      <c r="AL11" s="213" t="s">
        <v>412</v>
      </c>
      <c r="AM11" s="213" t="s">
        <v>413</v>
      </c>
      <c r="AN11" s="213" t="s">
        <v>414</v>
      </c>
      <c r="AO11" s="213" t="s">
        <v>416</v>
      </c>
      <c r="AP11" s="213" t="s">
        <v>415</v>
      </c>
    </row>
    <row r="12" spans="1:569">
      <c r="B12" s="185" t="s">
        <v>261</v>
      </c>
      <c r="C12" s="186" t="s">
        <v>144</v>
      </c>
      <c r="D12" s="187">
        <f>D13+D47+D83+D89+D96</f>
        <v>3557250</v>
      </c>
      <c r="E12" s="187">
        <f>E13+E47+E83+E89+E96</f>
        <v>0</v>
      </c>
      <c r="F12" s="187">
        <f t="shared" ref="F12:F106" si="0">D12+E12</f>
        <v>3557250</v>
      </c>
      <c r="G12" s="187">
        <f>G13+G47+G83+G89+G96</f>
        <v>0</v>
      </c>
      <c r="H12" s="187">
        <f>F12-G12</f>
        <v>3557250</v>
      </c>
      <c r="I12" s="187">
        <f>I13+I47+I83+I89+I96</f>
        <v>0</v>
      </c>
      <c r="J12" s="187">
        <f>F12-I12</f>
        <v>3557250</v>
      </c>
      <c r="K12" s="187">
        <f t="shared" ref="K12:AB12" si="1">K13+K47+K83+K89+K96</f>
        <v>0</v>
      </c>
      <c r="L12" s="187">
        <f t="shared" si="1"/>
        <v>3557250</v>
      </c>
      <c r="M12" s="187">
        <f t="shared" si="1"/>
        <v>0</v>
      </c>
      <c r="N12" s="187">
        <f t="shared" si="1"/>
        <v>0</v>
      </c>
      <c r="O12" s="187">
        <f t="shared" si="1"/>
        <v>0</v>
      </c>
      <c r="P12" s="187">
        <f t="shared" si="1"/>
        <v>0</v>
      </c>
      <c r="Q12" s="187">
        <f t="shared" si="1"/>
        <v>0</v>
      </c>
      <c r="R12" s="187">
        <f t="shared" si="1"/>
        <v>0</v>
      </c>
      <c r="S12" s="187">
        <f t="shared" si="1"/>
        <v>0</v>
      </c>
      <c r="T12" s="187">
        <f t="shared" ref="T12" si="2">T13+T47+T83+T89+T96</f>
        <v>0</v>
      </c>
      <c r="U12" s="187">
        <f t="shared" si="1"/>
        <v>0</v>
      </c>
      <c r="V12" s="187">
        <f t="shared" si="1"/>
        <v>0</v>
      </c>
      <c r="W12" s="187">
        <f t="shared" si="1"/>
        <v>0</v>
      </c>
      <c r="X12" s="187">
        <f t="shared" si="1"/>
        <v>0</v>
      </c>
      <c r="Y12" s="187">
        <f t="shared" si="1"/>
        <v>0</v>
      </c>
      <c r="Z12" s="187">
        <f t="shared" si="1"/>
        <v>0</v>
      </c>
      <c r="AA12" s="187">
        <f t="shared" si="1"/>
        <v>0</v>
      </c>
      <c r="AB12" s="187">
        <f t="shared" si="1"/>
        <v>0</v>
      </c>
      <c r="AC12" s="187">
        <f>Z12+AA12+AB12</f>
        <v>0</v>
      </c>
      <c r="AD12" s="187">
        <f>AD13+AD47+AD83+AD89+AD96</f>
        <v>0</v>
      </c>
      <c r="AE12" s="187">
        <f>AE13+AE47+AE83+AE89+AE96</f>
        <v>0</v>
      </c>
      <c r="AF12" s="187">
        <f>AF13+AF47+AF83+AF89+AF96</f>
        <v>0</v>
      </c>
      <c r="AG12" s="187">
        <f>AD12+AE12+AF12</f>
        <v>0</v>
      </c>
      <c r="AH12" s="187">
        <f>AH13+AH47+AH83+AH89+AH96</f>
        <v>0</v>
      </c>
      <c r="AI12" s="187">
        <f>AI13+AI47+AI83+AI89+AI96</f>
        <v>0</v>
      </c>
      <c r="AJ12" s="187">
        <f>AJ13+AJ47+AJ83+AJ89+AJ96</f>
        <v>0</v>
      </c>
      <c r="AK12" s="187">
        <f>AH12+AI12+AJ12</f>
        <v>0</v>
      </c>
      <c r="AL12" s="187">
        <f>AL13+AL47+AL83+AL89+AL96</f>
        <v>0</v>
      </c>
      <c r="AM12" s="187">
        <f>AM13+AM47+AM83+AM89+AM96</f>
        <v>0</v>
      </c>
      <c r="AN12" s="187">
        <f>AN13+AN47+AN83+AN89+AN96</f>
        <v>0</v>
      </c>
      <c r="AO12" s="187">
        <f>AL12+AM12+AN12</f>
        <v>0</v>
      </c>
      <c r="AP12" s="187">
        <f>AC12+AG12+AK12+AO12</f>
        <v>0</v>
      </c>
    </row>
    <row r="13" spans="1:569">
      <c r="B13" s="188" t="s">
        <v>262</v>
      </c>
      <c r="C13" s="189" t="s">
        <v>145</v>
      </c>
      <c r="D13" s="190">
        <f>SUM(D14:D46)</f>
        <v>395250</v>
      </c>
      <c r="E13" s="190">
        <f>SUM(E14:E46)</f>
        <v>0</v>
      </c>
      <c r="F13" s="190">
        <f t="shared" si="0"/>
        <v>395250</v>
      </c>
      <c r="G13" s="190">
        <f>SUM(G14:G46)</f>
        <v>0</v>
      </c>
      <c r="H13" s="190">
        <f t="shared" ref="H13:H220" si="3">F13-G13</f>
        <v>395250</v>
      </c>
      <c r="I13" s="190">
        <f>SUM(I14:I46)</f>
        <v>0</v>
      </c>
      <c r="J13" s="190">
        <f t="shared" ref="J13:J220" si="4">F13-I13</f>
        <v>395250</v>
      </c>
      <c r="K13" s="190">
        <f t="shared" ref="K13:AB13" si="5">SUM(K14:K46)</f>
        <v>0</v>
      </c>
      <c r="L13" s="190">
        <f t="shared" si="5"/>
        <v>395250</v>
      </c>
      <c r="M13" s="190">
        <f t="shared" si="5"/>
        <v>0</v>
      </c>
      <c r="N13" s="190">
        <f t="shared" si="5"/>
        <v>0</v>
      </c>
      <c r="O13" s="190">
        <f t="shared" si="5"/>
        <v>0</v>
      </c>
      <c r="P13" s="190">
        <f t="shared" si="5"/>
        <v>0</v>
      </c>
      <c r="Q13" s="190">
        <f t="shared" si="5"/>
        <v>0</v>
      </c>
      <c r="R13" s="190">
        <f t="shared" si="5"/>
        <v>0</v>
      </c>
      <c r="S13" s="190">
        <f t="shared" si="5"/>
        <v>0</v>
      </c>
      <c r="T13" s="190">
        <f t="shared" ref="T13" si="6">SUM(T14:T46)</f>
        <v>0</v>
      </c>
      <c r="U13" s="190">
        <f t="shared" si="5"/>
        <v>0</v>
      </c>
      <c r="V13" s="190">
        <f t="shared" si="5"/>
        <v>0</v>
      </c>
      <c r="W13" s="190">
        <f t="shared" si="5"/>
        <v>0</v>
      </c>
      <c r="X13" s="190">
        <f t="shared" si="5"/>
        <v>0</v>
      </c>
      <c r="Y13" s="190">
        <f t="shared" si="5"/>
        <v>0</v>
      </c>
      <c r="Z13" s="190">
        <f t="shared" si="5"/>
        <v>0</v>
      </c>
      <c r="AA13" s="190">
        <f t="shared" si="5"/>
        <v>0</v>
      </c>
      <c r="AB13" s="190">
        <f t="shared" si="5"/>
        <v>0</v>
      </c>
      <c r="AC13" s="190">
        <f t="shared" ref="AC13:AC220" si="7">Z13+AA13+AB13</f>
        <v>0</v>
      </c>
      <c r="AD13" s="190">
        <f>SUM(AD14:AD46)</f>
        <v>0</v>
      </c>
      <c r="AE13" s="190">
        <f>SUM(AE14:AE46)</f>
        <v>0</v>
      </c>
      <c r="AF13" s="190">
        <f>SUM(AF14:AF46)</f>
        <v>0</v>
      </c>
      <c r="AG13" s="190">
        <f t="shared" ref="AG13:AG220" si="8">AD13+AE13+AF13</f>
        <v>0</v>
      </c>
      <c r="AH13" s="190">
        <f>SUM(AH14:AH46)</f>
        <v>0</v>
      </c>
      <c r="AI13" s="190">
        <f>SUM(AI14:AI46)</f>
        <v>0</v>
      </c>
      <c r="AJ13" s="190">
        <f>SUM(AJ14:AJ46)</f>
        <v>0</v>
      </c>
      <c r="AK13" s="190">
        <f t="shared" ref="AK13:AK220" si="9">AH13+AI13+AJ13</f>
        <v>0</v>
      </c>
      <c r="AL13" s="190">
        <f>SUM(AL14:AL46)</f>
        <v>0</v>
      </c>
      <c r="AM13" s="190">
        <f>SUM(AM14:AM46)</f>
        <v>0</v>
      </c>
      <c r="AN13" s="190">
        <f>SUM(AN14:AN46)</f>
        <v>0</v>
      </c>
      <c r="AO13" s="190">
        <f t="shared" ref="AO13:AO220" si="10">AL13+AM13+AN13</f>
        <v>0</v>
      </c>
      <c r="AP13" s="190">
        <f t="shared" ref="AP13:AP220" si="11">AC13+AG13+AK13+AO13</f>
        <v>0</v>
      </c>
    </row>
    <row r="14" spans="1:569">
      <c r="B14" s="179" t="s">
        <v>263</v>
      </c>
      <c r="C14" s="180" t="s">
        <v>146</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3"/>
        <v>0</v>
      </c>
      <c r="I14" s="181"/>
      <c r="J14" s="181">
        <f t="shared" si="4"/>
        <v>0</v>
      </c>
      <c r="K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1">
        <f t="shared" si="7"/>
        <v>0</v>
      </c>
      <c r="AD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1">
        <f t="shared" si="8"/>
        <v>0</v>
      </c>
      <c r="AH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1">
        <f t="shared" si="9"/>
        <v>0</v>
      </c>
      <c r="AL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1">
        <f t="shared" si="10"/>
        <v>0</v>
      </c>
      <c r="AP14" s="181">
        <f t="shared" si="11"/>
        <v>0</v>
      </c>
    </row>
    <row r="15" spans="1:569">
      <c r="B15" s="179" t="s">
        <v>509</v>
      </c>
      <c r="C15" s="180" t="s">
        <v>510</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1">
        <f t="shared" si="0"/>
        <v>0</v>
      </c>
      <c r="G15" s="181"/>
      <c r="H15" s="181">
        <f t="shared" si="3"/>
        <v>0</v>
      </c>
      <c r="I15" s="181"/>
      <c r="J15" s="181">
        <f t="shared" si="4"/>
        <v>0</v>
      </c>
      <c r="K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1">
        <f t="shared" si="7"/>
        <v>0</v>
      </c>
      <c r="AD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1">
        <f t="shared" si="8"/>
        <v>0</v>
      </c>
      <c r="AH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1">
        <f t="shared" si="9"/>
        <v>0</v>
      </c>
      <c r="AL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1">
        <f t="shared" si="10"/>
        <v>0</v>
      </c>
      <c r="AP15" s="181">
        <f t="shared" si="11"/>
        <v>0</v>
      </c>
    </row>
    <row r="16" spans="1:569">
      <c r="B16" s="179" t="s">
        <v>511</v>
      </c>
      <c r="C16" s="180" t="s">
        <v>512</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3"/>
        <v>0</v>
      </c>
      <c r="I16" s="181"/>
      <c r="J16" s="181">
        <f t="shared" si="4"/>
        <v>0</v>
      </c>
      <c r="K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1">
        <f t="shared" si="7"/>
        <v>0</v>
      </c>
      <c r="AD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1">
        <f t="shared" si="8"/>
        <v>0</v>
      </c>
      <c r="AH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1">
        <f t="shared" si="9"/>
        <v>0</v>
      </c>
      <c r="AL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1">
        <f t="shared" si="10"/>
        <v>0</v>
      </c>
      <c r="AP16" s="181">
        <f t="shared" si="11"/>
        <v>0</v>
      </c>
    </row>
    <row r="17" spans="2:42">
      <c r="B17" s="179" t="s">
        <v>513</v>
      </c>
      <c r="C17" s="180" t="s">
        <v>514</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3"/>
        <v>0</v>
      </c>
      <c r="I17" s="181"/>
      <c r="J17" s="181">
        <f t="shared" si="4"/>
        <v>0</v>
      </c>
      <c r="K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1">
        <f t="shared" si="7"/>
        <v>0</v>
      </c>
      <c r="AD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1">
        <f t="shared" si="8"/>
        <v>0</v>
      </c>
      <c r="AH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1">
        <f t="shared" si="9"/>
        <v>0</v>
      </c>
      <c r="AL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1">
        <f t="shared" si="10"/>
        <v>0</v>
      </c>
      <c r="AP17" s="181">
        <f t="shared" si="11"/>
        <v>0</v>
      </c>
    </row>
    <row r="18" spans="2:42">
      <c r="B18" s="179" t="s">
        <v>515</v>
      </c>
      <c r="C18" s="180" t="s">
        <v>516</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3"/>
        <v>0</v>
      </c>
      <c r="I18" s="181"/>
      <c r="J18" s="181">
        <f t="shared" si="4"/>
        <v>0</v>
      </c>
      <c r="K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1">
        <f t="shared" si="7"/>
        <v>0</v>
      </c>
      <c r="AD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1">
        <f t="shared" si="8"/>
        <v>0</v>
      </c>
      <c r="AH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1">
        <f t="shared" si="9"/>
        <v>0</v>
      </c>
      <c r="AL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1">
        <f t="shared" si="10"/>
        <v>0</v>
      </c>
      <c r="AP18" s="181">
        <f t="shared" si="11"/>
        <v>0</v>
      </c>
    </row>
    <row r="19" spans="2:42">
      <c r="B19" s="179" t="s">
        <v>517</v>
      </c>
      <c r="C19" s="180" t="s">
        <v>518</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3"/>
        <v>0</v>
      </c>
      <c r="I19" s="181"/>
      <c r="J19" s="181">
        <f t="shared" si="4"/>
        <v>0</v>
      </c>
      <c r="K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1">
        <f t="shared" si="7"/>
        <v>0</v>
      </c>
      <c r="AD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1">
        <f t="shared" si="8"/>
        <v>0</v>
      </c>
      <c r="AH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1">
        <f t="shared" si="9"/>
        <v>0</v>
      </c>
      <c r="AL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1">
        <f t="shared" si="10"/>
        <v>0</v>
      </c>
      <c r="AP19" s="181">
        <f t="shared" si="11"/>
        <v>0</v>
      </c>
    </row>
    <row r="20" spans="2:42">
      <c r="B20" s="179" t="s">
        <v>519</v>
      </c>
      <c r="C20" s="180" t="s">
        <v>520</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3"/>
        <v>0</v>
      </c>
      <c r="I20" s="181"/>
      <c r="J20" s="181">
        <f t="shared" si="4"/>
        <v>0</v>
      </c>
      <c r="K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1">
        <f t="shared" si="7"/>
        <v>0</v>
      </c>
      <c r="AD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1">
        <f t="shared" si="8"/>
        <v>0</v>
      </c>
      <c r="AH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1">
        <f t="shared" si="9"/>
        <v>0</v>
      </c>
      <c r="AL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1">
        <f t="shared" si="10"/>
        <v>0</v>
      </c>
      <c r="AP20" s="181">
        <f t="shared" si="11"/>
        <v>0</v>
      </c>
    </row>
    <row r="21" spans="2:42">
      <c r="B21" s="179" t="s">
        <v>264</v>
      </c>
      <c r="C21" s="180" t="s">
        <v>147</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ref="F21:F46" si="12">D21+E21</f>
        <v>0</v>
      </c>
      <c r="G21" s="181"/>
      <c r="H21" s="181">
        <f t="shared" ref="H21:H46" si="13">F21-G21</f>
        <v>0</v>
      </c>
      <c r="I21" s="181"/>
      <c r="J21" s="181">
        <f t="shared" ref="J21:J46" si="14">F21-I21</f>
        <v>0</v>
      </c>
      <c r="K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1">
        <f t="shared" ref="AC21:AC47" si="15">Z21+AA21+AB21</f>
        <v>0</v>
      </c>
      <c r="AD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1">
        <f t="shared" ref="AG21:AG46" si="16">AD21+AE21+AF21</f>
        <v>0</v>
      </c>
      <c r="AH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1">
        <f t="shared" ref="AK21:AK46" si="17">AH21+AI21+AJ21</f>
        <v>0</v>
      </c>
      <c r="AL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1">
        <f t="shared" ref="AO21:AO46" si="18">AL21+AM21+AN21</f>
        <v>0</v>
      </c>
      <c r="AP21" s="181">
        <f t="shared" ref="AP21:AP46" si="19">AC21+AG21+AK21+AO21</f>
        <v>0</v>
      </c>
    </row>
    <row r="22" spans="2:42">
      <c r="B22" s="179" t="s">
        <v>522</v>
      </c>
      <c r="C22" s="180" t="s">
        <v>521</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ref="F22" si="20">D22+E22</f>
        <v>0</v>
      </c>
      <c r="G22" s="181"/>
      <c r="H22" s="181">
        <f t="shared" ref="H22" si="21">F22-G22</f>
        <v>0</v>
      </c>
      <c r="I22" s="181"/>
      <c r="J22" s="181">
        <f t="shared" ref="J22" si="22">F22-I22</f>
        <v>0</v>
      </c>
      <c r="K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1">
        <f t="shared" ref="AC22" si="23">Z22+AA22+AB22</f>
        <v>0</v>
      </c>
      <c r="AD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1">
        <f t="shared" ref="AG22" si="24">AD22+AE22+AF22</f>
        <v>0</v>
      </c>
      <c r="AH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1">
        <f t="shared" ref="AK22" si="25">AH22+AI22+AJ22</f>
        <v>0</v>
      </c>
      <c r="AL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1">
        <f t="shared" ref="AO22" si="26">AL22+AM22+AN22</f>
        <v>0</v>
      </c>
      <c r="AP22" s="181">
        <f t="shared" ref="AP22" si="27">AC22+AG22+AK22+AO22</f>
        <v>0</v>
      </c>
    </row>
    <row r="23" spans="2:42">
      <c r="B23" s="179" t="s">
        <v>265</v>
      </c>
      <c r="C23" s="180" t="s">
        <v>148</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12"/>
        <v>0</v>
      </c>
      <c r="G23" s="181"/>
      <c r="H23" s="181">
        <f t="shared" si="13"/>
        <v>0</v>
      </c>
      <c r="I23" s="181"/>
      <c r="J23" s="181">
        <f t="shared" si="14"/>
        <v>0</v>
      </c>
      <c r="K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1">
        <f t="shared" si="15"/>
        <v>0</v>
      </c>
      <c r="AD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1">
        <f t="shared" si="16"/>
        <v>0</v>
      </c>
      <c r="AH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1">
        <f t="shared" si="17"/>
        <v>0</v>
      </c>
      <c r="AL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1">
        <f t="shared" si="18"/>
        <v>0</v>
      </c>
      <c r="AP23" s="181">
        <f t="shared" si="19"/>
        <v>0</v>
      </c>
    </row>
    <row r="24" spans="2:42">
      <c r="B24" s="179" t="s">
        <v>524</v>
      </c>
      <c r="C24" s="180" t="s">
        <v>523</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ref="F24:F27" si="28">D24+E24</f>
        <v>0</v>
      </c>
      <c r="G24" s="181"/>
      <c r="H24" s="181">
        <f t="shared" ref="H24:H27" si="29">F24-G24</f>
        <v>0</v>
      </c>
      <c r="I24" s="181"/>
      <c r="J24" s="181">
        <f t="shared" ref="J24:J27" si="30">F24-I24</f>
        <v>0</v>
      </c>
      <c r="K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1">
        <f t="shared" ref="AC24:AC27" si="31">Z24+AA24+AB24</f>
        <v>0</v>
      </c>
      <c r="AD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1">
        <f t="shared" ref="AG24:AG27" si="32">AD24+AE24+AF24</f>
        <v>0</v>
      </c>
      <c r="AH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1">
        <f t="shared" ref="AK24:AK27" si="33">AH24+AI24+AJ24</f>
        <v>0</v>
      </c>
      <c r="AL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1">
        <f t="shared" ref="AO24:AO27" si="34">AL24+AM24+AN24</f>
        <v>0</v>
      </c>
      <c r="AP24" s="181">
        <f t="shared" ref="AP24:AP27" si="35">AC24+AG24+AK24+AO24</f>
        <v>0</v>
      </c>
    </row>
    <row r="25" spans="2:42">
      <c r="B25" s="179" t="s">
        <v>526</v>
      </c>
      <c r="C25" s="180" t="s">
        <v>525</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28"/>
        <v>0</v>
      </c>
      <c r="G25" s="181"/>
      <c r="H25" s="181">
        <f t="shared" si="29"/>
        <v>0</v>
      </c>
      <c r="I25" s="181"/>
      <c r="J25" s="181">
        <f t="shared" si="30"/>
        <v>0</v>
      </c>
      <c r="K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1">
        <f t="shared" si="31"/>
        <v>0</v>
      </c>
      <c r="AD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1">
        <f t="shared" si="32"/>
        <v>0</v>
      </c>
      <c r="AH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1">
        <f t="shared" si="33"/>
        <v>0</v>
      </c>
      <c r="AL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1">
        <f t="shared" si="34"/>
        <v>0</v>
      </c>
      <c r="AP25" s="181">
        <f t="shared" si="35"/>
        <v>0</v>
      </c>
    </row>
    <row r="26" spans="2:42">
      <c r="B26" s="179" t="s">
        <v>528</v>
      </c>
      <c r="C26" s="180" t="s">
        <v>527</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28"/>
        <v>0</v>
      </c>
      <c r="G26" s="181"/>
      <c r="H26" s="181">
        <f t="shared" si="29"/>
        <v>0</v>
      </c>
      <c r="I26" s="181"/>
      <c r="J26" s="181">
        <f t="shared" si="30"/>
        <v>0</v>
      </c>
      <c r="K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1">
        <f t="shared" si="31"/>
        <v>0</v>
      </c>
      <c r="AD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1">
        <f t="shared" si="32"/>
        <v>0</v>
      </c>
      <c r="AH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1">
        <f t="shared" si="33"/>
        <v>0</v>
      </c>
      <c r="AL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1">
        <f t="shared" si="34"/>
        <v>0</v>
      </c>
      <c r="AP26" s="181">
        <f t="shared" si="35"/>
        <v>0</v>
      </c>
    </row>
    <row r="27" spans="2:42">
      <c r="B27" s="179" t="s">
        <v>266</v>
      </c>
      <c r="C27" s="180" t="s">
        <v>149</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28"/>
        <v>0</v>
      </c>
      <c r="G27" s="181"/>
      <c r="H27" s="181">
        <f t="shared" si="29"/>
        <v>0</v>
      </c>
      <c r="I27" s="181"/>
      <c r="J27" s="181">
        <f t="shared" si="30"/>
        <v>0</v>
      </c>
      <c r="K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1">
        <f t="shared" si="31"/>
        <v>0</v>
      </c>
      <c r="AD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1">
        <f t="shared" si="32"/>
        <v>0</v>
      </c>
      <c r="AH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1">
        <f t="shared" si="33"/>
        <v>0</v>
      </c>
      <c r="AL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1">
        <f t="shared" si="34"/>
        <v>0</v>
      </c>
      <c r="AP27" s="181">
        <f t="shared" si="35"/>
        <v>0</v>
      </c>
    </row>
    <row r="28" spans="2:42">
      <c r="B28" s="179" t="s">
        <v>529</v>
      </c>
      <c r="C28" s="180" t="s">
        <v>530</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263500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1">
        <f t="shared" si="12"/>
        <v>263500</v>
      </c>
      <c r="G28" s="181"/>
      <c r="H28" s="181">
        <f t="shared" si="13"/>
        <v>263500</v>
      </c>
      <c r="I28" s="181"/>
      <c r="J28" s="181">
        <f t="shared" si="14"/>
        <v>263500</v>
      </c>
      <c r="K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263500</v>
      </c>
      <c r="M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1">
        <f t="shared" si="15"/>
        <v>0</v>
      </c>
      <c r="AD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1">
        <f t="shared" si="16"/>
        <v>0</v>
      </c>
      <c r="AH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1">
        <f t="shared" si="17"/>
        <v>0</v>
      </c>
      <c r="AL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1">
        <f t="shared" si="18"/>
        <v>0</v>
      </c>
      <c r="AP28" s="181">
        <f t="shared" si="19"/>
        <v>0</v>
      </c>
    </row>
    <row r="29" spans="2:42">
      <c r="B29" s="179" t="s">
        <v>532</v>
      </c>
      <c r="C29" s="180" t="s">
        <v>531</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131750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1">
        <f t="shared" ref="F29:F30" si="36">D29+E29</f>
        <v>131750</v>
      </c>
      <c r="G29" s="181"/>
      <c r="H29" s="181">
        <f t="shared" ref="H29:H30" si="37">F29-G29</f>
        <v>131750</v>
      </c>
      <c r="I29" s="181"/>
      <c r="J29" s="181">
        <f t="shared" ref="J29:J30" si="38">F29-I29</f>
        <v>131750</v>
      </c>
      <c r="K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131750</v>
      </c>
      <c r="M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1">
        <f t="shared" ref="AC29:AC30" si="39">Z29+AA29+AB29</f>
        <v>0</v>
      </c>
      <c r="AD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1">
        <f t="shared" ref="AG29:AG30" si="40">AD29+AE29+AF29</f>
        <v>0</v>
      </c>
      <c r="AH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1">
        <f t="shared" ref="AK29:AK30" si="41">AH29+AI29+AJ29</f>
        <v>0</v>
      </c>
      <c r="AL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1">
        <f t="shared" ref="AO29:AO30" si="42">AL29+AM29+AN29</f>
        <v>0</v>
      </c>
      <c r="AP29" s="181">
        <f t="shared" ref="AP29:AP30" si="43">AC29+AG29+AK29+AO29</f>
        <v>0</v>
      </c>
    </row>
    <row r="30" spans="2:42">
      <c r="B30" s="179" t="s">
        <v>267</v>
      </c>
      <c r="C30" s="180" t="s">
        <v>150</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36"/>
        <v>0</v>
      </c>
      <c r="G30" s="181"/>
      <c r="H30" s="181">
        <f t="shared" si="37"/>
        <v>0</v>
      </c>
      <c r="I30" s="181"/>
      <c r="J30" s="181">
        <f t="shared" si="38"/>
        <v>0</v>
      </c>
      <c r="K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1">
        <f t="shared" si="39"/>
        <v>0</v>
      </c>
      <c r="AD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1">
        <f t="shared" si="40"/>
        <v>0</v>
      </c>
      <c r="AH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1">
        <f t="shared" si="41"/>
        <v>0</v>
      </c>
      <c r="AL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1">
        <f t="shared" si="42"/>
        <v>0</v>
      </c>
      <c r="AP30" s="181">
        <f t="shared" si="43"/>
        <v>0</v>
      </c>
    </row>
    <row r="31" spans="2:42">
      <c r="B31" s="179" t="s">
        <v>534</v>
      </c>
      <c r="C31" s="180" t="s">
        <v>533</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12"/>
        <v>0</v>
      </c>
      <c r="G31" s="181"/>
      <c r="H31" s="181">
        <f t="shared" si="13"/>
        <v>0</v>
      </c>
      <c r="I31" s="181"/>
      <c r="J31" s="181">
        <f t="shared" si="14"/>
        <v>0</v>
      </c>
      <c r="K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1">
        <f t="shared" si="15"/>
        <v>0</v>
      </c>
      <c r="AD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1">
        <f t="shared" si="16"/>
        <v>0</v>
      </c>
      <c r="AH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1">
        <f t="shared" si="17"/>
        <v>0</v>
      </c>
      <c r="AL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1">
        <f t="shared" si="18"/>
        <v>0</v>
      </c>
      <c r="AP31" s="181">
        <f t="shared" si="19"/>
        <v>0</v>
      </c>
    </row>
    <row r="32" spans="2:42">
      <c r="B32" s="179" t="s">
        <v>268</v>
      </c>
      <c r="C32" s="180" t="s">
        <v>151</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12"/>
        <v>0</v>
      </c>
      <c r="G32" s="181"/>
      <c r="H32" s="181">
        <f t="shared" si="13"/>
        <v>0</v>
      </c>
      <c r="I32" s="181"/>
      <c r="J32" s="181">
        <f t="shared" si="14"/>
        <v>0</v>
      </c>
      <c r="K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1">
        <f t="shared" si="15"/>
        <v>0</v>
      </c>
      <c r="AD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1">
        <f t="shared" si="16"/>
        <v>0</v>
      </c>
      <c r="AH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1">
        <f t="shared" si="17"/>
        <v>0</v>
      </c>
      <c r="AL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1">
        <f t="shared" si="18"/>
        <v>0</v>
      </c>
      <c r="AP32" s="181">
        <f t="shared" si="19"/>
        <v>0</v>
      </c>
    </row>
    <row r="33" spans="2:42">
      <c r="B33" s="179" t="s">
        <v>535</v>
      </c>
      <c r="C33" s="180" t="s">
        <v>537</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ref="F33:F34" si="44">D33+E33</f>
        <v>0</v>
      </c>
      <c r="G33" s="181"/>
      <c r="H33" s="181">
        <f t="shared" ref="H33:H34" si="45">F33-G33</f>
        <v>0</v>
      </c>
      <c r="I33" s="181"/>
      <c r="J33" s="181">
        <f t="shared" ref="J33:J34" si="46">F33-I33</f>
        <v>0</v>
      </c>
      <c r="K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1">
        <f t="shared" ref="AC33:AC34" si="47">Z33+AA33+AB33</f>
        <v>0</v>
      </c>
      <c r="AD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1">
        <f t="shared" ref="AG33:AG34" si="48">AD33+AE33+AF33</f>
        <v>0</v>
      </c>
      <c r="AH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1">
        <f t="shared" ref="AK33:AK34" si="49">AH33+AI33+AJ33</f>
        <v>0</v>
      </c>
      <c r="AL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1">
        <f t="shared" ref="AO33:AO34" si="50">AL33+AM33+AN33</f>
        <v>0</v>
      </c>
      <c r="AP33" s="181">
        <f t="shared" ref="AP33:AP34" si="51">AC33+AG33+AK33+AO33</f>
        <v>0</v>
      </c>
    </row>
    <row r="34" spans="2:42">
      <c r="B34" s="179" t="s">
        <v>536</v>
      </c>
      <c r="C34" s="180" t="s">
        <v>538</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44"/>
        <v>0</v>
      </c>
      <c r="G34" s="181"/>
      <c r="H34" s="181">
        <f t="shared" si="45"/>
        <v>0</v>
      </c>
      <c r="I34" s="181"/>
      <c r="J34" s="181">
        <f t="shared" si="46"/>
        <v>0</v>
      </c>
      <c r="K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1">
        <f t="shared" si="47"/>
        <v>0</v>
      </c>
      <c r="AD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1">
        <f t="shared" si="48"/>
        <v>0</v>
      </c>
      <c r="AH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1">
        <f t="shared" si="49"/>
        <v>0</v>
      </c>
      <c r="AL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1">
        <f t="shared" si="50"/>
        <v>0</v>
      </c>
      <c r="AP34" s="181">
        <f t="shared" si="51"/>
        <v>0</v>
      </c>
    </row>
    <row r="35" spans="2:42">
      <c r="B35" s="179" t="s">
        <v>540</v>
      </c>
      <c r="C35" s="180" t="s">
        <v>539</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12"/>
        <v>0</v>
      </c>
      <c r="G35" s="181"/>
      <c r="H35" s="181">
        <f t="shared" si="13"/>
        <v>0</v>
      </c>
      <c r="I35" s="181"/>
      <c r="J35" s="181">
        <f t="shared" si="14"/>
        <v>0</v>
      </c>
      <c r="K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1">
        <f t="shared" si="15"/>
        <v>0</v>
      </c>
      <c r="AD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1">
        <f t="shared" si="16"/>
        <v>0</v>
      </c>
      <c r="AH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1">
        <f t="shared" si="17"/>
        <v>0</v>
      </c>
      <c r="AL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1">
        <f t="shared" si="18"/>
        <v>0</v>
      </c>
      <c r="AP35" s="181">
        <f t="shared" si="19"/>
        <v>0</v>
      </c>
    </row>
    <row r="36" spans="2:42">
      <c r="B36" s="179" t="s">
        <v>284</v>
      </c>
      <c r="C36" s="180" t="s">
        <v>168</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ref="F36:F44" si="52">D36+E36</f>
        <v>0</v>
      </c>
      <c r="G36" s="181"/>
      <c r="H36" s="181">
        <f t="shared" ref="H36:H44" si="53">F36-G36</f>
        <v>0</v>
      </c>
      <c r="I36" s="181"/>
      <c r="J36" s="181">
        <f t="shared" ref="J36:J44" si="54">F36-I36</f>
        <v>0</v>
      </c>
      <c r="K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1">
        <f t="shared" ref="AC36:AC44" si="55">Z36+AA36+AB36</f>
        <v>0</v>
      </c>
      <c r="AD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1">
        <f t="shared" ref="AG36:AG44" si="56">AD36+AE36+AF36</f>
        <v>0</v>
      </c>
      <c r="AH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1">
        <f t="shared" ref="AK36:AK44" si="57">AH36+AI36+AJ36</f>
        <v>0</v>
      </c>
      <c r="AL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1">
        <f t="shared" ref="AO36:AO44" si="58">AL36+AM36+AN36</f>
        <v>0</v>
      </c>
      <c r="AP36" s="181">
        <f t="shared" ref="AP36:AP44" si="59">AC36+AG36+AK36+AO36</f>
        <v>0</v>
      </c>
    </row>
    <row r="37" spans="2:42">
      <c r="B37" s="179" t="s">
        <v>541</v>
      </c>
      <c r="C37" s="180" t="s">
        <v>542</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ref="F37" si="60">D37+E37</f>
        <v>0</v>
      </c>
      <c r="G37" s="181"/>
      <c r="H37" s="181">
        <f t="shared" ref="H37" si="61">F37-G37</f>
        <v>0</v>
      </c>
      <c r="I37" s="181"/>
      <c r="J37" s="181">
        <f t="shared" ref="J37" si="62">F37-I37</f>
        <v>0</v>
      </c>
      <c r="K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1">
        <f t="shared" ref="AC37" si="63">Z37+AA37+AB37</f>
        <v>0</v>
      </c>
      <c r="AD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1">
        <f t="shared" ref="AG37" si="64">AD37+AE37+AF37</f>
        <v>0</v>
      </c>
      <c r="AH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1">
        <f t="shared" ref="AK37" si="65">AH37+AI37+AJ37</f>
        <v>0</v>
      </c>
      <c r="AL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1">
        <f t="shared" ref="AO37" si="66">AL37+AM37+AN37</f>
        <v>0</v>
      </c>
      <c r="AP37" s="181">
        <f t="shared" ref="AP37" si="67">AC37+AG37+AK37+AO37</f>
        <v>0</v>
      </c>
    </row>
    <row r="38" spans="2:42">
      <c r="B38" s="179" t="s">
        <v>543</v>
      </c>
      <c r="C38" s="180" t="s">
        <v>544</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52"/>
        <v>0</v>
      </c>
      <c r="G38" s="181"/>
      <c r="H38" s="181">
        <f t="shared" si="53"/>
        <v>0</v>
      </c>
      <c r="I38" s="181"/>
      <c r="J38" s="181">
        <f t="shared" si="54"/>
        <v>0</v>
      </c>
      <c r="K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1">
        <f t="shared" si="55"/>
        <v>0</v>
      </c>
      <c r="AD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1">
        <f t="shared" si="56"/>
        <v>0</v>
      </c>
      <c r="AH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1">
        <f t="shared" si="57"/>
        <v>0</v>
      </c>
      <c r="AL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1">
        <f t="shared" si="58"/>
        <v>0</v>
      </c>
      <c r="AP38" s="181">
        <f t="shared" si="59"/>
        <v>0</v>
      </c>
    </row>
    <row r="39" spans="2:42">
      <c r="B39" s="179" t="s">
        <v>545</v>
      </c>
      <c r="C39" s="180" t="s">
        <v>546</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ref="F39:F43" si="68">D39+E39</f>
        <v>0</v>
      </c>
      <c r="G39" s="181"/>
      <c r="H39" s="181">
        <f t="shared" ref="H39:H43" si="69">F39-G39</f>
        <v>0</v>
      </c>
      <c r="I39" s="181"/>
      <c r="J39" s="181">
        <f t="shared" ref="J39:J43" si="70">F39-I39</f>
        <v>0</v>
      </c>
      <c r="K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1">
        <f t="shared" ref="AC39:AC43" si="71">Z39+AA39+AB39</f>
        <v>0</v>
      </c>
      <c r="AD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1">
        <f t="shared" ref="AG39:AG43" si="72">AD39+AE39+AF39</f>
        <v>0</v>
      </c>
      <c r="AH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1">
        <f t="shared" ref="AK39:AK43" si="73">AH39+AI39+AJ39</f>
        <v>0</v>
      </c>
      <c r="AL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1">
        <f t="shared" ref="AO39:AO43" si="74">AL39+AM39+AN39</f>
        <v>0</v>
      </c>
      <c r="AP39" s="181">
        <f t="shared" ref="AP39:AP43" si="75">AC39+AG39+AK39+AO39</f>
        <v>0</v>
      </c>
    </row>
    <row r="40" spans="2:42">
      <c r="B40" s="179" t="s">
        <v>285</v>
      </c>
      <c r="C40" s="180" t="s">
        <v>169</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ref="F40" si="76">D40+E40</f>
        <v>0</v>
      </c>
      <c r="G40" s="181"/>
      <c r="H40" s="181">
        <f t="shared" ref="H40" si="77">F40-G40</f>
        <v>0</v>
      </c>
      <c r="I40" s="181"/>
      <c r="J40" s="181">
        <f t="shared" ref="J40" si="78">F40-I40</f>
        <v>0</v>
      </c>
      <c r="K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1">
        <f t="shared" ref="AC40" si="79">Z40+AA40+AB40</f>
        <v>0</v>
      </c>
      <c r="AD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1">
        <f t="shared" ref="AG40" si="80">AD40+AE40+AF40</f>
        <v>0</v>
      </c>
      <c r="AH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1">
        <f t="shared" ref="AK40" si="81">AH40+AI40+AJ40</f>
        <v>0</v>
      </c>
      <c r="AL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1">
        <f t="shared" ref="AO40" si="82">AL40+AM40+AN40</f>
        <v>0</v>
      </c>
      <c r="AP40" s="181">
        <f t="shared" ref="AP40" si="83">AC40+AG40+AK40+AO40</f>
        <v>0</v>
      </c>
    </row>
    <row r="41" spans="2:42">
      <c r="B41" s="179" t="s">
        <v>547</v>
      </c>
      <c r="C41" s="180" t="s">
        <v>548</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68"/>
        <v>0</v>
      </c>
      <c r="G41" s="181"/>
      <c r="H41" s="181">
        <f t="shared" si="69"/>
        <v>0</v>
      </c>
      <c r="I41" s="181"/>
      <c r="J41" s="181">
        <f t="shared" si="70"/>
        <v>0</v>
      </c>
      <c r="K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1">
        <f t="shared" si="71"/>
        <v>0</v>
      </c>
      <c r="AD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1">
        <f t="shared" si="72"/>
        <v>0</v>
      </c>
      <c r="AH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1">
        <f t="shared" si="73"/>
        <v>0</v>
      </c>
      <c r="AL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1">
        <f t="shared" si="74"/>
        <v>0</v>
      </c>
      <c r="AP41" s="181">
        <f t="shared" si="75"/>
        <v>0</v>
      </c>
    </row>
    <row r="42" spans="2:42">
      <c r="B42" s="179" t="s">
        <v>549</v>
      </c>
      <c r="C42" s="180" t="s">
        <v>550</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ref="F42" si="84">D42+E42</f>
        <v>0</v>
      </c>
      <c r="G42" s="181"/>
      <c r="H42" s="181">
        <f t="shared" ref="H42" si="85">F42-G42</f>
        <v>0</v>
      </c>
      <c r="I42" s="181"/>
      <c r="J42" s="181">
        <f t="shared" ref="J42" si="86">F42-I42</f>
        <v>0</v>
      </c>
      <c r="K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1">
        <f t="shared" ref="AC42" si="87">Z42+AA42+AB42</f>
        <v>0</v>
      </c>
      <c r="AD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1">
        <f t="shared" ref="AG42" si="88">AD42+AE42+AF42</f>
        <v>0</v>
      </c>
      <c r="AH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1">
        <f t="shared" ref="AK42" si="89">AH42+AI42+AJ42</f>
        <v>0</v>
      </c>
      <c r="AL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1">
        <f t="shared" ref="AO42" si="90">AL42+AM42+AN42</f>
        <v>0</v>
      </c>
      <c r="AP42" s="181">
        <f t="shared" ref="AP42" si="91">AC42+AG42+AK42+AO42</f>
        <v>0</v>
      </c>
    </row>
    <row r="43" spans="2:42">
      <c r="B43" s="179" t="s">
        <v>551</v>
      </c>
      <c r="C43" s="180" t="s">
        <v>552</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68"/>
        <v>0</v>
      </c>
      <c r="G43" s="181"/>
      <c r="H43" s="181">
        <f t="shared" si="69"/>
        <v>0</v>
      </c>
      <c r="I43" s="181"/>
      <c r="J43" s="181">
        <f t="shared" si="70"/>
        <v>0</v>
      </c>
      <c r="K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1">
        <f t="shared" si="71"/>
        <v>0</v>
      </c>
      <c r="AD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1">
        <f t="shared" si="72"/>
        <v>0</v>
      </c>
      <c r="AH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1">
        <f t="shared" si="73"/>
        <v>0</v>
      </c>
      <c r="AL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1">
        <f t="shared" si="74"/>
        <v>0</v>
      </c>
      <c r="AP43" s="181">
        <f t="shared" si="75"/>
        <v>0</v>
      </c>
    </row>
    <row r="44" spans="2:42">
      <c r="B44" s="179" t="s">
        <v>553</v>
      </c>
      <c r="C44" s="180" t="s">
        <v>554</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52"/>
        <v>0</v>
      </c>
      <c r="G44" s="181"/>
      <c r="H44" s="181">
        <f t="shared" si="53"/>
        <v>0</v>
      </c>
      <c r="I44" s="181"/>
      <c r="J44" s="181">
        <f t="shared" si="54"/>
        <v>0</v>
      </c>
      <c r="K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1">
        <f t="shared" si="55"/>
        <v>0</v>
      </c>
      <c r="AD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1">
        <f t="shared" si="56"/>
        <v>0</v>
      </c>
      <c r="AH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1">
        <f t="shared" si="57"/>
        <v>0</v>
      </c>
      <c r="AL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1">
        <f t="shared" si="58"/>
        <v>0</v>
      </c>
      <c r="AP44" s="181">
        <f t="shared" si="59"/>
        <v>0</v>
      </c>
    </row>
    <row r="45" spans="2:42">
      <c r="B45" s="179" t="s">
        <v>260</v>
      </c>
      <c r="C45" s="180" t="s">
        <v>152</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ref="F45" si="92">D45+E45</f>
        <v>0</v>
      </c>
      <c r="G45" s="181"/>
      <c r="H45" s="181">
        <f t="shared" ref="H45" si="93">F45-G45</f>
        <v>0</v>
      </c>
      <c r="I45" s="181"/>
      <c r="J45" s="181">
        <f t="shared" ref="J45" si="94">F45-I45</f>
        <v>0</v>
      </c>
      <c r="K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1">
        <f t="shared" ref="AC45" si="95">Z45+AA45+AB45</f>
        <v>0</v>
      </c>
      <c r="AD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1">
        <f t="shared" ref="AG45" si="96">AD45+AE45+AF45</f>
        <v>0</v>
      </c>
      <c r="AH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1">
        <f t="shared" ref="AK45" si="97">AH45+AI45+AJ45</f>
        <v>0</v>
      </c>
      <c r="AL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1">
        <f t="shared" ref="AO45" si="98">AL45+AM45+AN45</f>
        <v>0</v>
      </c>
      <c r="AP45" s="181">
        <f t="shared" ref="AP45" si="99">AC45+AG45+AK45+AO45</f>
        <v>0</v>
      </c>
    </row>
    <row r="46" spans="2:42">
      <c r="B46" s="179" t="s">
        <v>555</v>
      </c>
      <c r="C46" s="180" t="s">
        <v>556</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12"/>
        <v>0</v>
      </c>
      <c r="G46" s="181"/>
      <c r="H46" s="181">
        <f t="shared" si="13"/>
        <v>0</v>
      </c>
      <c r="I46" s="181"/>
      <c r="J46" s="181">
        <f t="shared" si="14"/>
        <v>0</v>
      </c>
      <c r="K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1">
        <f t="shared" si="15"/>
        <v>0</v>
      </c>
      <c r="AD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1">
        <f t="shared" si="16"/>
        <v>0</v>
      </c>
      <c r="AH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1">
        <f t="shared" si="17"/>
        <v>0</v>
      </c>
      <c r="AL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1">
        <f t="shared" si="18"/>
        <v>0</v>
      </c>
      <c r="AP46" s="181">
        <f t="shared" si="19"/>
        <v>0</v>
      </c>
    </row>
    <row r="47" spans="2:42">
      <c r="B47" s="188" t="s">
        <v>269</v>
      </c>
      <c r="C47" s="189" t="s">
        <v>153</v>
      </c>
      <c r="D47" s="190">
        <f>SUM(D48:D82)</f>
        <v>3162000</v>
      </c>
      <c r="E47" s="190">
        <f>SUM(E48:E82)</f>
        <v>0</v>
      </c>
      <c r="F47" s="190">
        <f t="shared" si="0"/>
        <v>3162000</v>
      </c>
      <c r="G47" s="190">
        <f>SUM(G48:G82)</f>
        <v>0</v>
      </c>
      <c r="H47" s="190">
        <f t="shared" si="3"/>
        <v>3162000</v>
      </c>
      <c r="I47" s="190">
        <f t="shared" ref="I47:AB47" si="100">SUM(I48:I82)</f>
        <v>0</v>
      </c>
      <c r="J47" s="190">
        <f t="shared" si="100"/>
        <v>3162000</v>
      </c>
      <c r="K47" s="190">
        <f t="shared" si="100"/>
        <v>0</v>
      </c>
      <c r="L47" s="190">
        <f t="shared" si="100"/>
        <v>3162000</v>
      </c>
      <c r="M47" s="190">
        <f t="shared" si="100"/>
        <v>0</v>
      </c>
      <c r="N47" s="190">
        <f t="shared" si="100"/>
        <v>0</v>
      </c>
      <c r="O47" s="190">
        <f t="shared" si="100"/>
        <v>0</v>
      </c>
      <c r="P47" s="190">
        <f t="shared" si="100"/>
        <v>0</v>
      </c>
      <c r="Q47" s="190">
        <f t="shared" si="100"/>
        <v>0</v>
      </c>
      <c r="R47" s="190">
        <f t="shared" si="100"/>
        <v>0</v>
      </c>
      <c r="S47" s="190">
        <f t="shared" si="100"/>
        <v>0</v>
      </c>
      <c r="T47" s="190">
        <f t="shared" ref="T47" si="101">SUM(T48:T82)</f>
        <v>0</v>
      </c>
      <c r="U47" s="190">
        <f t="shared" si="100"/>
        <v>0</v>
      </c>
      <c r="V47" s="190">
        <f t="shared" si="100"/>
        <v>0</v>
      </c>
      <c r="W47" s="190">
        <f t="shared" si="100"/>
        <v>0</v>
      </c>
      <c r="X47" s="190">
        <f t="shared" si="100"/>
        <v>0</v>
      </c>
      <c r="Y47" s="190">
        <f t="shared" si="100"/>
        <v>0</v>
      </c>
      <c r="Z47" s="190">
        <f t="shared" si="100"/>
        <v>0</v>
      </c>
      <c r="AA47" s="190">
        <f t="shared" si="100"/>
        <v>0</v>
      </c>
      <c r="AB47" s="190">
        <f t="shared" si="100"/>
        <v>0</v>
      </c>
      <c r="AC47" s="190">
        <f t="shared" si="15"/>
        <v>0</v>
      </c>
      <c r="AD47" s="190">
        <f>SUM(AD48:AD82)</f>
        <v>0</v>
      </c>
      <c r="AE47" s="190">
        <f>SUM(AE48:AE82)</f>
        <v>0</v>
      </c>
      <c r="AF47" s="190">
        <f>SUM(AF48:AF82)</f>
        <v>0</v>
      </c>
      <c r="AG47" s="190">
        <f t="shared" si="8"/>
        <v>0</v>
      </c>
      <c r="AH47" s="190">
        <f>SUM(AH48:AH82)</f>
        <v>0</v>
      </c>
      <c r="AI47" s="190">
        <f>SUM(AI48:AI82)</f>
        <v>0</v>
      </c>
      <c r="AJ47" s="190">
        <f>SUM(AJ48:AJ82)</f>
        <v>0</v>
      </c>
      <c r="AK47" s="190">
        <f t="shared" si="9"/>
        <v>0</v>
      </c>
      <c r="AL47" s="190">
        <f>SUM(AL48:AL82)</f>
        <v>0</v>
      </c>
      <c r="AM47" s="190">
        <f>SUM(AM48:AM82)</f>
        <v>0</v>
      </c>
      <c r="AN47" s="190">
        <f>SUM(AN48:AN82)</f>
        <v>0</v>
      </c>
      <c r="AO47" s="190">
        <f t="shared" si="10"/>
        <v>0</v>
      </c>
      <c r="AP47" s="190">
        <f t="shared" si="11"/>
        <v>0</v>
      </c>
    </row>
    <row r="48" spans="2:42">
      <c r="B48" s="179" t="s">
        <v>557</v>
      </c>
      <c r="C48" s="180" t="s">
        <v>558</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ref="F48" si="102">D48+E48</f>
        <v>0</v>
      </c>
      <c r="G48" s="181"/>
      <c r="H48" s="181">
        <f t="shared" ref="H48" si="103">F48-G48</f>
        <v>0</v>
      </c>
      <c r="I48" s="181"/>
      <c r="J48" s="181">
        <f t="shared" ref="J48" si="104">F48-I48</f>
        <v>0</v>
      </c>
      <c r="K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1">
        <f t="shared" ref="AC48" si="105">Z48+AA48+AB48</f>
        <v>0</v>
      </c>
      <c r="AD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1">
        <f t="shared" ref="AG48" si="106">AD48+AE48+AF48</f>
        <v>0</v>
      </c>
      <c r="AH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1">
        <f t="shared" ref="AK48" si="107">AH48+AI48+AJ48</f>
        <v>0</v>
      </c>
      <c r="AL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1">
        <f t="shared" ref="AO48" si="108">AL48+AM48+AN48</f>
        <v>0</v>
      </c>
      <c r="AP48" s="181">
        <f t="shared" ref="AP48" si="109">AC48+AG48+AK48+AO48</f>
        <v>0</v>
      </c>
    </row>
    <row r="49" spans="2:42">
      <c r="B49" s="179" t="s">
        <v>270</v>
      </c>
      <c r="C49" s="180" t="s">
        <v>154</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3"/>
        <v>0</v>
      </c>
      <c r="I49" s="181"/>
      <c r="J49" s="181">
        <f t="shared" si="4"/>
        <v>0</v>
      </c>
      <c r="K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1">
        <f t="shared" si="7"/>
        <v>0</v>
      </c>
      <c r="AD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1">
        <f t="shared" si="8"/>
        <v>0</v>
      </c>
      <c r="AH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1">
        <f t="shared" si="9"/>
        <v>0</v>
      </c>
      <c r="AL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1">
        <f t="shared" si="10"/>
        <v>0</v>
      </c>
      <c r="AP49" s="181">
        <f t="shared" si="11"/>
        <v>0</v>
      </c>
    </row>
    <row r="50" spans="2:42">
      <c r="B50" s="179" t="s">
        <v>559</v>
      </c>
      <c r="C50" s="180" t="s">
        <v>560</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3"/>
        <v>0</v>
      </c>
      <c r="I50" s="181"/>
      <c r="J50" s="181">
        <f t="shared" si="4"/>
        <v>0</v>
      </c>
      <c r="K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1">
        <f t="shared" si="7"/>
        <v>0</v>
      </c>
      <c r="AD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1">
        <f t="shared" si="8"/>
        <v>0</v>
      </c>
      <c r="AH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1">
        <f t="shared" si="9"/>
        <v>0</v>
      </c>
      <c r="AL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1">
        <f t="shared" si="10"/>
        <v>0</v>
      </c>
      <c r="AP50" s="181">
        <f t="shared" si="11"/>
        <v>0</v>
      </c>
    </row>
    <row r="51" spans="2:42">
      <c r="B51" s="179" t="s">
        <v>561</v>
      </c>
      <c r="C51" s="180" t="s">
        <v>562</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0">D51+E51</f>
        <v>0</v>
      </c>
      <c r="G51" s="181"/>
      <c r="H51" s="181">
        <f t="shared" ref="H51:H69" si="111">F51-G51</f>
        <v>0</v>
      </c>
      <c r="I51" s="181"/>
      <c r="J51" s="181">
        <f t="shared" ref="J51:J69" si="112">F51-I51</f>
        <v>0</v>
      </c>
      <c r="K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1">
        <f t="shared" ref="AC51:AC69" si="113">Z51+AA51+AB51</f>
        <v>0</v>
      </c>
      <c r="AD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1">
        <f t="shared" ref="AG51:AG69" si="114">AD51+AE51+AF51</f>
        <v>0</v>
      </c>
      <c r="AH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1">
        <f t="shared" ref="AK51:AK69" si="115">AH51+AI51+AJ51</f>
        <v>0</v>
      </c>
      <c r="AL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1">
        <f t="shared" ref="AO51:AO69" si="116">AL51+AM51+AN51</f>
        <v>0</v>
      </c>
      <c r="AP51" s="181">
        <f t="shared" ref="AP51:AP69" si="117">AC51+AG51+AK51+AO51</f>
        <v>0</v>
      </c>
    </row>
    <row r="52" spans="2:42">
      <c r="B52" s="179" t="s">
        <v>271</v>
      </c>
      <c r="C52" s="180" t="s">
        <v>155</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0"/>
        <v>0</v>
      </c>
      <c r="G52" s="181"/>
      <c r="H52" s="181">
        <f t="shared" si="111"/>
        <v>0</v>
      </c>
      <c r="I52" s="181"/>
      <c r="J52" s="181">
        <f t="shared" si="112"/>
        <v>0</v>
      </c>
      <c r="K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1">
        <f t="shared" si="113"/>
        <v>0</v>
      </c>
      <c r="AD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1">
        <f t="shared" si="114"/>
        <v>0</v>
      </c>
      <c r="AH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1">
        <f t="shared" si="115"/>
        <v>0</v>
      </c>
      <c r="AL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1">
        <f t="shared" si="116"/>
        <v>0</v>
      </c>
      <c r="AP52" s="181">
        <f t="shared" si="117"/>
        <v>0</v>
      </c>
    </row>
    <row r="53" spans="2:42">
      <c r="B53" s="179" t="s">
        <v>563</v>
      </c>
      <c r="C53" s="180" t="s">
        <v>564</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 t="shared" ref="F53" si="118">D53+E53</f>
        <v>0</v>
      </c>
      <c r="G53" s="181"/>
      <c r="H53" s="181">
        <f t="shared" ref="H53" si="119">F53-G53</f>
        <v>0</v>
      </c>
      <c r="I53" s="181"/>
      <c r="J53" s="181">
        <f t="shared" ref="J53" si="120">F53-I53</f>
        <v>0</v>
      </c>
      <c r="K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1">
        <f t="shared" ref="AC53" si="121">Z53+AA53+AB53</f>
        <v>0</v>
      </c>
      <c r="AD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1">
        <f t="shared" ref="AG53" si="122">AD53+AE53+AF53</f>
        <v>0</v>
      </c>
      <c r="AH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1">
        <f t="shared" ref="AK53" si="123">AH53+AI53+AJ53</f>
        <v>0</v>
      </c>
      <c r="AL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1">
        <f t="shared" ref="AO53" si="124">AL53+AM53+AN53</f>
        <v>0</v>
      </c>
      <c r="AP53" s="181">
        <f t="shared" ref="AP53" si="125">AC53+AG53+AK53+AO53</f>
        <v>0</v>
      </c>
    </row>
    <row r="54" spans="2:42">
      <c r="B54" s="179" t="s">
        <v>565</v>
      </c>
      <c r="C54" s="180" t="s">
        <v>531</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0"/>
        <v>0</v>
      </c>
      <c r="G54" s="181"/>
      <c r="H54" s="181">
        <f t="shared" si="111"/>
        <v>0</v>
      </c>
      <c r="I54" s="181"/>
      <c r="J54" s="181">
        <f t="shared" si="112"/>
        <v>0</v>
      </c>
      <c r="K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1">
        <f t="shared" si="113"/>
        <v>0</v>
      </c>
      <c r="AD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1">
        <f t="shared" si="114"/>
        <v>0</v>
      </c>
      <c r="AH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1">
        <f t="shared" si="115"/>
        <v>0</v>
      </c>
      <c r="AL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1">
        <f t="shared" si="116"/>
        <v>0</v>
      </c>
      <c r="AP54" s="181">
        <f t="shared" si="117"/>
        <v>0</v>
      </c>
    </row>
    <row r="55" spans="2:42">
      <c r="B55" s="179" t="s">
        <v>272</v>
      </c>
      <c r="C55" s="180" t="s">
        <v>156</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 t="shared" ref="F55" si="126">D55+E55</f>
        <v>0</v>
      </c>
      <c r="G55" s="181"/>
      <c r="H55" s="181">
        <f t="shared" ref="H55" si="127">F55-G55</f>
        <v>0</v>
      </c>
      <c r="I55" s="181"/>
      <c r="J55" s="181">
        <f t="shared" ref="J55" si="128">F55-I55</f>
        <v>0</v>
      </c>
      <c r="K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1">
        <f t="shared" ref="AC55" si="129">Z55+AA55+AB55</f>
        <v>0</v>
      </c>
      <c r="AD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1">
        <f t="shared" ref="AG55" si="130">AD55+AE55+AF55</f>
        <v>0</v>
      </c>
      <c r="AH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1">
        <f t="shared" ref="AK55" si="131">AH55+AI55+AJ55</f>
        <v>0</v>
      </c>
      <c r="AL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1">
        <f t="shared" ref="AO55" si="132">AL55+AM55+AN55</f>
        <v>0</v>
      </c>
      <c r="AP55" s="181">
        <f t="shared" ref="AP55" si="133">AC55+AG55+AK55+AO55</f>
        <v>0</v>
      </c>
    </row>
    <row r="56" spans="2:42">
      <c r="B56" s="179" t="s">
        <v>566</v>
      </c>
      <c r="C56" s="180" t="s">
        <v>567</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0"/>
        <v>0</v>
      </c>
      <c r="G56" s="181"/>
      <c r="H56" s="181">
        <f t="shared" si="111"/>
        <v>0</v>
      </c>
      <c r="I56" s="181"/>
      <c r="J56" s="181">
        <f t="shared" si="112"/>
        <v>0</v>
      </c>
      <c r="K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1">
        <f t="shared" si="113"/>
        <v>0</v>
      </c>
      <c r="AD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1">
        <f t="shared" si="114"/>
        <v>0</v>
      </c>
      <c r="AH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1">
        <f t="shared" si="115"/>
        <v>0</v>
      </c>
      <c r="AL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1">
        <f t="shared" si="116"/>
        <v>0</v>
      </c>
      <c r="AP56" s="181">
        <f t="shared" si="117"/>
        <v>0</v>
      </c>
    </row>
    <row r="57" spans="2:42">
      <c r="B57" s="179" t="s">
        <v>568</v>
      </c>
      <c r="C57" s="180" t="s">
        <v>538</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 t="shared" ref="F57" si="134">D57+E57</f>
        <v>0</v>
      </c>
      <c r="G57" s="181"/>
      <c r="H57" s="181">
        <f t="shared" ref="H57" si="135">F57-G57</f>
        <v>0</v>
      </c>
      <c r="I57" s="181"/>
      <c r="J57" s="181">
        <f t="shared" ref="J57" si="136">F57-I57</f>
        <v>0</v>
      </c>
      <c r="K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1">
        <f t="shared" ref="AC57" si="137">Z57+AA57+AB57</f>
        <v>0</v>
      </c>
      <c r="AD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1">
        <f t="shared" ref="AG57" si="138">AD57+AE57+AF57</f>
        <v>0</v>
      </c>
      <c r="AH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1">
        <f t="shared" ref="AK57" si="139">AH57+AI57+AJ57</f>
        <v>0</v>
      </c>
      <c r="AL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1">
        <f t="shared" ref="AO57" si="140">AL57+AM57+AN57</f>
        <v>0</v>
      </c>
      <c r="AP57" s="181">
        <f t="shared" ref="AP57" si="141">AC57+AG57+AK57+AO57</f>
        <v>0</v>
      </c>
    </row>
    <row r="58" spans="2:42">
      <c r="B58" s="179" t="s">
        <v>569</v>
      </c>
      <c r="C58" s="180" t="s">
        <v>539</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0"/>
        <v>0</v>
      </c>
      <c r="G58" s="181"/>
      <c r="H58" s="181">
        <f t="shared" si="111"/>
        <v>0</v>
      </c>
      <c r="I58" s="181"/>
      <c r="J58" s="181">
        <f t="shared" si="112"/>
        <v>0</v>
      </c>
      <c r="K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1">
        <f t="shared" si="113"/>
        <v>0</v>
      </c>
      <c r="AD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1">
        <f t="shared" si="114"/>
        <v>0</v>
      </c>
      <c r="AH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1">
        <f t="shared" si="115"/>
        <v>0</v>
      </c>
      <c r="AL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1">
        <f t="shared" si="116"/>
        <v>0</v>
      </c>
      <c r="AP58" s="181">
        <f t="shared" si="117"/>
        <v>0</v>
      </c>
    </row>
    <row r="59" spans="2:42">
      <c r="B59" s="179" t="s">
        <v>570</v>
      </c>
      <c r="C59" s="180" t="s">
        <v>571</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 t="shared" ref="F59" si="142">D59+E59</f>
        <v>0</v>
      </c>
      <c r="G59" s="181"/>
      <c r="H59" s="181">
        <f t="shared" ref="H59" si="143">F59-G59</f>
        <v>0</v>
      </c>
      <c r="I59" s="181"/>
      <c r="J59" s="181">
        <f t="shared" ref="J59" si="144">F59-I59</f>
        <v>0</v>
      </c>
      <c r="K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1">
        <f t="shared" ref="AC59" si="145">Z59+AA59+AB59</f>
        <v>0</v>
      </c>
      <c r="AD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1">
        <f t="shared" ref="AG59" si="146">AD59+AE59+AF59</f>
        <v>0</v>
      </c>
      <c r="AH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1">
        <f t="shared" ref="AK59" si="147">AH59+AI59+AJ59</f>
        <v>0</v>
      </c>
      <c r="AL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1">
        <f t="shared" ref="AO59" si="148">AL59+AM59+AN59</f>
        <v>0</v>
      </c>
      <c r="AP59" s="181">
        <f t="shared" ref="AP59" si="149">AC59+AG59+AK59+AO59</f>
        <v>0</v>
      </c>
    </row>
    <row r="60" spans="2:42">
      <c r="B60" s="179" t="s">
        <v>572</v>
      </c>
      <c r="C60" s="180" t="s">
        <v>573</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0"/>
        <v>0</v>
      </c>
      <c r="G60" s="181"/>
      <c r="H60" s="181">
        <f t="shared" si="111"/>
        <v>0</v>
      </c>
      <c r="I60" s="181"/>
      <c r="J60" s="181">
        <f t="shared" si="112"/>
        <v>0</v>
      </c>
      <c r="K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1">
        <f t="shared" si="113"/>
        <v>0</v>
      </c>
      <c r="AD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1">
        <f t="shared" si="114"/>
        <v>0</v>
      </c>
      <c r="AH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1">
        <f t="shared" si="115"/>
        <v>0</v>
      </c>
      <c r="AL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1">
        <f t="shared" si="116"/>
        <v>0</v>
      </c>
      <c r="AP60" s="181">
        <f t="shared" si="117"/>
        <v>0</v>
      </c>
    </row>
    <row r="61" spans="2:42">
      <c r="B61" s="179" t="s">
        <v>574</v>
      </c>
      <c r="C61" s="180" t="s">
        <v>546</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 t="shared" ref="F61" si="150">D61+E61</f>
        <v>0</v>
      </c>
      <c r="G61" s="181"/>
      <c r="H61" s="181">
        <f t="shared" ref="H61" si="151">F61-G61</f>
        <v>0</v>
      </c>
      <c r="I61" s="181"/>
      <c r="J61" s="181">
        <f t="shared" ref="J61" si="152">F61-I61</f>
        <v>0</v>
      </c>
      <c r="K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1">
        <f t="shared" ref="AC61" si="153">Z61+AA61+AB61</f>
        <v>0</v>
      </c>
      <c r="AD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1">
        <f t="shared" ref="AG61" si="154">AD61+AE61+AF61</f>
        <v>0</v>
      </c>
      <c r="AH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1">
        <f t="shared" ref="AK61" si="155">AH61+AI61+AJ61</f>
        <v>0</v>
      </c>
      <c r="AL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1">
        <f t="shared" ref="AO61" si="156">AL61+AM61+AN61</f>
        <v>0</v>
      </c>
      <c r="AP61" s="181">
        <f t="shared" ref="AP61" si="157">AC61+AG61+AK61+AO61</f>
        <v>0</v>
      </c>
    </row>
    <row r="62" spans="2:42">
      <c r="B62" s="179" t="s">
        <v>575</v>
      </c>
      <c r="C62" s="180" t="s">
        <v>576</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0"/>
        <v>0</v>
      </c>
      <c r="G62" s="181"/>
      <c r="H62" s="181">
        <f t="shared" si="111"/>
        <v>0</v>
      </c>
      <c r="I62" s="181"/>
      <c r="J62" s="181">
        <f t="shared" si="112"/>
        <v>0</v>
      </c>
      <c r="K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1">
        <f t="shared" si="113"/>
        <v>0</v>
      </c>
      <c r="AD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1">
        <f t="shared" si="114"/>
        <v>0</v>
      </c>
      <c r="AH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1">
        <f t="shared" si="115"/>
        <v>0</v>
      </c>
      <c r="AL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1">
        <f t="shared" si="116"/>
        <v>0</v>
      </c>
      <c r="AP62" s="181">
        <f t="shared" si="117"/>
        <v>0</v>
      </c>
    </row>
    <row r="63" spans="2:42">
      <c r="B63" s="179" t="s">
        <v>273</v>
      </c>
      <c r="C63" s="180" t="s">
        <v>157</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0"/>
        <v>0</v>
      </c>
      <c r="G63" s="181"/>
      <c r="H63" s="181">
        <f t="shared" si="111"/>
        <v>0</v>
      </c>
      <c r="I63" s="181"/>
      <c r="J63" s="181">
        <f t="shared" si="112"/>
        <v>0</v>
      </c>
      <c r="K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1">
        <f t="shared" si="113"/>
        <v>0</v>
      </c>
      <c r="AD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1">
        <f t="shared" si="114"/>
        <v>0</v>
      </c>
      <c r="AH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1">
        <f t="shared" si="115"/>
        <v>0</v>
      </c>
      <c r="AL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1">
        <f t="shared" si="116"/>
        <v>0</v>
      </c>
      <c r="AP63" s="181">
        <f t="shared" si="117"/>
        <v>0</v>
      </c>
    </row>
    <row r="64" spans="2:42">
      <c r="B64" s="179" t="s">
        <v>577</v>
      </c>
      <c r="C64" s="180" t="s">
        <v>578</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3162000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 t="shared" ref="F64" si="158">D64+E64</f>
        <v>3162000</v>
      </c>
      <c r="G64" s="181"/>
      <c r="H64" s="181">
        <f t="shared" ref="H64" si="159">F64-G64</f>
        <v>3162000</v>
      </c>
      <c r="I64" s="181"/>
      <c r="J64" s="181">
        <f t="shared" ref="J64" si="160">F64-I64</f>
        <v>3162000</v>
      </c>
      <c r="K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3162000</v>
      </c>
      <c r="M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1">
        <f t="shared" ref="AC64" si="161">Z64+AA64+AB64</f>
        <v>0</v>
      </c>
      <c r="AD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1">
        <f t="shared" ref="AG64" si="162">AD64+AE64+AF64</f>
        <v>0</v>
      </c>
      <c r="AH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1">
        <f t="shared" ref="AK64" si="163">AH64+AI64+AJ64</f>
        <v>0</v>
      </c>
      <c r="AL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1">
        <f t="shared" ref="AO64" si="164">AL64+AM64+AN64</f>
        <v>0</v>
      </c>
      <c r="AP64" s="181">
        <f t="shared" ref="AP64" si="165">AC64+AG64+AK64+AO64</f>
        <v>0</v>
      </c>
    </row>
    <row r="65" spans="2:42">
      <c r="B65" s="179" t="s">
        <v>579</v>
      </c>
      <c r="C65" s="180" t="s">
        <v>580</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0"/>
        <v>0</v>
      </c>
      <c r="G65" s="181"/>
      <c r="H65" s="181">
        <f t="shared" si="111"/>
        <v>0</v>
      </c>
      <c r="I65" s="181"/>
      <c r="J65" s="181">
        <f t="shared" si="112"/>
        <v>0</v>
      </c>
      <c r="K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1">
        <f t="shared" si="113"/>
        <v>0</v>
      </c>
      <c r="AD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1">
        <f t="shared" si="114"/>
        <v>0</v>
      </c>
      <c r="AH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1">
        <f t="shared" si="115"/>
        <v>0</v>
      </c>
      <c r="AL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1">
        <f t="shared" si="116"/>
        <v>0</v>
      </c>
      <c r="AP65" s="181">
        <f t="shared" si="117"/>
        <v>0</v>
      </c>
    </row>
    <row r="66" spans="2:42">
      <c r="B66" s="179" t="s">
        <v>581</v>
      </c>
      <c r="C66" s="180" t="s">
        <v>582</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 t="shared" ref="F66" si="166">D66+E66</f>
        <v>0</v>
      </c>
      <c r="G66" s="181"/>
      <c r="H66" s="181">
        <f t="shared" ref="H66" si="167">F66-G66</f>
        <v>0</v>
      </c>
      <c r="I66" s="181"/>
      <c r="J66" s="181">
        <f t="shared" ref="J66" si="168">F66-I66</f>
        <v>0</v>
      </c>
      <c r="K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1">
        <f t="shared" ref="AC66" si="169">Z66+AA66+AB66</f>
        <v>0</v>
      </c>
      <c r="AD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1">
        <f t="shared" ref="AG66" si="170">AD66+AE66+AF66</f>
        <v>0</v>
      </c>
      <c r="AH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1">
        <f t="shared" ref="AK66" si="171">AH66+AI66+AJ66</f>
        <v>0</v>
      </c>
      <c r="AL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1">
        <f t="shared" ref="AO66" si="172">AL66+AM66+AN66</f>
        <v>0</v>
      </c>
      <c r="AP66" s="181">
        <f t="shared" ref="AP66" si="173">AC66+AG66+AK66+AO66</f>
        <v>0</v>
      </c>
    </row>
    <row r="67" spans="2:42">
      <c r="B67" s="179" t="s">
        <v>583</v>
      </c>
      <c r="C67" s="180" t="s">
        <v>584</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0"/>
        <v>0</v>
      </c>
      <c r="G67" s="181"/>
      <c r="H67" s="181">
        <f t="shared" si="111"/>
        <v>0</v>
      </c>
      <c r="I67" s="181"/>
      <c r="J67" s="181">
        <f t="shared" si="112"/>
        <v>0</v>
      </c>
      <c r="K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1">
        <f t="shared" si="113"/>
        <v>0</v>
      </c>
      <c r="AD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1">
        <f t="shared" si="114"/>
        <v>0</v>
      </c>
      <c r="AH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1">
        <f t="shared" si="115"/>
        <v>0</v>
      </c>
      <c r="AL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1">
        <f t="shared" si="116"/>
        <v>0</v>
      </c>
      <c r="AP67" s="181">
        <f t="shared" si="117"/>
        <v>0</v>
      </c>
    </row>
    <row r="68" spans="2:42">
      <c r="B68" s="179" t="s">
        <v>585</v>
      </c>
      <c r="C68" s="180" t="s">
        <v>586</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 t="shared" ref="F68" si="174">D68+E68</f>
        <v>0</v>
      </c>
      <c r="G68" s="181"/>
      <c r="H68" s="181">
        <f t="shared" ref="H68" si="175">F68-G68</f>
        <v>0</v>
      </c>
      <c r="I68" s="181"/>
      <c r="J68" s="181">
        <f t="shared" ref="J68" si="176">F68-I68</f>
        <v>0</v>
      </c>
      <c r="K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1">
        <f t="shared" ref="AC68" si="177">Z68+AA68+AB68</f>
        <v>0</v>
      </c>
      <c r="AD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1">
        <f t="shared" ref="AG68" si="178">AD68+AE68+AF68</f>
        <v>0</v>
      </c>
      <c r="AH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1">
        <f t="shared" ref="AK68" si="179">AH68+AI68+AJ68</f>
        <v>0</v>
      </c>
      <c r="AL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1">
        <f t="shared" ref="AO68" si="180">AL68+AM68+AN68</f>
        <v>0</v>
      </c>
      <c r="AP68" s="181">
        <f t="shared" ref="AP68" si="181">AC68+AG68+AK68+AO68</f>
        <v>0</v>
      </c>
    </row>
    <row r="69" spans="2:42">
      <c r="B69" s="179" t="s">
        <v>587</v>
      </c>
      <c r="C69" s="180" t="s">
        <v>588</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0"/>
        <v>0</v>
      </c>
      <c r="G69" s="181"/>
      <c r="H69" s="181">
        <f t="shared" si="111"/>
        <v>0</v>
      </c>
      <c r="I69" s="181"/>
      <c r="J69" s="181">
        <f t="shared" si="112"/>
        <v>0</v>
      </c>
      <c r="K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1">
        <f t="shared" si="113"/>
        <v>0</v>
      </c>
      <c r="AD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1">
        <f t="shared" si="114"/>
        <v>0</v>
      </c>
      <c r="AH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1">
        <f t="shared" si="115"/>
        <v>0</v>
      </c>
      <c r="AL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1">
        <f t="shared" si="116"/>
        <v>0</v>
      </c>
      <c r="AP69" s="181">
        <f t="shared" si="117"/>
        <v>0</v>
      </c>
    </row>
    <row r="70" spans="2:42">
      <c r="B70" s="179" t="s">
        <v>589</v>
      </c>
      <c r="C70" s="180" t="s">
        <v>590</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 t="shared" ref="F70" si="182">D70+E70</f>
        <v>0</v>
      </c>
      <c r="G70" s="181"/>
      <c r="H70" s="181">
        <f t="shared" ref="H70" si="183">F70-G70</f>
        <v>0</v>
      </c>
      <c r="I70" s="181"/>
      <c r="J70" s="181">
        <f t="shared" ref="J70" si="184">F70-I70</f>
        <v>0</v>
      </c>
      <c r="K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1">
        <f t="shared" ref="AC70" si="185">Z70+AA70+AB70</f>
        <v>0</v>
      </c>
      <c r="AD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1">
        <f t="shared" ref="AG70" si="186">AD70+AE70+AF70</f>
        <v>0</v>
      </c>
      <c r="AH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1">
        <f t="shared" ref="AK70" si="187">AH70+AI70+AJ70</f>
        <v>0</v>
      </c>
      <c r="AL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1">
        <f t="shared" ref="AO70" si="188">AL70+AM70+AN70</f>
        <v>0</v>
      </c>
      <c r="AP70" s="181">
        <f t="shared" ref="AP70" si="189">AC70+AG70+AK70+AO70</f>
        <v>0</v>
      </c>
    </row>
    <row r="71" spans="2:42">
      <c r="B71" s="179" t="s">
        <v>591</v>
      </c>
      <c r="C71" s="180" t="s">
        <v>592</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0">D71+E71</f>
        <v>0</v>
      </c>
      <c r="G71" s="181"/>
      <c r="H71" s="181">
        <f t="shared" ref="H71:H82" si="191">F71-G71</f>
        <v>0</v>
      </c>
      <c r="I71" s="181"/>
      <c r="J71" s="181">
        <f t="shared" ref="J71:J82" si="192">F71-I71</f>
        <v>0</v>
      </c>
      <c r="K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1">
        <f t="shared" ref="AC71:AC82" si="193">Z71+AA71+AB71</f>
        <v>0</v>
      </c>
      <c r="AD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1">
        <f t="shared" ref="AG71:AG82" si="194">AD71+AE71+AF71</f>
        <v>0</v>
      </c>
      <c r="AH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1">
        <f t="shared" ref="AK71:AK82" si="195">AH71+AI71+AJ71</f>
        <v>0</v>
      </c>
      <c r="AL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1">
        <f t="shared" ref="AO71:AO82" si="196">AL71+AM71+AN71</f>
        <v>0</v>
      </c>
      <c r="AP71" s="181">
        <f t="shared" ref="AP71:AP82" si="197">AC71+AG71+AK71+AO71</f>
        <v>0</v>
      </c>
    </row>
    <row r="72" spans="2:42">
      <c r="B72" s="179" t="s">
        <v>286</v>
      </c>
      <c r="C72" s="180" t="s">
        <v>170</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0"/>
        <v>0</v>
      </c>
      <c r="G72" s="181"/>
      <c r="H72" s="181">
        <f t="shared" si="191"/>
        <v>0</v>
      </c>
      <c r="I72" s="181"/>
      <c r="J72" s="181">
        <f t="shared" si="192"/>
        <v>0</v>
      </c>
      <c r="K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1">
        <f t="shared" si="193"/>
        <v>0</v>
      </c>
      <c r="AD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1">
        <f t="shared" si="194"/>
        <v>0</v>
      </c>
      <c r="AH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1">
        <f t="shared" si="195"/>
        <v>0</v>
      </c>
      <c r="AL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1">
        <f t="shared" si="196"/>
        <v>0</v>
      </c>
      <c r="AP72" s="181">
        <f t="shared" si="197"/>
        <v>0</v>
      </c>
    </row>
    <row r="73" spans="2:42">
      <c r="B73" s="179" t="s">
        <v>593</v>
      </c>
      <c r="C73" s="180" t="s">
        <v>594</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0"/>
        <v>0</v>
      </c>
      <c r="G73" s="181"/>
      <c r="H73" s="181">
        <f t="shared" si="191"/>
        <v>0</v>
      </c>
      <c r="I73" s="181"/>
      <c r="J73" s="181">
        <f t="shared" si="192"/>
        <v>0</v>
      </c>
      <c r="K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1">
        <f t="shared" si="193"/>
        <v>0</v>
      </c>
      <c r="AD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1">
        <f t="shared" si="194"/>
        <v>0</v>
      </c>
      <c r="AH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1">
        <f t="shared" si="195"/>
        <v>0</v>
      </c>
      <c r="AL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1">
        <f t="shared" si="196"/>
        <v>0</v>
      </c>
      <c r="AP73" s="181">
        <f t="shared" si="197"/>
        <v>0</v>
      </c>
    </row>
    <row r="74" spans="2:42">
      <c r="B74" s="179" t="s">
        <v>595</v>
      </c>
      <c r="C74" s="180" t="s">
        <v>596</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0"/>
        <v>0</v>
      </c>
      <c r="G74" s="181"/>
      <c r="H74" s="181">
        <f t="shared" si="191"/>
        <v>0</v>
      </c>
      <c r="I74" s="181"/>
      <c r="J74" s="181">
        <f t="shared" si="192"/>
        <v>0</v>
      </c>
      <c r="K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1">
        <f t="shared" si="193"/>
        <v>0</v>
      </c>
      <c r="AD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1">
        <f t="shared" si="194"/>
        <v>0</v>
      </c>
      <c r="AH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1">
        <f t="shared" si="195"/>
        <v>0</v>
      </c>
      <c r="AL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1">
        <f t="shared" si="196"/>
        <v>0</v>
      </c>
      <c r="AP74" s="181">
        <f t="shared" si="197"/>
        <v>0</v>
      </c>
    </row>
    <row r="75" spans="2:42">
      <c r="B75" s="179" t="s">
        <v>597</v>
      </c>
      <c r="C75" s="180" t="s">
        <v>598</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0"/>
        <v>0</v>
      </c>
      <c r="G75" s="181"/>
      <c r="H75" s="181">
        <f t="shared" si="191"/>
        <v>0</v>
      </c>
      <c r="I75" s="181"/>
      <c r="J75" s="181">
        <f t="shared" si="192"/>
        <v>0</v>
      </c>
      <c r="K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1">
        <f t="shared" si="193"/>
        <v>0</v>
      </c>
      <c r="AD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1">
        <f t="shared" si="194"/>
        <v>0</v>
      </c>
      <c r="AH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1">
        <f t="shared" si="195"/>
        <v>0</v>
      </c>
      <c r="AL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1">
        <f t="shared" si="196"/>
        <v>0</v>
      </c>
      <c r="AP75" s="181">
        <f t="shared" si="197"/>
        <v>0</v>
      </c>
    </row>
    <row r="76" spans="2:42">
      <c r="B76" s="179" t="s">
        <v>599</v>
      </c>
      <c r="C76" s="180" t="s">
        <v>600</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0"/>
        <v>0</v>
      </c>
      <c r="G76" s="181"/>
      <c r="H76" s="181">
        <f t="shared" si="191"/>
        <v>0</v>
      </c>
      <c r="I76" s="181"/>
      <c r="J76" s="181">
        <f t="shared" si="192"/>
        <v>0</v>
      </c>
      <c r="K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1">
        <f t="shared" si="193"/>
        <v>0</v>
      </c>
      <c r="AD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1">
        <f t="shared" si="194"/>
        <v>0</v>
      </c>
      <c r="AH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1">
        <f t="shared" si="195"/>
        <v>0</v>
      </c>
      <c r="AL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1">
        <f t="shared" si="196"/>
        <v>0</v>
      </c>
      <c r="AP76" s="181">
        <f t="shared" si="197"/>
        <v>0</v>
      </c>
    </row>
    <row r="77" spans="2:42">
      <c r="B77" s="179" t="s">
        <v>601</v>
      </c>
      <c r="C77" s="180" t="s">
        <v>602</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0"/>
        <v>0</v>
      </c>
      <c r="G77" s="181"/>
      <c r="H77" s="181">
        <f t="shared" si="191"/>
        <v>0</v>
      </c>
      <c r="I77" s="181"/>
      <c r="J77" s="181">
        <f t="shared" si="192"/>
        <v>0</v>
      </c>
      <c r="K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1">
        <f t="shared" si="193"/>
        <v>0</v>
      </c>
      <c r="AD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1">
        <f t="shared" si="194"/>
        <v>0</v>
      </c>
      <c r="AH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1">
        <f t="shared" si="195"/>
        <v>0</v>
      </c>
      <c r="AL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1">
        <f t="shared" si="196"/>
        <v>0</v>
      </c>
      <c r="AP77" s="181">
        <f t="shared" si="197"/>
        <v>0</v>
      </c>
    </row>
    <row r="78" spans="2:42">
      <c r="B78" s="179" t="s">
        <v>603</v>
      </c>
      <c r="C78" s="180" t="s">
        <v>604</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0"/>
        <v>0</v>
      </c>
      <c r="G78" s="181"/>
      <c r="H78" s="181">
        <f t="shared" si="191"/>
        <v>0</v>
      </c>
      <c r="I78" s="181"/>
      <c r="J78" s="181">
        <f t="shared" si="192"/>
        <v>0</v>
      </c>
      <c r="K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1">
        <f t="shared" si="193"/>
        <v>0</v>
      </c>
      <c r="AD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1">
        <f t="shared" si="194"/>
        <v>0</v>
      </c>
      <c r="AH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1">
        <f t="shared" si="195"/>
        <v>0</v>
      </c>
      <c r="AL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1">
        <f t="shared" si="196"/>
        <v>0</v>
      </c>
      <c r="AP78" s="181">
        <f t="shared" si="197"/>
        <v>0</v>
      </c>
    </row>
    <row r="79" spans="2:42">
      <c r="B79" s="179" t="s">
        <v>605</v>
      </c>
      <c r="C79" s="180" t="s">
        <v>606</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0"/>
        <v>0</v>
      </c>
      <c r="G79" s="181"/>
      <c r="H79" s="181">
        <f t="shared" si="191"/>
        <v>0</v>
      </c>
      <c r="I79" s="181"/>
      <c r="J79" s="181">
        <f t="shared" si="192"/>
        <v>0</v>
      </c>
      <c r="K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1">
        <f t="shared" si="193"/>
        <v>0</v>
      </c>
      <c r="AD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1">
        <f t="shared" si="194"/>
        <v>0</v>
      </c>
      <c r="AH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1">
        <f t="shared" si="195"/>
        <v>0</v>
      </c>
      <c r="AL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1">
        <f t="shared" si="196"/>
        <v>0</v>
      </c>
      <c r="AP79" s="181">
        <f t="shared" si="197"/>
        <v>0</v>
      </c>
    </row>
    <row r="80" spans="2:42">
      <c r="B80" s="179" t="s">
        <v>607</v>
      </c>
      <c r="C80" s="180" t="s">
        <v>608</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0"/>
        <v>0</v>
      </c>
      <c r="G80" s="181"/>
      <c r="H80" s="181">
        <f t="shared" si="191"/>
        <v>0</v>
      </c>
      <c r="I80" s="181"/>
      <c r="J80" s="181">
        <f t="shared" si="192"/>
        <v>0</v>
      </c>
      <c r="K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1">
        <f t="shared" si="193"/>
        <v>0</v>
      </c>
      <c r="AD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1">
        <f t="shared" si="194"/>
        <v>0</v>
      </c>
      <c r="AH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1">
        <f t="shared" si="195"/>
        <v>0</v>
      </c>
      <c r="AL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1">
        <f t="shared" si="196"/>
        <v>0</v>
      </c>
      <c r="AP80" s="181">
        <f t="shared" si="197"/>
        <v>0</v>
      </c>
    </row>
    <row r="81" spans="2:42">
      <c r="B81" s="179" t="s">
        <v>609</v>
      </c>
      <c r="C81" s="180" t="s">
        <v>610</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0"/>
        <v>0</v>
      </c>
      <c r="G81" s="181"/>
      <c r="H81" s="181">
        <f t="shared" si="191"/>
        <v>0</v>
      </c>
      <c r="I81" s="181"/>
      <c r="J81" s="181">
        <f t="shared" si="192"/>
        <v>0</v>
      </c>
      <c r="K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1">
        <f t="shared" si="193"/>
        <v>0</v>
      </c>
      <c r="AD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1">
        <f t="shared" si="194"/>
        <v>0</v>
      </c>
      <c r="AH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1">
        <f t="shared" si="195"/>
        <v>0</v>
      </c>
      <c r="AL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1">
        <f t="shared" si="196"/>
        <v>0</v>
      </c>
      <c r="AP81" s="181">
        <f t="shared" si="197"/>
        <v>0</v>
      </c>
    </row>
    <row r="82" spans="2:42">
      <c r="B82" s="179" t="s">
        <v>611</v>
      </c>
      <c r="C82" s="180" t="s">
        <v>612</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0"/>
        <v>0</v>
      </c>
      <c r="G82" s="181"/>
      <c r="H82" s="181">
        <f t="shared" si="191"/>
        <v>0</v>
      </c>
      <c r="I82" s="181"/>
      <c r="J82" s="181">
        <f t="shared" si="192"/>
        <v>0</v>
      </c>
      <c r="K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1">
        <f t="shared" si="193"/>
        <v>0</v>
      </c>
      <c r="AD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1">
        <f t="shared" si="194"/>
        <v>0</v>
      </c>
      <c r="AH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1">
        <f t="shared" si="195"/>
        <v>0</v>
      </c>
      <c r="AL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1">
        <f t="shared" si="196"/>
        <v>0</v>
      </c>
      <c r="AP82" s="181">
        <f t="shared" si="197"/>
        <v>0</v>
      </c>
    </row>
    <row r="83" spans="2:42">
      <c r="B83" s="188" t="s">
        <v>274</v>
      </c>
      <c r="C83" s="189" t="s">
        <v>158</v>
      </c>
      <c r="D83" s="190">
        <f>SUM(D84:D88)</f>
        <v>0</v>
      </c>
      <c r="E83" s="190">
        <f>SUM(E84:E88)</f>
        <v>0</v>
      </c>
      <c r="F83" s="190">
        <f t="shared" si="0"/>
        <v>0</v>
      </c>
      <c r="G83" s="190">
        <f>SUM(G84:G88)</f>
        <v>0</v>
      </c>
      <c r="H83" s="190">
        <f t="shared" si="3"/>
        <v>0</v>
      </c>
      <c r="I83" s="190">
        <f>SUM(I84:I88)</f>
        <v>0</v>
      </c>
      <c r="J83" s="190">
        <f t="shared" si="4"/>
        <v>0</v>
      </c>
      <c r="K83" s="190">
        <f t="shared" ref="K83:AB83" si="198">SUM(K84:K88)</f>
        <v>0</v>
      </c>
      <c r="L83" s="190">
        <f t="shared" si="198"/>
        <v>0</v>
      </c>
      <c r="M83" s="190">
        <f t="shared" si="198"/>
        <v>0</v>
      </c>
      <c r="N83" s="190">
        <f t="shared" si="198"/>
        <v>0</v>
      </c>
      <c r="O83" s="190">
        <f t="shared" si="198"/>
        <v>0</v>
      </c>
      <c r="P83" s="190">
        <f t="shared" ref="P83:Q83" si="199">SUM(P84:P88)</f>
        <v>0</v>
      </c>
      <c r="Q83" s="190">
        <f t="shared" si="199"/>
        <v>0</v>
      </c>
      <c r="R83" s="190">
        <f t="shared" si="198"/>
        <v>0</v>
      </c>
      <c r="S83" s="190">
        <f t="shared" si="198"/>
        <v>0</v>
      </c>
      <c r="T83" s="190">
        <f t="shared" ref="T83" si="200">SUM(T84:T88)</f>
        <v>0</v>
      </c>
      <c r="U83" s="190">
        <f t="shared" si="198"/>
        <v>0</v>
      </c>
      <c r="V83" s="190">
        <f t="shared" si="198"/>
        <v>0</v>
      </c>
      <c r="W83" s="190">
        <f t="shared" ref="W83" si="201">SUM(W84:W88)</f>
        <v>0</v>
      </c>
      <c r="X83" s="190">
        <f t="shared" si="198"/>
        <v>0</v>
      </c>
      <c r="Y83" s="190">
        <f t="shared" si="198"/>
        <v>0</v>
      </c>
      <c r="Z83" s="190">
        <f t="shared" si="198"/>
        <v>0</v>
      </c>
      <c r="AA83" s="190">
        <f t="shared" si="198"/>
        <v>0</v>
      </c>
      <c r="AB83" s="190">
        <f t="shared" si="198"/>
        <v>0</v>
      </c>
      <c r="AC83" s="190">
        <f t="shared" si="7"/>
        <v>0</v>
      </c>
      <c r="AD83" s="190">
        <f>SUM(AD84:AD88)</f>
        <v>0</v>
      </c>
      <c r="AE83" s="190">
        <f>SUM(AE84:AE88)</f>
        <v>0</v>
      </c>
      <c r="AF83" s="190">
        <f>SUM(AF84:AF88)</f>
        <v>0</v>
      </c>
      <c r="AG83" s="190">
        <f t="shared" si="8"/>
        <v>0</v>
      </c>
      <c r="AH83" s="190">
        <f>SUM(AH84:AH88)</f>
        <v>0</v>
      </c>
      <c r="AI83" s="190">
        <f>SUM(AI84:AI88)</f>
        <v>0</v>
      </c>
      <c r="AJ83" s="190">
        <f>SUM(AJ84:AJ88)</f>
        <v>0</v>
      </c>
      <c r="AK83" s="190">
        <f t="shared" si="9"/>
        <v>0</v>
      </c>
      <c r="AL83" s="190">
        <f>SUM(AL84:AL88)</f>
        <v>0</v>
      </c>
      <c r="AM83" s="190">
        <f>SUM(AM84:AM88)</f>
        <v>0</v>
      </c>
      <c r="AN83" s="190">
        <f>SUM(AN84:AN88)</f>
        <v>0</v>
      </c>
      <c r="AO83" s="190">
        <f t="shared" si="10"/>
        <v>0</v>
      </c>
      <c r="AP83" s="190">
        <f t="shared" si="11"/>
        <v>0</v>
      </c>
    </row>
    <row r="84" spans="2:42">
      <c r="B84" s="179" t="s">
        <v>275</v>
      </c>
      <c r="C84" s="180" t="s">
        <v>159</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0"/>
        <v>0</v>
      </c>
      <c r="G84" s="181"/>
      <c r="H84" s="181">
        <f t="shared" si="3"/>
        <v>0</v>
      </c>
      <c r="I84" s="181"/>
      <c r="J84" s="181">
        <f t="shared" si="4"/>
        <v>0</v>
      </c>
      <c r="K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1">
        <f t="shared" si="7"/>
        <v>0</v>
      </c>
      <c r="AD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1">
        <f t="shared" si="8"/>
        <v>0</v>
      </c>
      <c r="AH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1">
        <f t="shared" si="9"/>
        <v>0</v>
      </c>
      <c r="AL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1">
        <f t="shared" si="10"/>
        <v>0</v>
      </c>
      <c r="AP84" s="181">
        <f t="shared" si="11"/>
        <v>0</v>
      </c>
    </row>
    <row r="85" spans="2:42">
      <c r="B85" s="179" t="s">
        <v>613</v>
      </c>
      <c r="C85" s="180" t="s">
        <v>614</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ref="F85:F88" si="202">D85+E85</f>
        <v>0</v>
      </c>
      <c r="G85" s="181"/>
      <c r="H85" s="181">
        <f t="shared" ref="H85:H88" si="203">F85-G85</f>
        <v>0</v>
      </c>
      <c r="I85" s="181"/>
      <c r="J85" s="181">
        <f t="shared" ref="J85:J88" si="204">F85-I85</f>
        <v>0</v>
      </c>
      <c r="K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1">
        <f t="shared" ref="AC85:AC88" si="205">Z85+AA85+AB85</f>
        <v>0</v>
      </c>
      <c r="AD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1">
        <f t="shared" ref="AG85:AG88" si="206">AD85+AE85+AF85</f>
        <v>0</v>
      </c>
      <c r="AH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1">
        <f t="shared" ref="AK85:AK88" si="207">AH85+AI85+AJ85</f>
        <v>0</v>
      </c>
      <c r="AL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1">
        <f t="shared" ref="AO85:AO88" si="208">AL85+AM85+AN85</f>
        <v>0</v>
      </c>
      <c r="AP85" s="181">
        <f t="shared" ref="AP85:AP88" si="209">AC85+AG85+AK85+AO85</f>
        <v>0</v>
      </c>
    </row>
    <row r="86" spans="2:42">
      <c r="B86" s="179" t="s">
        <v>276</v>
      </c>
      <c r="C86" s="180" t="s">
        <v>160</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02"/>
        <v>0</v>
      </c>
      <c r="G86" s="181"/>
      <c r="H86" s="181">
        <f t="shared" si="203"/>
        <v>0</v>
      </c>
      <c r="I86" s="181"/>
      <c r="J86" s="181">
        <f t="shared" si="204"/>
        <v>0</v>
      </c>
      <c r="K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1">
        <f t="shared" si="205"/>
        <v>0</v>
      </c>
      <c r="AD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1">
        <f t="shared" si="206"/>
        <v>0</v>
      </c>
      <c r="AH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1">
        <f t="shared" si="207"/>
        <v>0</v>
      </c>
      <c r="AL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1">
        <f t="shared" si="208"/>
        <v>0</v>
      </c>
      <c r="AP86" s="181">
        <f t="shared" si="209"/>
        <v>0</v>
      </c>
    </row>
    <row r="87" spans="2:42">
      <c r="B87" s="179" t="s">
        <v>615</v>
      </c>
      <c r="C87" s="180" t="s">
        <v>616</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ref="F87" si="210">D87+E87</f>
        <v>0</v>
      </c>
      <c r="G87" s="181"/>
      <c r="H87" s="181">
        <f t="shared" ref="H87" si="211">F87-G87</f>
        <v>0</v>
      </c>
      <c r="I87" s="181"/>
      <c r="J87" s="181">
        <f t="shared" ref="J87" si="212">F87-I87</f>
        <v>0</v>
      </c>
      <c r="K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1">
        <f t="shared" ref="AC87" si="213">Z87+AA87+AB87</f>
        <v>0</v>
      </c>
      <c r="AD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1">
        <f t="shared" ref="AG87" si="214">AD87+AE87+AF87</f>
        <v>0</v>
      </c>
      <c r="AH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1">
        <f t="shared" ref="AK87" si="215">AH87+AI87+AJ87</f>
        <v>0</v>
      </c>
      <c r="AL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1">
        <f t="shared" ref="AO87" si="216">AL87+AM87+AN87</f>
        <v>0</v>
      </c>
      <c r="AP87" s="181">
        <f t="shared" ref="AP87" si="217">AC87+AG87+AK87+AO87</f>
        <v>0</v>
      </c>
    </row>
    <row r="88" spans="2:42">
      <c r="B88" s="179" t="s">
        <v>617</v>
      </c>
      <c r="C88" s="180" t="s">
        <v>618</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02"/>
        <v>0</v>
      </c>
      <c r="G88" s="181"/>
      <c r="H88" s="181">
        <f t="shared" si="203"/>
        <v>0</v>
      </c>
      <c r="I88" s="181"/>
      <c r="J88" s="181">
        <f t="shared" si="204"/>
        <v>0</v>
      </c>
      <c r="K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1">
        <f t="shared" si="205"/>
        <v>0</v>
      </c>
      <c r="AD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1">
        <f t="shared" si="206"/>
        <v>0</v>
      </c>
      <c r="AH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1">
        <f t="shared" si="207"/>
        <v>0</v>
      </c>
      <c r="AL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1">
        <f t="shared" si="208"/>
        <v>0</v>
      </c>
      <c r="AP88" s="181">
        <f t="shared" si="209"/>
        <v>0</v>
      </c>
    </row>
    <row r="89" spans="2:42">
      <c r="B89" s="188" t="s">
        <v>277</v>
      </c>
      <c r="C89" s="189" t="s">
        <v>161</v>
      </c>
      <c r="D89" s="190">
        <f>SUM(D90:D95)</f>
        <v>0</v>
      </c>
      <c r="E89" s="190">
        <f>SUM(E90:E95)</f>
        <v>0</v>
      </c>
      <c r="F89" s="190">
        <f t="shared" si="0"/>
        <v>0</v>
      </c>
      <c r="G89" s="190">
        <f t="shared" ref="G89:I89" si="218">SUM(G90:G95)</f>
        <v>0</v>
      </c>
      <c r="H89" s="190">
        <f t="shared" si="3"/>
        <v>0</v>
      </c>
      <c r="I89" s="190">
        <f t="shared" si="218"/>
        <v>0</v>
      </c>
      <c r="J89" s="190">
        <f t="shared" si="4"/>
        <v>0</v>
      </c>
      <c r="K89" s="190">
        <f t="shared" ref="K89:AN89" si="219">SUM(K90:K95)</f>
        <v>0</v>
      </c>
      <c r="L89" s="190">
        <f t="shared" si="219"/>
        <v>0</v>
      </c>
      <c r="M89" s="190">
        <f t="shared" si="219"/>
        <v>0</v>
      </c>
      <c r="N89" s="190">
        <f t="shared" si="219"/>
        <v>0</v>
      </c>
      <c r="O89" s="190">
        <f t="shared" si="219"/>
        <v>0</v>
      </c>
      <c r="P89" s="190">
        <f t="shared" ref="P89:Q89" si="220">SUM(P90:P95)</f>
        <v>0</v>
      </c>
      <c r="Q89" s="190">
        <f t="shared" si="220"/>
        <v>0</v>
      </c>
      <c r="R89" s="190">
        <f t="shared" si="219"/>
        <v>0</v>
      </c>
      <c r="S89" s="190">
        <f t="shared" si="219"/>
        <v>0</v>
      </c>
      <c r="T89" s="190">
        <f t="shared" ref="T89" si="221">SUM(T90:T95)</f>
        <v>0</v>
      </c>
      <c r="U89" s="190">
        <f t="shared" si="219"/>
        <v>0</v>
      </c>
      <c r="V89" s="190">
        <f t="shared" si="219"/>
        <v>0</v>
      </c>
      <c r="W89" s="190">
        <f t="shared" ref="W89" si="222">SUM(W90:W95)</f>
        <v>0</v>
      </c>
      <c r="X89" s="190">
        <f t="shared" si="219"/>
        <v>0</v>
      </c>
      <c r="Y89" s="190">
        <f t="shared" si="219"/>
        <v>0</v>
      </c>
      <c r="Z89" s="190">
        <f t="shared" si="219"/>
        <v>0</v>
      </c>
      <c r="AA89" s="190">
        <f t="shared" si="219"/>
        <v>0</v>
      </c>
      <c r="AB89" s="190">
        <f t="shared" si="219"/>
        <v>0</v>
      </c>
      <c r="AC89" s="190">
        <f t="shared" si="7"/>
        <v>0</v>
      </c>
      <c r="AD89" s="190">
        <f t="shared" si="219"/>
        <v>0</v>
      </c>
      <c r="AE89" s="190">
        <f t="shared" si="219"/>
        <v>0</v>
      </c>
      <c r="AF89" s="190">
        <f t="shared" si="219"/>
        <v>0</v>
      </c>
      <c r="AG89" s="190">
        <f t="shared" si="8"/>
        <v>0</v>
      </c>
      <c r="AH89" s="190">
        <f t="shared" si="219"/>
        <v>0</v>
      </c>
      <c r="AI89" s="190">
        <f t="shared" si="219"/>
        <v>0</v>
      </c>
      <c r="AJ89" s="190">
        <f t="shared" si="219"/>
        <v>0</v>
      </c>
      <c r="AK89" s="190">
        <f t="shared" si="9"/>
        <v>0</v>
      </c>
      <c r="AL89" s="190">
        <f t="shared" si="219"/>
        <v>0</v>
      </c>
      <c r="AM89" s="190">
        <f t="shared" si="219"/>
        <v>0</v>
      </c>
      <c r="AN89" s="190">
        <f t="shared" si="219"/>
        <v>0</v>
      </c>
      <c r="AO89" s="190">
        <f t="shared" si="10"/>
        <v>0</v>
      </c>
      <c r="AP89" s="190">
        <f t="shared" si="11"/>
        <v>0</v>
      </c>
    </row>
    <row r="90" spans="2:42">
      <c r="B90" s="179" t="s">
        <v>278</v>
      </c>
      <c r="C90" s="180" t="s">
        <v>162</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223">D90+E90</f>
        <v>0</v>
      </c>
      <c r="G90" s="181"/>
      <c r="H90" s="181">
        <f t="shared" ref="H90:H95" si="224">F90-G90</f>
        <v>0</v>
      </c>
      <c r="I90" s="181"/>
      <c r="J90" s="181">
        <f t="shared" ref="J90:J95" si="225">F90-I90</f>
        <v>0</v>
      </c>
      <c r="K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1">
        <f t="shared" ref="AC90:AC95" si="226">Z90+AA90+AB90</f>
        <v>0</v>
      </c>
      <c r="AD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1">
        <f t="shared" ref="AG90:AG95" si="227">AD90+AE90+AF90</f>
        <v>0</v>
      </c>
      <c r="AH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1">
        <f t="shared" ref="AK90:AK95" si="228">AH90+AI90+AJ90</f>
        <v>0</v>
      </c>
      <c r="AL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1">
        <f t="shared" ref="AO90:AO95" si="229">AL90+AM90+AN90</f>
        <v>0</v>
      </c>
      <c r="AP90" s="181">
        <f t="shared" ref="AP90:AP95" si="230">AC90+AG90+AK90+AO90</f>
        <v>0</v>
      </c>
    </row>
    <row r="91" spans="2:42">
      <c r="B91" s="179" t="s">
        <v>619</v>
      </c>
      <c r="C91" s="180" t="s">
        <v>620</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223"/>
        <v>0</v>
      </c>
      <c r="G91" s="181"/>
      <c r="H91" s="181">
        <f t="shared" si="224"/>
        <v>0</v>
      </c>
      <c r="I91" s="181"/>
      <c r="J91" s="181">
        <f t="shared" si="225"/>
        <v>0</v>
      </c>
      <c r="K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1">
        <f t="shared" si="226"/>
        <v>0</v>
      </c>
      <c r="AD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1">
        <f t="shared" si="227"/>
        <v>0</v>
      </c>
      <c r="AH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1">
        <f t="shared" si="228"/>
        <v>0</v>
      </c>
      <c r="AL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1">
        <f t="shared" si="229"/>
        <v>0</v>
      </c>
      <c r="AP91" s="181">
        <f t="shared" si="230"/>
        <v>0</v>
      </c>
    </row>
    <row r="92" spans="2:42">
      <c r="B92" s="179" t="s">
        <v>279</v>
      </c>
      <c r="C92" s="180" t="s">
        <v>163</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 t="shared" ref="F92:F93" si="231">D92+E92</f>
        <v>0</v>
      </c>
      <c r="G92" s="181"/>
      <c r="H92" s="181">
        <f t="shared" ref="H92:H93" si="232">F92-G92</f>
        <v>0</v>
      </c>
      <c r="I92" s="181"/>
      <c r="J92" s="181">
        <f t="shared" ref="J92:J93" si="233">F92-I92</f>
        <v>0</v>
      </c>
      <c r="K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1">
        <f t="shared" ref="AC92:AC93" si="234">Z92+AA92+AB92</f>
        <v>0</v>
      </c>
      <c r="AD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1">
        <f t="shared" ref="AG92:AG93" si="235">AD92+AE92+AF92</f>
        <v>0</v>
      </c>
      <c r="AH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1">
        <f t="shared" ref="AK92:AK93" si="236">AH92+AI92+AJ92</f>
        <v>0</v>
      </c>
      <c r="AL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1">
        <f t="shared" ref="AO92:AO93" si="237">AL92+AM92+AN92</f>
        <v>0</v>
      </c>
      <c r="AP92" s="181">
        <f t="shared" ref="AP92:AP93" si="238">AC92+AG92+AK92+AO92</f>
        <v>0</v>
      </c>
    </row>
    <row r="93" spans="2:42">
      <c r="B93" s="179" t="s">
        <v>621</v>
      </c>
      <c r="C93" s="180" t="s">
        <v>622</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 t="shared" si="231"/>
        <v>0</v>
      </c>
      <c r="G93" s="181"/>
      <c r="H93" s="181">
        <f t="shared" si="232"/>
        <v>0</v>
      </c>
      <c r="I93" s="181"/>
      <c r="J93" s="181">
        <f t="shared" si="233"/>
        <v>0</v>
      </c>
      <c r="K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1">
        <f t="shared" si="234"/>
        <v>0</v>
      </c>
      <c r="AD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1">
        <f t="shared" si="235"/>
        <v>0</v>
      </c>
      <c r="AH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1">
        <f t="shared" si="236"/>
        <v>0</v>
      </c>
      <c r="AL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1">
        <f t="shared" si="237"/>
        <v>0</v>
      </c>
      <c r="AP93" s="181">
        <f t="shared" si="238"/>
        <v>0</v>
      </c>
    </row>
    <row r="94" spans="2:42">
      <c r="B94" s="179" t="s">
        <v>623</v>
      </c>
      <c r="C94" s="180" t="s">
        <v>624</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 t="shared" ref="F94" si="239">D94+E94</f>
        <v>0</v>
      </c>
      <c r="G94" s="181"/>
      <c r="H94" s="181">
        <f t="shared" ref="H94" si="240">F94-G94</f>
        <v>0</v>
      </c>
      <c r="I94" s="181"/>
      <c r="J94" s="181">
        <f t="shared" ref="J94" si="241">F94-I94</f>
        <v>0</v>
      </c>
      <c r="K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1">
        <f t="shared" ref="AC94" si="242">Z94+AA94+AB94</f>
        <v>0</v>
      </c>
      <c r="AD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1">
        <f t="shared" ref="AG94" si="243">AD94+AE94+AF94</f>
        <v>0</v>
      </c>
      <c r="AH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1">
        <f t="shared" ref="AK94" si="244">AH94+AI94+AJ94</f>
        <v>0</v>
      </c>
      <c r="AL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1">
        <f t="shared" ref="AO94" si="245">AL94+AM94+AN94</f>
        <v>0</v>
      </c>
      <c r="AP94" s="181">
        <f t="shared" ref="AP94" si="246">AC94+AG94+AK94+AO94</f>
        <v>0</v>
      </c>
    </row>
    <row r="95" spans="2:42">
      <c r="B95" s="179" t="s">
        <v>625</v>
      </c>
      <c r="C95" s="180" t="s">
        <v>626</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223"/>
        <v>0</v>
      </c>
      <c r="G95" s="181"/>
      <c r="H95" s="181">
        <f t="shared" si="224"/>
        <v>0</v>
      </c>
      <c r="I95" s="181"/>
      <c r="J95" s="181">
        <f t="shared" si="225"/>
        <v>0</v>
      </c>
      <c r="K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1">
        <f t="shared" si="226"/>
        <v>0</v>
      </c>
      <c r="AD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1">
        <f t="shared" si="227"/>
        <v>0</v>
      </c>
      <c r="AH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1">
        <f t="shared" si="228"/>
        <v>0</v>
      </c>
      <c r="AL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1">
        <f t="shared" si="229"/>
        <v>0</v>
      </c>
      <c r="AP95" s="181">
        <f t="shared" si="230"/>
        <v>0</v>
      </c>
    </row>
    <row r="96" spans="2:42">
      <c r="B96" s="188" t="s">
        <v>280</v>
      </c>
      <c r="C96" s="189" t="s">
        <v>164</v>
      </c>
      <c r="D96" s="190">
        <f>SUM(D97:D105)</f>
        <v>0</v>
      </c>
      <c r="E96" s="190">
        <f>SUM(E97:E105)</f>
        <v>0</v>
      </c>
      <c r="F96" s="190">
        <f t="shared" si="0"/>
        <v>0</v>
      </c>
      <c r="G96" s="190">
        <f>SUM(G97:G105)</f>
        <v>0</v>
      </c>
      <c r="H96" s="190">
        <f t="shared" si="3"/>
        <v>0</v>
      </c>
      <c r="I96" s="190">
        <f>SUM(I97:I105)</f>
        <v>0</v>
      </c>
      <c r="J96" s="190">
        <f t="shared" si="4"/>
        <v>0</v>
      </c>
      <c r="K96" s="190">
        <f t="shared" ref="K96:AB96" si="247">SUM(K97:K105)</f>
        <v>0</v>
      </c>
      <c r="L96" s="190">
        <f t="shared" si="247"/>
        <v>0</v>
      </c>
      <c r="M96" s="190">
        <f t="shared" si="247"/>
        <v>0</v>
      </c>
      <c r="N96" s="190">
        <f t="shared" si="247"/>
        <v>0</v>
      </c>
      <c r="O96" s="190">
        <f t="shared" si="247"/>
        <v>0</v>
      </c>
      <c r="P96" s="190">
        <f t="shared" ref="P96:Q96" si="248">SUM(P97:P105)</f>
        <v>0</v>
      </c>
      <c r="Q96" s="190">
        <f t="shared" si="248"/>
        <v>0</v>
      </c>
      <c r="R96" s="190">
        <f t="shared" si="247"/>
        <v>0</v>
      </c>
      <c r="S96" s="190">
        <f t="shared" si="247"/>
        <v>0</v>
      </c>
      <c r="T96" s="190">
        <f t="shared" ref="T96" si="249">SUM(T97:T105)</f>
        <v>0</v>
      </c>
      <c r="U96" s="190">
        <f t="shared" si="247"/>
        <v>0</v>
      </c>
      <c r="V96" s="190">
        <f t="shared" si="247"/>
        <v>0</v>
      </c>
      <c r="W96" s="190">
        <f t="shared" ref="W96" si="250">SUM(W97:W105)</f>
        <v>0</v>
      </c>
      <c r="X96" s="190">
        <f t="shared" si="247"/>
        <v>0</v>
      </c>
      <c r="Y96" s="190">
        <f t="shared" si="247"/>
        <v>0</v>
      </c>
      <c r="Z96" s="190">
        <f t="shared" si="247"/>
        <v>0</v>
      </c>
      <c r="AA96" s="190">
        <f t="shared" si="247"/>
        <v>0</v>
      </c>
      <c r="AB96" s="190">
        <f t="shared" si="247"/>
        <v>0</v>
      </c>
      <c r="AC96" s="190">
        <f t="shared" si="7"/>
        <v>0</v>
      </c>
      <c r="AD96" s="190">
        <f>SUM(AD97:AD105)</f>
        <v>0</v>
      </c>
      <c r="AE96" s="190">
        <f>SUM(AE97:AE105)</f>
        <v>0</v>
      </c>
      <c r="AF96" s="190">
        <f>SUM(AF97:AF105)</f>
        <v>0</v>
      </c>
      <c r="AG96" s="190">
        <f t="shared" si="8"/>
        <v>0</v>
      </c>
      <c r="AH96" s="190">
        <f>SUM(AH97:AH105)</f>
        <v>0</v>
      </c>
      <c r="AI96" s="190">
        <f>SUM(AI97:AI105)</f>
        <v>0</v>
      </c>
      <c r="AJ96" s="190">
        <f>SUM(AJ97:AJ105)</f>
        <v>0</v>
      </c>
      <c r="AK96" s="190">
        <f t="shared" si="9"/>
        <v>0</v>
      </c>
      <c r="AL96" s="190">
        <f>SUM(AL97:AL105)</f>
        <v>0</v>
      </c>
      <c r="AM96" s="190">
        <f>SUM(AM97:AM105)</f>
        <v>0</v>
      </c>
      <c r="AN96" s="190">
        <f>SUM(AN97:AN105)</f>
        <v>0</v>
      </c>
      <c r="AO96" s="190">
        <f t="shared" si="10"/>
        <v>0</v>
      </c>
      <c r="AP96" s="190">
        <f t="shared" si="11"/>
        <v>0</v>
      </c>
    </row>
    <row r="97" spans="2:42">
      <c r="B97" s="179" t="s">
        <v>631</v>
      </c>
      <c r="C97" s="180" t="s">
        <v>632</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D97+E97</f>
        <v>0</v>
      </c>
      <c r="G97" s="181"/>
      <c r="H97" s="181">
        <f>F97-G97</f>
        <v>0</v>
      </c>
      <c r="I97" s="181"/>
      <c r="J97" s="181">
        <f>F97-I97</f>
        <v>0</v>
      </c>
      <c r="K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1">
        <f>Z97+AA97+AB97</f>
        <v>0</v>
      </c>
      <c r="AD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1">
        <f>AD97+AE97+AF97</f>
        <v>0</v>
      </c>
      <c r="AH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1">
        <f>AH97+AI97+AJ97</f>
        <v>0</v>
      </c>
      <c r="AL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1">
        <f>AL97+AM97+AN97</f>
        <v>0</v>
      </c>
      <c r="AP97" s="181">
        <f>AC97+AG97+AK97+AO97</f>
        <v>0</v>
      </c>
    </row>
    <row r="98" spans="2:42">
      <c r="B98" s="179" t="s">
        <v>633</v>
      </c>
      <c r="C98" s="180" t="s">
        <v>634</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ref="F98" si="251">D98+E98</f>
        <v>0</v>
      </c>
      <c r="G98" s="181"/>
      <c r="H98" s="181">
        <f t="shared" ref="H98" si="252">F98-G98</f>
        <v>0</v>
      </c>
      <c r="I98" s="181"/>
      <c r="J98" s="181">
        <f t="shared" ref="J98" si="253">F98-I98</f>
        <v>0</v>
      </c>
      <c r="K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1">
        <f t="shared" ref="AC98" si="254">Z98+AA98+AB98</f>
        <v>0</v>
      </c>
      <c r="AD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1">
        <f t="shared" ref="AG98" si="255">AD98+AE98+AF98</f>
        <v>0</v>
      </c>
      <c r="AH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1">
        <f t="shared" ref="AK98" si="256">AH98+AI98+AJ98</f>
        <v>0</v>
      </c>
      <c r="AL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1">
        <f t="shared" ref="AO98" si="257">AL98+AM98+AN98</f>
        <v>0</v>
      </c>
      <c r="AP98" s="181">
        <f t="shared" ref="AP98" si="258">AC98+AG98+AK98+AO98</f>
        <v>0</v>
      </c>
    </row>
    <row r="99" spans="2:42">
      <c r="B99" s="179" t="s">
        <v>281</v>
      </c>
      <c r="C99" s="180" t="s">
        <v>165</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ref="F99" si="259">D99+E99</f>
        <v>0</v>
      </c>
      <c r="G99" s="181"/>
      <c r="H99" s="181">
        <f t="shared" ref="H99" si="260">F99-G99</f>
        <v>0</v>
      </c>
      <c r="I99" s="181"/>
      <c r="J99" s="181">
        <f t="shared" ref="J99" si="261">F99-I99</f>
        <v>0</v>
      </c>
      <c r="K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1">
        <f t="shared" ref="AC99" si="262">Z99+AA99+AB99</f>
        <v>0</v>
      </c>
      <c r="AD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1">
        <f t="shared" ref="AG99" si="263">AD99+AE99+AF99</f>
        <v>0</v>
      </c>
      <c r="AH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1">
        <f t="shared" ref="AK99" si="264">AH99+AI99+AJ99</f>
        <v>0</v>
      </c>
      <c r="AL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1">
        <f t="shared" ref="AO99" si="265">AL99+AM99+AN99</f>
        <v>0</v>
      </c>
      <c r="AP99" s="181">
        <f t="shared" ref="AP99" si="266">AC99+AG99+AK99+AO99</f>
        <v>0</v>
      </c>
    </row>
    <row r="100" spans="2:42">
      <c r="B100" s="179" t="s">
        <v>627</v>
      </c>
      <c r="C100" s="180" t="s">
        <v>628</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ref="F100:F105" si="267">D100+E100</f>
        <v>0</v>
      </c>
      <c r="G100" s="181"/>
      <c r="H100" s="181">
        <f t="shared" ref="H100:H105" si="268">F100-G100</f>
        <v>0</v>
      </c>
      <c r="I100" s="181"/>
      <c r="J100" s="181">
        <f t="shared" ref="J100:J105" si="269">F100-I100</f>
        <v>0</v>
      </c>
      <c r="K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1">
        <f t="shared" ref="AC100:AC105" si="270">Z100+AA100+AB100</f>
        <v>0</v>
      </c>
      <c r="AD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1">
        <f t="shared" ref="AG100:AG105" si="271">AD100+AE100+AF100</f>
        <v>0</v>
      </c>
      <c r="AH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1">
        <f t="shared" ref="AK100:AK105" si="272">AH100+AI100+AJ100</f>
        <v>0</v>
      </c>
      <c r="AL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1">
        <f t="shared" ref="AO100:AO105" si="273">AL100+AM100+AN100</f>
        <v>0</v>
      </c>
      <c r="AP100" s="181">
        <f t="shared" ref="AP100:AP105" si="274">AC100+AG100+AK100+AO100</f>
        <v>0</v>
      </c>
    </row>
    <row r="101" spans="2:42">
      <c r="B101" s="179" t="s">
        <v>629</v>
      </c>
      <c r="C101" s="180" t="s">
        <v>630</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ref="F101:F102" si="275">D101+E101</f>
        <v>0</v>
      </c>
      <c r="G101" s="181"/>
      <c r="H101" s="181">
        <f t="shared" ref="H101:H102" si="276">F101-G101</f>
        <v>0</v>
      </c>
      <c r="I101" s="181"/>
      <c r="J101" s="181">
        <f t="shared" ref="J101:J102" si="277">F101-I101</f>
        <v>0</v>
      </c>
      <c r="K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1">
        <f t="shared" ref="AC101:AC102" si="278">Z101+AA101+AB101</f>
        <v>0</v>
      </c>
      <c r="AD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1">
        <f t="shared" ref="AG101:AG102" si="279">AD101+AE101+AF101</f>
        <v>0</v>
      </c>
      <c r="AH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1">
        <f t="shared" ref="AK101:AK102" si="280">AH101+AI101+AJ101</f>
        <v>0</v>
      </c>
      <c r="AL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1">
        <f t="shared" ref="AO101:AO102" si="281">AL101+AM101+AN101</f>
        <v>0</v>
      </c>
      <c r="AP101" s="181">
        <f t="shared" ref="AP101:AP102" si="282">AC101+AG101+AK101+AO101</f>
        <v>0</v>
      </c>
    </row>
    <row r="102" spans="2:42">
      <c r="B102" s="179" t="s">
        <v>282</v>
      </c>
      <c r="C102" s="180" t="s">
        <v>166</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275"/>
        <v>0</v>
      </c>
      <c r="G102" s="181"/>
      <c r="H102" s="181">
        <f t="shared" si="276"/>
        <v>0</v>
      </c>
      <c r="I102" s="181"/>
      <c r="J102" s="181">
        <f t="shared" si="277"/>
        <v>0</v>
      </c>
      <c r="K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1">
        <f t="shared" si="278"/>
        <v>0</v>
      </c>
      <c r="AD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1">
        <f t="shared" si="279"/>
        <v>0</v>
      </c>
      <c r="AH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1">
        <f t="shared" si="280"/>
        <v>0</v>
      </c>
      <c r="AL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1">
        <f t="shared" si="281"/>
        <v>0</v>
      </c>
      <c r="AP102" s="181">
        <f t="shared" si="282"/>
        <v>0</v>
      </c>
    </row>
    <row r="103" spans="2:42">
      <c r="B103" s="179" t="s">
        <v>635</v>
      </c>
      <c r="C103" s="180" t="s">
        <v>632</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D103+E103</f>
        <v>0</v>
      </c>
      <c r="G103" s="181"/>
      <c r="H103" s="181">
        <f>F103-G103</f>
        <v>0</v>
      </c>
      <c r="I103" s="181"/>
      <c r="J103" s="181">
        <f>F103-I103</f>
        <v>0</v>
      </c>
      <c r="K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1">
        <f>Z103+AA103+AB103</f>
        <v>0</v>
      </c>
      <c r="AD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1">
        <f>AD103+AE103+AF103</f>
        <v>0</v>
      </c>
      <c r="AH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1">
        <f>AH103+AI103+AJ103</f>
        <v>0</v>
      </c>
      <c r="AL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1">
        <f>AL103+AM103+AN103</f>
        <v>0</v>
      </c>
      <c r="AP103" s="181">
        <f>AC103+AG103+AK103+AO103</f>
        <v>0</v>
      </c>
    </row>
    <row r="104" spans="2:42">
      <c r="B104" s="179" t="s">
        <v>283</v>
      </c>
      <c r="C104" s="180" t="s">
        <v>167</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ref="F104" si="283">D104+E104</f>
        <v>0</v>
      </c>
      <c r="G104" s="181"/>
      <c r="H104" s="181">
        <f t="shared" ref="H104" si="284">F104-G104</f>
        <v>0</v>
      </c>
      <c r="I104" s="181"/>
      <c r="J104" s="181">
        <f t="shared" ref="J104" si="285">F104-I104</f>
        <v>0</v>
      </c>
      <c r="K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1">
        <f t="shared" ref="AC104" si="286">Z104+AA104+AB104</f>
        <v>0</v>
      </c>
      <c r="AD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1">
        <f t="shared" ref="AG104" si="287">AD104+AE104+AF104</f>
        <v>0</v>
      </c>
      <c r="AH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1">
        <f t="shared" ref="AK104" si="288">AH104+AI104+AJ104</f>
        <v>0</v>
      </c>
      <c r="AL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1">
        <f t="shared" ref="AO104" si="289">AL104+AM104+AN104</f>
        <v>0</v>
      </c>
      <c r="AP104" s="181">
        <f t="shared" ref="AP104" si="290">AC104+AG104+AK104+AO104</f>
        <v>0</v>
      </c>
    </row>
    <row r="105" spans="2:42">
      <c r="B105" s="179" t="s">
        <v>636</v>
      </c>
      <c r="C105" s="180" t="s">
        <v>634</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267"/>
        <v>0</v>
      </c>
      <c r="G105" s="181"/>
      <c r="H105" s="181">
        <f t="shared" si="268"/>
        <v>0</v>
      </c>
      <c r="I105" s="181"/>
      <c r="J105" s="181">
        <f t="shared" si="269"/>
        <v>0</v>
      </c>
      <c r="K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1">
        <f t="shared" si="270"/>
        <v>0</v>
      </c>
      <c r="AD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1">
        <f t="shared" si="271"/>
        <v>0</v>
      </c>
      <c r="AH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1">
        <f t="shared" si="272"/>
        <v>0</v>
      </c>
      <c r="AL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1">
        <f t="shared" si="273"/>
        <v>0</v>
      </c>
      <c r="AP105" s="181">
        <f t="shared" si="274"/>
        <v>0</v>
      </c>
    </row>
    <row r="106" spans="2:42">
      <c r="B106" s="176" t="s">
        <v>287</v>
      </c>
      <c r="C106" s="177" t="s">
        <v>171</v>
      </c>
      <c r="D106" s="178">
        <f>D107+D118+D133+D149+D164+D190+D207+D214</f>
        <v>3803676.5</v>
      </c>
      <c r="E106" s="178">
        <f>E107+E118+E133+E149+E164+E190+E207+E214</f>
        <v>0</v>
      </c>
      <c r="F106" s="178">
        <f t="shared" si="0"/>
        <v>3803676.5</v>
      </c>
      <c r="G106" s="178">
        <f>G107+G118+G133+G149+G164+G190+G207+G214</f>
        <v>0</v>
      </c>
      <c r="H106" s="178">
        <f t="shared" si="3"/>
        <v>3803676.5</v>
      </c>
      <c r="I106" s="178">
        <f>I107+I118+I133+I149+I164+I190+I207+I214</f>
        <v>0</v>
      </c>
      <c r="J106" s="178">
        <f t="shared" si="4"/>
        <v>3803676.5</v>
      </c>
      <c r="K106" s="178">
        <f t="shared" ref="K106:AB106" si="291">K107+K118+K133+K149+K164+K190+K207+K214</f>
        <v>0</v>
      </c>
      <c r="L106" s="178">
        <f t="shared" si="291"/>
        <v>3803676.5</v>
      </c>
      <c r="M106" s="178">
        <f t="shared" si="291"/>
        <v>0</v>
      </c>
      <c r="N106" s="178">
        <f t="shared" si="291"/>
        <v>0</v>
      </c>
      <c r="O106" s="178">
        <f t="shared" si="291"/>
        <v>0</v>
      </c>
      <c r="P106" s="178">
        <f t="shared" si="291"/>
        <v>0</v>
      </c>
      <c r="Q106" s="178">
        <f t="shared" si="291"/>
        <v>0</v>
      </c>
      <c r="R106" s="178">
        <f t="shared" si="291"/>
        <v>0</v>
      </c>
      <c r="S106" s="178">
        <f t="shared" si="291"/>
        <v>0</v>
      </c>
      <c r="T106" s="178">
        <f t="shared" ref="T106" si="292">T107+T118+T133+T149+T164+T190+T207+T214</f>
        <v>0</v>
      </c>
      <c r="U106" s="178">
        <f t="shared" si="291"/>
        <v>0</v>
      </c>
      <c r="V106" s="178">
        <f t="shared" si="291"/>
        <v>0</v>
      </c>
      <c r="W106" s="178">
        <f t="shared" si="291"/>
        <v>0</v>
      </c>
      <c r="X106" s="178">
        <f t="shared" si="291"/>
        <v>0</v>
      </c>
      <c r="Y106" s="178">
        <f t="shared" si="291"/>
        <v>0</v>
      </c>
      <c r="Z106" s="178">
        <f t="shared" si="291"/>
        <v>0</v>
      </c>
      <c r="AA106" s="178">
        <f t="shared" si="291"/>
        <v>213480</v>
      </c>
      <c r="AB106" s="178">
        <f t="shared" si="291"/>
        <v>14000</v>
      </c>
      <c r="AC106" s="178">
        <f t="shared" si="7"/>
        <v>227480</v>
      </c>
      <c r="AD106" s="178">
        <f>AD107+AD118+AD133+AD149+AD164+AD190+AD207+AD214</f>
        <v>0</v>
      </c>
      <c r="AE106" s="178">
        <f>AE107+AE118+AE133+AE149+AE164+AE190+AE207+AE214</f>
        <v>0</v>
      </c>
      <c r="AF106" s="178">
        <f>AF107+AF118+AF133+AF149+AF164+AF190+AF207+AF214</f>
        <v>234000</v>
      </c>
      <c r="AG106" s="178">
        <f t="shared" si="8"/>
        <v>234000</v>
      </c>
      <c r="AH106" s="178">
        <f>AH107+AH118+AH133+AH149+AH164+AH190+AH207+AH214</f>
        <v>0</v>
      </c>
      <c r="AI106" s="178">
        <f>AI107+AI118+AI133+AI149+AI164+AI190+AI207+AI214</f>
        <v>14000</v>
      </c>
      <c r="AJ106" s="178">
        <f>AJ107+AJ118+AJ133+AJ149+AJ164+AJ190+AJ207+AJ214</f>
        <v>0</v>
      </c>
      <c r="AK106" s="178">
        <f t="shared" si="9"/>
        <v>14000</v>
      </c>
      <c r="AL106" s="178">
        <f>AL107+AL118+AL133+AL149+AL164+AL190+AL207+AL214</f>
        <v>82350</v>
      </c>
      <c r="AM106" s="178">
        <f>AM107+AM118+AM133+AM149+AM164+AM190+AM207+AM214</f>
        <v>110000</v>
      </c>
      <c r="AN106" s="178">
        <f>AN107+AN118+AN133+AN149+AN164+AN190+AN207+AN214</f>
        <v>14000</v>
      </c>
      <c r="AO106" s="178">
        <f t="shared" si="10"/>
        <v>206350</v>
      </c>
      <c r="AP106" s="178">
        <f t="shared" si="11"/>
        <v>681830</v>
      </c>
    </row>
    <row r="107" spans="2:42">
      <c r="B107" s="188" t="s">
        <v>288</v>
      </c>
      <c r="C107" s="189" t="s">
        <v>172</v>
      </c>
      <c r="D107" s="190">
        <f>SUM(D108:D117)</f>
        <v>6000</v>
      </c>
      <c r="E107" s="190">
        <f>SUM(E108:E117)</f>
        <v>0</v>
      </c>
      <c r="F107" s="190">
        <f t="shared" ref="F107:F221" si="293">D107+E107</f>
        <v>6000</v>
      </c>
      <c r="G107" s="190">
        <f>SUM(G108:G117)</f>
        <v>0</v>
      </c>
      <c r="H107" s="190">
        <f t="shared" si="3"/>
        <v>6000</v>
      </c>
      <c r="I107" s="190">
        <f>SUM(I108:I117)</f>
        <v>0</v>
      </c>
      <c r="J107" s="190">
        <f t="shared" si="4"/>
        <v>6000</v>
      </c>
      <c r="K107" s="190">
        <f t="shared" ref="K107:AB107" si="294">SUM(K108:K117)</f>
        <v>0</v>
      </c>
      <c r="L107" s="190">
        <f t="shared" si="294"/>
        <v>6000</v>
      </c>
      <c r="M107" s="190">
        <f t="shared" si="294"/>
        <v>0</v>
      </c>
      <c r="N107" s="190">
        <f t="shared" si="294"/>
        <v>0</v>
      </c>
      <c r="O107" s="190">
        <f t="shared" si="294"/>
        <v>0</v>
      </c>
      <c r="P107" s="190">
        <f t="shared" ref="P107:Q107" si="295">SUM(P108:P117)</f>
        <v>0</v>
      </c>
      <c r="Q107" s="190">
        <f t="shared" si="295"/>
        <v>0</v>
      </c>
      <c r="R107" s="190">
        <f t="shared" si="294"/>
        <v>0</v>
      </c>
      <c r="S107" s="190">
        <f t="shared" si="294"/>
        <v>0</v>
      </c>
      <c r="T107" s="190">
        <f t="shared" ref="T107" si="296">SUM(T108:T117)</f>
        <v>0</v>
      </c>
      <c r="U107" s="190">
        <f t="shared" si="294"/>
        <v>0</v>
      </c>
      <c r="V107" s="190">
        <f t="shared" si="294"/>
        <v>0</v>
      </c>
      <c r="W107" s="190">
        <f t="shared" ref="W107" si="297">SUM(W108:W117)</f>
        <v>0</v>
      </c>
      <c r="X107" s="190">
        <f t="shared" si="294"/>
        <v>0</v>
      </c>
      <c r="Y107" s="190">
        <f t="shared" si="294"/>
        <v>0</v>
      </c>
      <c r="Z107" s="190">
        <f t="shared" si="294"/>
        <v>0</v>
      </c>
      <c r="AA107" s="190">
        <f t="shared" si="294"/>
        <v>0</v>
      </c>
      <c r="AB107" s="190">
        <f t="shared" si="294"/>
        <v>0</v>
      </c>
      <c r="AC107" s="190">
        <f t="shared" si="7"/>
        <v>0</v>
      </c>
      <c r="AD107" s="190">
        <f>SUM(AD108:AD117)</f>
        <v>0</v>
      </c>
      <c r="AE107" s="190">
        <f>SUM(AE108:AE117)</f>
        <v>0</v>
      </c>
      <c r="AF107" s="190">
        <f>SUM(AF108:AF117)</f>
        <v>0</v>
      </c>
      <c r="AG107" s="190">
        <f t="shared" si="8"/>
        <v>0</v>
      </c>
      <c r="AH107" s="190">
        <f>SUM(AH108:AH117)</f>
        <v>0</v>
      </c>
      <c r="AI107" s="190">
        <f>SUM(AI108:AI117)</f>
        <v>0</v>
      </c>
      <c r="AJ107" s="190">
        <f>SUM(AJ108:AJ117)</f>
        <v>0</v>
      </c>
      <c r="AK107" s="190">
        <f t="shared" si="9"/>
        <v>0</v>
      </c>
      <c r="AL107" s="190">
        <f>SUM(AL108:AL117)</f>
        <v>0</v>
      </c>
      <c r="AM107" s="190">
        <f>SUM(AM108:AM117)</f>
        <v>0</v>
      </c>
      <c r="AN107" s="190">
        <f>SUM(AN108:AN117)</f>
        <v>0</v>
      </c>
      <c r="AO107" s="190">
        <f t="shared" si="10"/>
        <v>0</v>
      </c>
      <c r="AP107" s="190">
        <f t="shared" si="11"/>
        <v>0</v>
      </c>
    </row>
    <row r="108" spans="2:42">
      <c r="B108" s="179" t="s">
        <v>637</v>
      </c>
      <c r="C108" s="180" t="s">
        <v>134</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293"/>
        <v>0</v>
      </c>
      <c r="G108" s="181"/>
      <c r="H108" s="181">
        <f t="shared" ref="H108:H115" si="298">F108-G108</f>
        <v>0</v>
      </c>
      <c r="I108" s="181"/>
      <c r="J108" s="181">
        <f t="shared" ref="J108:J115" si="299">F108-I108</f>
        <v>0</v>
      </c>
      <c r="K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1">
        <f t="shared" ref="AC108:AC115" si="300">Z108+AA108+AB108</f>
        <v>0</v>
      </c>
      <c r="AD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1">
        <f t="shared" ref="AG108:AG115" si="301">AD108+AE108+AF108</f>
        <v>0</v>
      </c>
      <c r="AH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1">
        <f t="shared" ref="AK108:AK115" si="302">AH108+AI108+AJ108</f>
        <v>0</v>
      </c>
      <c r="AL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1">
        <f t="shared" ref="AO108:AO115" si="303">AL108+AM108+AN108</f>
        <v>0</v>
      </c>
      <c r="AP108" s="181">
        <f t="shared" ref="AP108:AP115" si="304">AC108+AG108+AK108+AO108</f>
        <v>0</v>
      </c>
    </row>
    <row r="109" spans="2:42">
      <c r="B109" s="179" t="s">
        <v>638</v>
      </c>
      <c r="C109" s="180" t="s">
        <v>639</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ref="F109:F112" si="305">D109+E109</f>
        <v>0</v>
      </c>
      <c r="G109" s="181"/>
      <c r="H109" s="181">
        <f t="shared" si="298"/>
        <v>0</v>
      </c>
      <c r="I109" s="181"/>
      <c r="J109" s="181">
        <f t="shared" si="299"/>
        <v>0</v>
      </c>
      <c r="K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1">
        <f t="shared" si="300"/>
        <v>0</v>
      </c>
      <c r="AD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1">
        <f t="shared" si="301"/>
        <v>0</v>
      </c>
      <c r="AH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1">
        <f t="shared" si="302"/>
        <v>0</v>
      </c>
      <c r="AL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1">
        <f t="shared" si="303"/>
        <v>0</v>
      </c>
      <c r="AP109" s="181">
        <f t="shared" si="304"/>
        <v>0</v>
      </c>
    </row>
    <row r="110" spans="2:42">
      <c r="B110" s="179" t="s">
        <v>640</v>
      </c>
      <c r="C110" s="180" t="s">
        <v>641</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305"/>
        <v>0</v>
      </c>
      <c r="G110" s="181"/>
      <c r="H110" s="181">
        <f t="shared" si="298"/>
        <v>0</v>
      </c>
      <c r="I110" s="181"/>
      <c r="J110" s="181">
        <f t="shared" si="299"/>
        <v>0</v>
      </c>
      <c r="K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1">
        <f t="shared" si="300"/>
        <v>0</v>
      </c>
      <c r="AD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1">
        <f t="shared" si="301"/>
        <v>0</v>
      </c>
      <c r="AH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1">
        <f t="shared" si="302"/>
        <v>0</v>
      </c>
      <c r="AL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1">
        <f t="shared" si="303"/>
        <v>0</v>
      </c>
      <c r="AP110" s="181">
        <f t="shared" si="304"/>
        <v>0</v>
      </c>
    </row>
    <row r="111" spans="2:42">
      <c r="B111" s="179" t="s">
        <v>289</v>
      </c>
      <c r="C111" s="180" t="s">
        <v>173</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305"/>
        <v>0</v>
      </c>
      <c r="G111" s="181"/>
      <c r="H111" s="181">
        <f t="shared" ref="H111:H112" si="306">F111-G111</f>
        <v>0</v>
      </c>
      <c r="I111" s="181"/>
      <c r="J111" s="181">
        <f t="shared" ref="J111:J112" si="307">F111-I111</f>
        <v>0</v>
      </c>
      <c r="K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1">
        <f t="shared" ref="AC111:AC112" si="308">Z111+AA111+AB111</f>
        <v>0</v>
      </c>
      <c r="AD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1">
        <f t="shared" ref="AG111:AG112" si="309">AD111+AE111+AF111</f>
        <v>0</v>
      </c>
      <c r="AH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1">
        <f t="shared" ref="AK111:AK112" si="310">AH111+AI111+AJ111</f>
        <v>0</v>
      </c>
      <c r="AL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1">
        <f t="shared" ref="AO111:AO112" si="311">AL111+AM111+AN111</f>
        <v>0</v>
      </c>
      <c r="AP111" s="181">
        <f t="shared" ref="AP111:AP112" si="312">AC111+AG111+AK111+AO111</f>
        <v>0</v>
      </c>
    </row>
    <row r="112" spans="2:42">
      <c r="B112" s="179" t="s">
        <v>642</v>
      </c>
      <c r="C112" s="180" t="s">
        <v>643</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305"/>
        <v>6000</v>
      </c>
      <c r="G112" s="181"/>
      <c r="H112" s="181">
        <f t="shared" si="306"/>
        <v>6000</v>
      </c>
      <c r="I112" s="181"/>
      <c r="J112" s="181">
        <f t="shared" si="307"/>
        <v>6000</v>
      </c>
      <c r="K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M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1">
        <f t="shared" si="308"/>
        <v>0</v>
      </c>
      <c r="AD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1">
        <f t="shared" si="309"/>
        <v>0</v>
      </c>
      <c r="AH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1">
        <f t="shared" si="310"/>
        <v>0</v>
      </c>
      <c r="AL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1">
        <f t="shared" si="311"/>
        <v>0</v>
      </c>
      <c r="AP112" s="181">
        <f t="shared" si="312"/>
        <v>0</v>
      </c>
    </row>
    <row r="113" spans="2:42">
      <c r="B113" s="179" t="s">
        <v>644</v>
      </c>
      <c r="C113" s="180" t="s">
        <v>645</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293"/>
        <v>0</v>
      </c>
      <c r="G113" s="181"/>
      <c r="H113" s="181">
        <f t="shared" ref="H113:H114" si="313">F113-G113</f>
        <v>0</v>
      </c>
      <c r="I113" s="181"/>
      <c r="J113" s="181">
        <f t="shared" ref="J113:J114" si="314">F113-I113</f>
        <v>0</v>
      </c>
      <c r="K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1">
        <f t="shared" ref="AC113:AC114" si="315">Z113+AA113+AB113</f>
        <v>0</v>
      </c>
      <c r="AD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1">
        <f t="shared" ref="AG113:AG114" si="316">AD113+AE113+AF113</f>
        <v>0</v>
      </c>
      <c r="AH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1">
        <f t="shared" ref="AK113:AK114" si="317">AH113+AI113+AJ113</f>
        <v>0</v>
      </c>
      <c r="AL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1">
        <f t="shared" ref="AO113:AO114" si="318">AL113+AM113+AN113</f>
        <v>0</v>
      </c>
      <c r="AP113" s="181">
        <f t="shared" ref="AP113:AP114" si="319">AC113+AG113+AK113+AO113</f>
        <v>0</v>
      </c>
    </row>
    <row r="114" spans="2:42">
      <c r="B114" s="179" t="s">
        <v>646</v>
      </c>
      <c r="C114" s="180" t="s">
        <v>647</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293"/>
        <v>0</v>
      </c>
      <c r="G114" s="181"/>
      <c r="H114" s="181">
        <f t="shared" si="313"/>
        <v>0</v>
      </c>
      <c r="I114" s="181"/>
      <c r="J114" s="181">
        <f t="shared" si="314"/>
        <v>0</v>
      </c>
      <c r="K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1">
        <f t="shared" si="315"/>
        <v>0</v>
      </c>
      <c r="AD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1">
        <f t="shared" si="316"/>
        <v>0</v>
      </c>
      <c r="AH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1">
        <f t="shared" si="317"/>
        <v>0</v>
      </c>
      <c r="AL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1">
        <f t="shared" si="318"/>
        <v>0</v>
      </c>
      <c r="AP114" s="181">
        <f t="shared" si="319"/>
        <v>0</v>
      </c>
    </row>
    <row r="115" spans="2:42">
      <c r="B115" s="179" t="s">
        <v>648</v>
      </c>
      <c r="C115" s="180" t="s">
        <v>649</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ref="F115" si="320">D115+E115</f>
        <v>0</v>
      </c>
      <c r="G115" s="181"/>
      <c r="H115" s="181">
        <f t="shared" si="298"/>
        <v>0</v>
      </c>
      <c r="I115" s="181"/>
      <c r="J115" s="181">
        <f t="shared" si="299"/>
        <v>0</v>
      </c>
      <c r="K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1">
        <f t="shared" si="300"/>
        <v>0</v>
      </c>
      <c r="AD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1">
        <f t="shared" si="301"/>
        <v>0</v>
      </c>
      <c r="AH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1">
        <f t="shared" si="302"/>
        <v>0</v>
      </c>
      <c r="AL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1">
        <f t="shared" si="303"/>
        <v>0</v>
      </c>
      <c r="AP115" s="181">
        <f t="shared" si="304"/>
        <v>0</v>
      </c>
    </row>
    <row r="116" spans="2:42">
      <c r="B116" s="179" t="s">
        <v>650</v>
      </c>
      <c r="C116" s="180" t="s">
        <v>651</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ref="F116" si="321">D116+E116</f>
        <v>0</v>
      </c>
      <c r="G116" s="181"/>
      <c r="H116" s="181">
        <f t="shared" si="3"/>
        <v>0</v>
      </c>
      <c r="I116" s="181"/>
      <c r="J116" s="181">
        <f t="shared" si="4"/>
        <v>0</v>
      </c>
      <c r="K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1">
        <f t="shared" si="7"/>
        <v>0</v>
      </c>
      <c r="AD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1">
        <f t="shared" si="8"/>
        <v>0</v>
      </c>
      <c r="AH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1">
        <f t="shared" si="9"/>
        <v>0</v>
      </c>
      <c r="AL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1">
        <f t="shared" si="10"/>
        <v>0</v>
      </c>
      <c r="AP116" s="181">
        <f t="shared" si="11"/>
        <v>0</v>
      </c>
    </row>
    <row r="117" spans="2:42">
      <c r="B117" s="179" t="s">
        <v>652</v>
      </c>
      <c r="C117" s="180" t="s">
        <v>653</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293"/>
        <v>0</v>
      </c>
      <c r="G117" s="181"/>
      <c r="H117" s="181">
        <f t="shared" ref="H117" si="322">F117-G117</f>
        <v>0</v>
      </c>
      <c r="I117" s="181"/>
      <c r="J117" s="181">
        <f t="shared" ref="J117" si="323">F117-I117</f>
        <v>0</v>
      </c>
      <c r="K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1">
        <f t="shared" ref="AC117" si="324">Z117+AA117+AB117</f>
        <v>0</v>
      </c>
      <c r="AD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1">
        <f t="shared" ref="AG117" si="325">AD117+AE117+AF117</f>
        <v>0</v>
      </c>
      <c r="AH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1">
        <f t="shared" ref="AK117" si="326">AH117+AI117+AJ117</f>
        <v>0</v>
      </c>
      <c r="AL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1">
        <f t="shared" ref="AO117" si="327">AL117+AM117+AN117</f>
        <v>0</v>
      </c>
      <c r="AP117" s="181">
        <f t="shared" ref="AP117" si="328">AC117+AG117+AK117+AO117</f>
        <v>0</v>
      </c>
    </row>
    <row r="118" spans="2:42">
      <c r="B118" s="188" t="s">
        <v>290</v>
      </c>
      <c r="C118" s="189" t="s">
        <v>174</v>
      </c>
      <c r="D118" s="190">
        <f>SUM(D119:D132)</f>
        <v>161000</v>
      </c>
      <c r="E118" s="190">
        <f>SUM(E119:E132)</f>
        <v>0</v>
      </c>
      <c r="F118" s="190">
        <f t="shared" si="293"/>
        <v>161000</v>
      </c>
      <c r="G118" s="190">
        <f t="shared" ref="G118:I118" si="329">SUM(G119:G132)</f>
        <v>0</v>
      </c>
      <c r="H118" s="190">
        <f t="shared" si="3"/>
        <v>161000</v>
      </c>
      <c r="I118" s="190">
        <f t="shared" si="329"/>
        <v>0</v>
      </c>
      <c r="J118" s="190">
        <f t="shared" si="4"/>
        <v>161000</v>
      </c>
      <c r="K118" s="190">
        <f t="shared" ref="K118:AN118" si="330">SUM(K119:K132)</f>
        <v>0</v>
      </c>
      <c r="L118" s="190">
        <f t="shared" si="330"/>
        <v>161000</v>
      </c>
      <c r="M118" s="190">
        <f t="shared" si="330"/>
        <v>0</v>
      </c>
      <c r="N118" s="190">
        <f t="shared" si="330"/>
        <v>0</v>
      </c>
      <c r="O118" s="190">
        <f t="shared" si="330"/>
        <v>0</v>
      </c>
      <c r="P118" s="190">
        <f t="shared" ref="P118:Q118" si="331">SUM(P119:P132)</f>
        <v>0</v>
      </c>
      <c r="Q118" s="190">
        <f t="shared" si="331"/>
        <v>0</v>
      </c>
      <c r="R118" s="190">
        <f t="shared" si="330"/>
        <v>0</v>
      </c>
      <c r="S118" s="190">
        <f t="shared" si="330"/>
        <v>0</v>
      </c>
      <c r="T118" s="190">
        <f t="shared" ref="T118" si="332">SUM(T119:T132)</f>
        <v>0</v>
      </c>
      <c r="U118" s="190">
        <f t="shared" si="330"/>
        <v>0</v>
      </c>
      <c r="V118" s="190">
        <f t="shared" si="330"/>
        <v>0</v>
      </c>
      <c r="W118" s="190">
        <f t="shared" ref="W118" si="333">SUM(W119:W132)</f>
        <v>0</v>
      </c>
      <c r="X118" s="190">
        <f t="shared" si="330"/>
        <v>0</v>
      </c>
      <c r="Y118" s="190">
        <f t="shared" si="330"/>
        <v>0</v>
      </c>
      <c r="Z118" s="190">
        <f t="shared" si="330"/>
        <v>0</v>
      </c>
      <c r="AA118" s="190">
        <f t="shared" si="330"/>
        <v>0</v>
      </c>
      <c r="AB118" s="190">
        <f t="shared" si="330"/>
        <v>0</v>
      </c>
      <c r="AC118" s="190">
        <f t="shared" si="7"/>
        <v>0</v>
      </c>
      <c r="AD118" s="190">
        <f t="shared" si="330"/>
        <v>0</v>
      </c>
      <c r="AE118" s="190">
        <f t="shared" si="330"/>
        <v>0</v>
      </c>
      <c r="AF118" s="190">
        <f t="shared" si="330"/>
        <v>0</v>
      </c>
      <c r="AG118" s="190">
        <f t="shared" si="8"/>
        <v>0</v>
      </c>
      <c r="AH118" s="190">
        <f t="shared" si="330"/>
        <v>0</v>
      </c>
      <c r="AI118" s="190">
        <f t="shared" si="330"/>
        <v>0</v>
      </c>
      <c r="AJ118" s="190">
        <f t="shared" si="330"/>
        <v>0</v>
      </c>
      <c r="AK118" s="190">
        <f t="shared" si="9"/>
        <v>0</v>
      </c>
      <c r="AL118" s="190">
        <f t="shared" si="330"/>
        <v>0</v>
      </c>
      <c r="AM118" s="190">
        <f t="shared" si="330"/>
        <v>0</v>
      </c>
      <c r="AN118" s="190">
        <f t="shared" si="330"/>
        <v>0</v>
      </c>
      <c r="AO118" s="190">
        <f t="shared" si="10"/>
        <v>0</v>
      </c>
      <c r="AP118" s="190">
        <f t="shared" si="11"/>
        <v>0</v>
      </c>
    </row>
    <row r="119" spans="2:42">
      <c r="B119" s="179" t="s">
        <v>291</v>
      </c>
      <c r="C119" s="180" t="s">
        <v>175</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293"/>
        <v>0</v>
      </c>
      <c r="G119" s="181"/>
      <c r="H119" s="181">
        <f t="shared" ref="H119:H132" si="334">F119-G119</f>
        <v>0</v>
      </c>
      <c r="I119" s="181"/>
      <c r="J119" s="181">
        <f t="shared" ref="J119:J132" si="335">F119-I119</f>
        <v>0</v>
      </c>
      <c r="K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1">
        <f t="shared" ref="AC119:AC132" si="336">Z119+AA119+AB119</f>
        <v>0</v>
      </c>
      <c r="AD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1">
        <f t="shared" ref="AG119:AG132" si="337">AD119+AE119+AF119</f>
        <v>0</v>
      </c>
      <c r="AH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1">
        <f t="shared" ref="AK119:AK132" si="338">AH119+AI119+AJ119</f>
        <v>0</v>
      </c>
      <c r="AL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1">
        <f t="shared" ref="AO119:AO132" si="339">AL119+AM119+AN119</f>
        <v>0</v>
      </c>
      <c r="AP119" s="181">
        <f t="shared" ref="AP119:AP132" si="340">AC119+AG119+AK119+AO119</f>
        <v>0</v>
      </c>
    </row>
    <row r="120" spans="2:42">
      <c r="B120" s="179" t="s">
        <v>654</v>
      </c>
      <c r="C120" s="180" t="s">
        <v>655</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341">D120+E120</f>
        <v>0</v>
      </c>
      <c r="G120" s="181"/>
      <c r="H120" s="181">
        <f t="shared" ref="H120:H125" si="342">F120-G120</f>
        <v>0</v>
      </c>
      <c r="I120" s="181"/>
      <c r="J120" s="181">
        <f t="shared" ref="J120:J125" si="343">F120-I120</f>
        <v>0</v>
      </c>
      <c r="K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1">
        <f t="shared" ref="AC120:AC125" si="344">Z120+AA120+AB120</f>
        <v>0</v>
      </c>
      <c r="AD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1">
        <f t="shared" ref="AG120:AG125" si="345">AD120+AE120+AF120</f>
        <v>0</v>
      </c>
      <c r="AH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1">
        <f t="shared" ref="AK120:AK125" si="346">AH120+AI120+AJ120</f>
        <v>0</v>
      </c>
      <c r="AL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1">
        <f t="shared" ref="AO120:AO125" si="347">AL120+AM120+AN120</f>
        <v>0</v>
      </c>
      <c r="AP120" s="181">
        <f t="shared" ref="AP120:AP125" si="348">AC120+AG120+AK120+AO120</f>
        <v>0</v>
      </c>
    </row>
    <row r="121" spans="2:42">
      <c r="B121" s="179" t="s">
        <v>292</v>
      </c>
      <c r="C121" s="180" t="s">
        <v>176</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341"/>
        <v>0</v>
      </c>
      <c r="G121" s="181"/>
      <c r="H121" s="181">
        <f t="shared" si="342"/>
        <v>0</v>
      </c>
      <c r="I121" s="181"/>
      <c r="J121" s="181">
        <f t="shared" si="343"/>
        <v>0</v>
      </c>
      <c r="K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1">
        <f t="shared" si="344"/>
        <v>0</v>
      </c>
      <c r="AD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1">
        <f t="shared" si="345"/>
        <v>0</v>
      </c>
      <c r="AH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1">
        <f t="shared" si="346"/>
        <v>0</v>
      </c>
      <c r="AL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1">
        <f t="shared" si="347"/>
        <v>0</v>
      </c>
      <c r="AP121" s="181">
        <f t="shared" si="348"/>
        <v>0</v>
      </c>
    </row>
    <row r="122" spans="2:42">
      <c r="B122" s="179" t="s">
        <v>656</v>
      </c>
      <c r="C122" s="180" t="s">
        <v>657</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341"/>
        <v>0</v>
      </c>
      <c r="G122" s="181"/>
      <c r="H122" s="181">
        <f t="shared" si="342"/>
        <v>0</v>
      </c>
      <c r="I122" s="181"/>
      <c r="J122" s="181">
        <f t="shared" si="343"/>
        <v>0</v>
      </c>
      <c r="K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1">
        <f t="shared" si="344"/>
        <v>0</v>
      </c>
      <c r="AD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1">
        <f t="shared" si="345"/>
        <v>0</v>
      </c>
      <c r="AH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1">
        <f t="shared" si="346"/>
        <v>0</v>
      </c>
      <c r="AL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1">
        <f t="shared" si="347"/>
        <v>0</v>
      </c>
      <c r="AP122" s="181">
        <f t="shared" si="348"/>
        <v>0</v>
      </c>
    </row>
    <row r="123" spans="2:42">
      <c r="B123" s="179" t="s">
        <v>658</v>
      </c>
      <c r="C123" s="180" t="s">
        <v>659</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341"/>
        <v>0</v>
      </c>
      <c r="G123" s="181"/>
      <c r="H123" s="181">
        <f t="shared" si="342"/>
        <v>0</v>
      </c>
      <c r="I123" s="181"/>
      <c r="J123" s="181">
        <f t="shared" si="343"/>
        <v>0</v>
      </c>
      <c r="K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1">
        <f t="shared" si="344"/>
        <v>0</v>
      </c>
      <c r="AD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1">
        <f t="shared" si="345"/>
        <v>0</v>
      </c>
      <c r="AH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1">
        <f t="shared" si="346"/>
        <v>0</v>
      </c>
      <c r="AL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1">
        <f t="shared" si="347"/>
        <v>0</v>
      </c>
      <c r="AP123" s="181">
        <f t="shared" si="348"/>
        <v>0</v>
      </c>
    </row>
    <row r="124" spans="2:42">
      <c r="B124" s="179" t="s">
        <v>660</v>
      </c>
      <c r="C124" s="180" t="s">
        <v>661</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341"/>
        <v>0</v>
      </c>
      <c r="G124" s="181"/>
      <c r="H124" s="181">
        <f t="shared" si="342"/>
        <v>0</v>
      </c>
      <c r="I124" s="181"/>
      <c r="J124" s="181">
        <f t="shared" si="343"/>
        <v>0</v>
      </c>
      <c r="K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1">
        <f t="shared" si="344"/>
        <v>0</v>
      </c>
      <c r="AD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1">
        <f t="shared" si="345"/>
        <v>0</v>
      </c>
      <c r="AH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1">
        <f t="shared" si="346"/>
        <v>0</v>
      </c>
      <c r="AL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1">
        <f t="shared" si="347"/>
        <v>0</v>
      </c>
      <c r="AP124" s="181">
        <f t="shared" si="348"/>
        <v>0</v>
      </c>
    </row>
    <row r="125" spans="2:42">
      <c r="B125" s="179" t="s">
        <v>662</v>
      </c>
      <c r="C125" s="180" t="s">
        <v>663</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341"/>
        <v>0</v>
      </c>
      <c r="G125" s="181"/>
      <c r="H125" s="181">
        <f t="shared" si="342"/>
        <v>0</v>
      </c>
      <c r="I125" s="181"/>
      <c r="J125" s="181">
        <f t="shared" si="343"/>
        <v>0</v>
      </c>
      <c r="K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1">
        <f t="shared" si="344"/>
        <v>0</v>
      </c>
      <c r="AD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1">
        <f t="shared" si="345"/>
        <v>0</v>
      </c>
      <c r="AH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1">
        <f t="shared" si="346"/>
        <v>0</v>
      </c>
      <c r="AL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1">
        <f t="shared" si="347"/>
        <v>0</v>
      </c>
      <c r="AP125" s="181">
        <f t="shared" si="348"/>
        <v>0</v>
      </c>
    </row>
    <row r="126" spans="2:42">
      <c r="B126" s="179" t="s">
        <v>664</v>
      </c>
      <c r="C126" s="180" t="s">
        <v>665</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si="293"/>
        <v>0</v>
      </c>
      <c r="G126" s="181"/>
      <c r="H126" s="181">
        <f t="shared" si="334"/>
        <v>0</v>
      </c>
      <c r="I126" s="181"/>
      <c r="J126" s="181">
        <f t="shared" si="335"/>
        <v>0</v>
      </c>
      <c r="K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1">
        <f t="shared" si="336"/>
        <v>0</v>
      </c>
      <c r="AD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1">
        <f t="shared" si="337"/>
        <v>0</v>
      </c>
      <c r="AH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1">
        <f t="shared" si="338"/>
        <v>0</v>
      </c>
      <c r="AL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1">
        <f t="shared" si="339"/>
        <v>0</v>
      </c>
      <c r="AP126" s="181">
        <f t="shared" si="340"/>
        <v>0</v>
      </c>
    </row>
    <row r="127" spans="2:42">
      <c r="B127" s="179" t="s">
        <v>666</v>
      </c>
      <c r="C127" s="180" t="s">
        <v>667</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293"/>
        <v>0</v>
      </c>
      <c r="G127" s="181"/>
      <c r="H127" s="181">
        <f t="shared" si="334"/>
        <v>0</v>
      </c>
      <c r="I127" s="181"/>
      <c r="J127" s="181">
        <f t="shared" si="335"/>
        <v>0</v>
      </c>
      <c r="K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1">
        <f t="shared" si="336"/>
        <v>0</v>
      </c>
      <c r="AD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1">
        <f t="shared" si="337"/>
        <v>0</v>
      </c>
      <c r="AH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1">
        <f t="shared" si="338"/>
        <v>0</v>
      </c>
      <c r="AL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1">
        <f t="shared" si="339"/>
        <v>0</v>
      </c>
      <c r="AP127" s="181">
        <f t="shared" si="340"/>
        <v>0</v>
      </c>
    </row>
    <row r="128" spans="2:42">
      <c r="B128" s="179" t="s">
        <v>668</v>
      </c>
      <c r="C128" s="180" t="s">
        <v>669</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ref="F128" si="349">D128+E128</f>
        <v>0</v>
      </c>
      <c r="G128" s="181"/>
      <c r="H128" s="181">
        <f t="shared" ref="H128" si="350">F128-G128</f>
        <v>0</v>
      </c>
      <c r="I128" s="181"/>
      <c r="J128" s="181">
        <f t="shared" ref="J128" si="351">F128-I128</f>
        <v>0</v>
      </c>
      <c r="K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1">
        <f t="shared" ref="AC128" si="352">Z128+AA128+AB128</f>
        <v>0</v>
      </c>
      <c r="AD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1">
        <f t="shared" ref="AG128" si="353">AD128+AE128+AF128</f>
        <v>0</v>
      </c>
      <c r="AH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1">
        <f t="shared" ref="AK128" si="354">AH128+AI128+AJ128</f>
        <v>0</v>
      </c>
      <c r="AL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1">
        <f t="shared" ref="AO128" si="355">AL128+AM128+AN128</f>
        <v>0</v>
      </c>
      <c r="AP128" s="181">
        <f t="shared" ref="AP128" si="356">AC128+AG128+AK128+AO128</f>
        <v>0</v>
      </c>
    </row>
    <row r="129" spans="2:42">
      <c r="B129" s="179" t="s">
        <v>293</v>
      </c>
      <c r="C129" s="180" t="s">
        <v>177</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ref="F129:F130" si="357">D129+E129</f>
        <v>0</v>
      </c>
      <c r="G129" s="181"/>
      <c r="H129" s="181">
        <f t="shared" ref="H129:H130" si="358">F129-G129</f>
        <v>0</v>
      </c>
      <c r="I129" s="181"/>
      <c r="J129" s="181">
        <f t="shared" ref="J129:J130" si="359">F129-I129</f>
        <v>0</v>
      </c>
      <c r="K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1">
        <f t="shared" ref="AC129:AC130" si="360">Z129+AA129+AB129</f>
        <v>0</v>
      </c>
      <c r="AD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1">
        <f t="shared" ref="AG129:AG130" si="361">AD129+AE129+AF129</f>
        <v>0</v>
      </c>
      <c r="AH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1">
        <f t="shared" ref="AK129:AK130" si="362">AH129+AI129+AJ129</f>
        <v>0</v>
      </c>
      <c r="AL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1">
        <f t="shared" ref="AO129:AO130" si="363">AL129+AM129+AN129</f>
        <v>0</v>
      </c>
      <c r="AP129" s="181">
        <f t="shared" ref="AP129:AP130" si="364">AC129+AG129+AK129+AO129</f>
        <v>0</v>
      </c>
    </row>
    <row r="130" spans="2:42">
      <c r="B130" s="179" t="s">
        <v>670</v>
      </c>
      <c r="C130" s="180" t="s">
        <v>671</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357"/>
        <v>0</v>
      </c>
      <c r="G130" s="181"/>
      <c r="H130" s="181">
        <f t="shared" si="358"/>
        <v>0</v>
      </c>
      <c r="I130" s="181"/>
      <c r="J130" s="181">
        <f t="shared" si="359"/>
        <v>0</v>
      </c>
      <c r="K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1">
        <f t="shared" si="360"/>
        <v>0</v>
      </c>
      <c r="AD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1">
        <f t="shared" si="361"/>
        <v>0</v>
      </c>
      <c r="AH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1">
        <f t="shared" si="362"/>
        <v>0</v>
      </c>
      <c r="AL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1">
        <f t="shared" si="363"/>
        <v>0</v>
      </c>
      <c r="AP130" s="181">
        <f t="shared" si="364"/>
        <v>0</v>
      </c>
    </row>
    <row r="131" spans="2:42">
      <c r="B131" s="179" t="s">
        <v>672</v>
      </c>
      <c r="C131" s="180" t="s">
        <v>673</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293"/>
        <v>0</v>
      </c>
      <c r="G131" s="181"/>
      <c r="H131" s="181">
        <f t="shared" si="334"/>
        <v>0</v>
      </c>
      <c r="I131" s="181"/>
      <c r="J131" s="181">
        <f t="shared" si="335"/>
        <v>0</v>
      </c>
      <c r="K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1">
        <f t="shared" si="336"/>
        <v>0</v>
      </c>
      <c r="AD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1">
        <f t="shared" si="337"/>
        <v>0</v>
      </c>
      <c r="AH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1">
        <f t="shared" si="338"/>
        <v>0</v>
      </c>
      <c r="AL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1">
        <f t="shared" si="339"/>
        <v>0</v>
      </c>
      <c r="AP131" s="181">
        <f t="shared" si="340"/>
        <v>0</v>
      </c>
    </row>
    <row r="132" spans="2:42">
      <c r="B132" s="179" t="s">
        <v>674</v>
      </c>
      <c r="C132" s="180" t="s">
        <v>675</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161000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1">
        <f t="shared" si="293"/>
        <v>161000</v>
      </c>
      <c r="G132" s="181"/>
      <c r="H132" s="181">
        <f t="shared" si="334"/>
        <v>161000</v>
      </c>
      <c r="I132" s="181"/>
      <c r="J132" s="181">
        <f t="shared" si="335"/>
        <v>161000</v>
      </c>
      <c r="K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161000</v>
      </c>
      <c r="M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1">
        <f t="shared" si="336"/>
        <v>0</v>
      </c>
      <c r="AD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1">
        <f t="shared" si="337"/>
        <v>0</v>
      </c>
      <c r="AH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1">
        <f t="shared" si="338"/>
        <v>0</v>
      </c>
      <c r="AL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1">
        <f t="shared" si="339"/>
        <v>0</v>
      </c>
      <c r="AP132" s="181">
        <f t="shared" si="340"/>
        <v>0</v>
      </c>
    </row>
    <row r="133" spans="2:42">
      <c r="B133" s="188" t="s">
        <v>294</v>
      </c>
      <c r="C133" s="189" t="s">
        <v>178</v>
      </c>
      <c r="D133" s="190">
        <f>SUM(D134:D148)</f>
        <v>0</v>
      </c>
      <c r="E133" s="190">
        <f>SUM(E134:E148)</f>
        <v>0</v>
      </c>
      <c r="F133" s="190">
        <f t="shared" si="293"/>
        <v>0</v>
      </c>
      <c r="G133" s="190">
        <f t="shared" ref="G133:I133" si="365">SUM(G134:G148)</f>
        <v>0</v>
      </c>
      <c r="H133" s="190">
        <f t="shared" si="3"/>
        <v>0</v>
      </c>
      <c r="I133" s="190">
        <f t="shared" si="365"/>
        <v>0</v>
      </c>
      <c r="J133" s="190">
        <f t="shared" si="4"/>
        <v>0</v>
      </c>
      <c r="K133" s="190">
        <f t="shared" ref="K133:AN133" si="366">SUM(K134:K148)</f>
        <v>0</v>
      </c>
      <c r="L133" s="190">
        <f t="shared" si="366"/>
        <v>0</v>
      </c>
      <c r="M133" s="190">
        <f t="shared" si="366"/>
        <v>0</v>
      </c>
      <c r="N133" s="190">
        <f t="shared" si="366"/>
        <v>0</v>
      </c>
      <c r="O133" s="190">
        <f t="shared" si="366"/>
        <v>0</v>
      </c>
      <c r="P133" s="190">
        <f t="shared" ref="P133:Q133" si="367">SUM(P134:P148)</f>
        <v>0</v>
      </c>
      <c r="Q133" s="190">
        <f t="shared" si="367"/>
        <v>0</v>
      </c>
      <c r="R133" s="190">
        <f t="shared" si="366"/>
        <v>0</v>
      </c>
      <c r="S133" s="190">
        <f t="shared" si="366"/>
        <v>0</v>
      </c>
      <c r="T133" s="190">
        <f t="shared" ref="T133" si="368">SUM(T134:T148)</f>
        <v>0</v>
      </c>
      <c r="U133" s="190">
        <f t="shared" si="366"/>
        <v>0</v>
      </c>
      <c r="V133" s="190">
        <f t="shared" si="366"/>
        <v>0</v>
      </c>
      <c r="W133" s="190">
        <f t="shared" ref="W133" si="369">SUM(W134:W148)</f>
        <v>0</v>
      </c>
      <c r="X133" s="190">
        <f t="shared" si="366"/>
        <v>0</v>
      </c>
      <c r="Y133" s="190">
        <f t="shared" si="366"/>
        <v>0</v>
      </c>
      <c r="Z133" s="190">
        <f t="shared" si="366"/>
        <v>0</v>
      </c>
      <c r="AA133" s="190">
        <f t="shared" si="366"/>
        <v>0</v>
      </c>
      <c r="AB133" s="190">
        <f t="shared" si="366"/>
        <v>0</v>
      </c>
      <c r="AC133" s="190">
        <f t="shared" si="7"/>
        <v>0</v>
      </c>
      <c r="AD133" s="190">
        <f t="shared" si="366"/>
        <v>0</v>
      </c>
      <c r="AE133" s="190">
        <f t="shared" si="366"/>
        <v>0</v>
      </c>
      <c r="AF133" s="190">
        <f t="shared" si="366"/>
        <v>0</v>
      </c>
      <c r="AG133" s="190">
        <f t="shared" si="8"/>
        <v>0</v>
      </c>
      <c r="AH133" s="190">
        <f t="shared" si="366"/>
        <v>0</v>
      </c>
      <c r="AI133" s="190">
        <f t="shared" si="366"/>
        <v>0</v>
      </c>
      <c r="AJ133" s="190">
        <f t="shared" si="366"/>
        <v>0</v>
      </c>
      <c r="AK133" s="190">
        <f t="shared" si="9"/>
        <v>0</v>
      </c>
      <c r="AL133" s="190">
        <f t="shared" si="366"/>
        <v>0</v>
      </c>
      <c r="AM133" s="190">
        <f t="shared" si="366"/>
        <v>0</v>
      </c>
      <c r="AN133" s="190">
        <f t="shared" si="366"/>
        <v>0</v>
      </c>
      <c r="AO133" s="190">
        <f t="shared" si="10"/>
        <v>0</v>
      </c>
      <c r="AP133" s="190">
        <f t="shared" si="11"/>
        <v>0</v>
      </c>
    </row>
    <row r="134" spans="2:42">
      <c r="B134" s="179" t="s">
        <v>676</v>
      </c>
      <c r="C134" s="180" t="s">
        <v>677</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1">
        <f t="shared" si="293"/>
        <v>0</v>
      </c>
      <c r="G134" s="181"/>
      <c r="H134" s="181">
        <f t="shared" ref="H134:H148" si="370">F134-G134</f>
        <v>0</v>
      </c>
      <c r="I134" s="181"/>
      <c r="J134" s="181">
        <f t="shared" ref="J134:J148" si="371">F134-I134</f>
        <v>0</v>
      </c>
      <c r="K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1">
        <f t="shared" ref="AC134:AC148" si="372">Z134+AA134+AB134</f>
        <v>0</v>
      </c>
      <c r="AD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1">
        <f t="shared" ref="AG134:AG148" si="373">AD134+AE134+AF134</f>
        <v>0</v>
      </c>
      <c r="AH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1">
        <f t="shared" ref="AK134:AK148" si="374">AH134+AI134+AJ134</f>
        <v>0</v>
      </c>
      <c r="AL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1">
        <f t="shared" ref="AO134:AO148" si="375">AL134+AM134+AN134</f>
        <v>0</v>
      </c>
      <c r="AP134" s="181">
        <f t="shared" ref="AP134:AP148" si="376">AC134+AG134+AK134+AO134</f>
        <v>0</v>
      </c>
    </row>
    <row r="135" spans="2:42">
      <c r="B135" s="179" t="s">
        <v>295</v>
      </c>
      <c r="C135" s="180" t="s">
        <v>179</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293"/>
        <v>0</v>
      </c>
      <c r="G135" s="181"/>
      <c r="H135" s="181">
        <f t="shared" si="370"/>
        <v>0</v>
      </c>
      <c r="I135" s="181"/>
      <c r="J135" s="181">
        <f t="shared" si="371"/>
        <v>0</v>
      </c>
      <c r="K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1">
        <f t="shared" si="372"/>
        <v>0</v>
      </c>
      <c r="AD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1">
        <f t="shared" si="373"/>
        <v>0</v>
      </c>
      <c r="AH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1">
        <f t="shared" si="374"/>
        <v>0</v>
      </c>
      <c r="AL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1">
        <f t="shared" si="375"/>
        <v>0</v>
      </c>
      <c r="AP135" s="181">
        <f t="shared" si="376"/>
        <v>0</v>
      </c>
    </row>
    <row r="136" spans="2:42">
      <c r="B136" s="179" t="s">
        <v>678</v>
      </c>
      <c r="C136" s="180" t="s">
        <v>679</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293"/>
        <v>0</v>
      </c>
      <c r="G136" s="181"/>
      <c r="H136" s="181">
        <f t="shared" si="370"/>
        <v>0</v>
      </c>
      <c r="I136" s="181"/>
      <c r="J136" s="181">
        <f t="shared" si="371"/>
        <v>0</v>
      </c>
      <c r="K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1">
        <f t="shared" si="372"/>
        <v>0</v>
      </c>
      <c r="AD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1">
        <f t="shared" si="373"/>
        <v>0</v>
      </c>
      <c r="AH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1">
        <f t="shared" si="374"/>
        <v>0</v>
      </c>
      <c r="AL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1">
        <f t="shared" si="375"/>
        <v>0</v>
      </c>
      <c r="AP136" s="181">
        <f t="shared" si="376"/>
        <v>0</v>
      </c>
    </row>
    <row r="137" spans="2:42">
      <c r="B137" s="179" t="s">
        <v>296</v>
      </c>
      <c r="C137" s="180" t="s">
        <v>180</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293"/>
        <v>0</v>
      </c>
      <c r="G137" s="181"/>
      <c r="H137" s="181">
        <f t="shared" si="370"/>
        <v>0</v>
      </c>
      <c r="I137" s="181"/>
      <c r="J137" s="181">
        <f t="shared" si="371"/>
        <v>0</v>
      </c>
      <c r="K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1">
        <f t="shared" si="372"/>
        <v>0</v>
      </c>
      <c r="AD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1">
        <f t="shared" si="373"/>
        <v>0</v>
      </c>
      <c r="AH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1">
        <f t="shared" si="374"/>
        <v>0</v>
      </c>
      <c r="AL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1">
        <f t="shared" si="375"/>
        <v>0</v>
      </c>
      <c r="AP137" s="181">
        <f t="shared" si="376"/>
        <v>0</v>
      </c>
    </row>
    <row r="138" spans="2:42">
      <c r="B138" s="179" t="s">
        <v>680</v>
      </c>
      <c r="C138" s="180" t="s">
        <v>681</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377">D138+E138</f>
        <v>0</v>
      </c>
      <c r="G138" s="181"/>
      <c r="H138" s="181">
        <f t="shared" ref="H138:H143" si="378">F138-G138</f>
        <v>0</v>
      </c>
      <c r="I138" s="181"/>
      <c r="J138" s="181">
        <f t="shared" ref="J138:J143" si="379">F138-I138</f>
        <v>0</v>
      </c>
      <c r="K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1">
        <f t="shared" ref="AC138:AC143" si="380">Z138+AA138+AB138</f>
        <v>0</v>
      </c>
      <c r="AD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1">
        <f t="shared" ref="AG138:AG143" si="381">AD138+AE138+AF138</f>
        <v>0</v>
      </c>
      <c r="AH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1">
        <f t="shared" ref="AK138:AK143" si="382">AH138+AI138+AJ138</f>
        <v>0</v>
      </c>
      <c r="AL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1">
        <f t="shared" ref="AO138:AO143" si="383">AL138+AM138+AN138</f>
        <v>0</v>
      </c>
      <c r="AP138" s="181">
        <f t="shared" ref="AP138:AP143" si="384">AC138+AG138+AK138+AO138</f>
        <v>0</v>
      </c>
    </row>
    <row r="139" spans="2:42">
      <c r="B139" s="179" t="s">
        <v>682</v>
      </c>
      <c r="C139" s="180" t="s">
        <v>683</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 t="shared" ref="F139:F140" si="385">D139+E139</f>
        <v>0</v>
      </c>
      <c r="G139" s="181"/>
      <c r="H139" s="181">
        <f t="shared" ref="H139:H140" si="386">F139-G139</f>
        <v>0</v>
      </c>
      <c r="I139" s="181"/>
      <c r="J139" s="181">
        <f t="shared" ref="J139:J140" si="387">F139-I139</f>
        <v>0</v>
      </c>
      <c r="K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1">
        <f t="shared" ref="AC139:AC140" si="388">Z139+AA139+AB139</f>
        <v>0</v>
      </c>
      <c r="AD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1">
        <f t="shared" ref="AG139:AG140" si="389">AD139+AE139+AF139</f>
        <v>0</v>
      </c>
      <c r="AH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1">
        <f t="shared" ref="AK139:AK140" si="390">AH139+AI139+AJ139</f>
        <v>0</v>
      </c>
      <c r="AL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1">
        <f t="shared" ref="AO139:AO140" si="391">AL139+AM139+AN139</f>
        <v>0</v>
      </c>
      <c r="AP139" s="181">
        <f t="shared" ref="AP139:AP140" si="392">AC139+AG139+AK139+AO139</f>
        <v>0</v>
      </c>
    </row>
    <row r="140" spans="2:42">
      <c r="B140" s="179" t="s">
        <v>684</v>
      </c>
      <c r="C140" s="180" t="s">
        <v>685</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 t="shared" si="385"/>
        <v>0</v>
      </c>
      <c r="G140" s="181"/>
      <c r="H140" s="181">
        <f t="shared" si="386"/>
        <v>0</v>
      </c>
      <c r="I140" s="181"/>
      <c r="J140" s="181">
        <f t="shared" si="387"/>
        <v>0</v>
      </c>
      <c r="K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1">
        <f t="shared" si="388"/>
        <v>0</v>
      </c>
      <c r="AD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1">
        <f t="shared" si="389"/>
        <v>0</v>
      </c>
      <c r="AH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1">
        <f t="shared" si="390"/>
        <v>0</v>
      </c>
      <c r="AL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1">
        <f t="shared" si="391"/>
        <v>0</v>
      </c>
      <c r="AP140" s="181">
        <f t="shared" si="392"/>
        <v>0</v>
      </c>
    </row>
    <row r="141" spans="2:42">
      <c r="B141" s="179" t="s">
        <v>686</v>
      </c>
      <c r="C141" s="180" t="s">
        <v>687</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377"/>
        <v>0</v>
      </c>
      <c r="G141" s="181"/>
      <c r="H141" s="181">
        <f t="shared" si="378"/>
        <v>0</v>
      </c>
      <c r="I141" s="181"/>
      <c r="J141" s="181">
        <f t="shared" si="379"/>
        <v>0</v>
      </c>
      <c r="K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1">
        <f t="shared" si="380"/>
        <v>0</v>
      </c>
      <c r="AD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1">
        <f t="shared" si="381"/>
        <v>0</v>
      </c>
      <c r="AH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1">
        <f t="shared" si="382"/>
        <v>0</v>
      </c>
      <c r="AL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1">
        <f t="shared" si="383"/>
        <v>0</v>
      </c>
      <c r="AP141" s="181">
        <f t="shared" si="384"/>
        <v>0</v>
      </c>
    </row>
    <row r="142" spans="2:42">
      <c r="B142" s="179" t="s">
        <v>688</v>
      </c>
      <c r="C142" s="180" t="s">
        <v>689</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377"/>
        <v>0</v>
      </c>
      <c r="G142" s="181"/>
      <c r="H142" s="181">
        <f t="shared" si="378"/>
        <v>0</v>
      </c>
      <c r="I142" s="181"/>
      <c r="J142" s="181">
        <f t="shared" si="379"/>
        <v>0</v>
      </c>
      <c r="K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1">
        <f t="shared" si="380"/>
        <v>0</v>
      </c>
      <c r="AD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1">
        <f t="shared" si="381"/>
        <v>0</v>
      </c>
      <c r="AH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1">
        <f t="shared" si="382"/>
        <v>0</v>
      </c>
      <c r="AL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1">
        <f t="shared" si="383"/>
        <v>0</v>
      </c>
      <c r="AP142" s="181">
        <f t="shared" si="384"/>
        <v>0</v>
      </c>
    </row>
    <row r="143" spans="2:42">
      <c r="B143" s="179" t="s">
        <v>690</v>
      </c>
      <c r="C143" s="180" t="s">
        <v>691</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377"/>
        <v>0</v>
      </c>
      <c r="G143" s="181"/>
      <c r="H143" s="181">
        <f t="shared" si="378"/>
        <v>0</v>
      </c>
      <c r="I143" s="181"/>
      <c r="J143" s="181">
        <f t="shared" si="379"/>
        <v>0</v>
      </c>
      <c r="K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1">
        <f t="shared" si="380"/>
        <v>0</v>
      </c>
      <c r="AD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1">
        <f t="shared" si="381"/>
        <v>0</v>
      </c>
      <c r="AH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1">
        <f t="shared" si="382"/>
        <v>0</v>
      </c>
      <c r="AL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1">
        <f t="shared" si="383"/>
        <v>0</v>
      </c>
      <c r="AP143" s="181">
        <f t="shared" si="384"/>
        <v>0</v>
      </c>
    </row>
    <row r="144" spans="2:42">
      <c r="B144" s="179" t="s">
        <v>692</v>
      </c>
      <c r="C144" s="180" t="s">
        <v>693</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si="293"/>
        <v>0</v>
      </c>
      <c r="G144" s="181"/>
      <c r="H144" s="181">
        <f t="shared" si="370"/>
        <v>0</v>
      </c>
      <c r="I144" s="181"/>
      <c r="J144" s="181">
        <f t="shared" si="371"/>
        <v>0</v>
      </c>
      <c r="K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1">
        <f t="shared" si="372"/>
        <v>0</v>
      </c>
      <c r="AD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1">
        <f t="shared" si="373"/>
        <v>0</v>
      </c>
      <c r="AH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1">
        <f t="shared" si="374"/>
        <v>0</v>
      </c>
      <c r="AL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1">
        <f t="shared" si="375"/>
        <v>0</v>
      </c>
      <c r="AP144" s="181">
        <f t="shared" si="376"/>
        <v>0</v>
      </c>
    </row>
    <row r="145" spans="2:42">
      <c r="B145" s="179" t="s">
        <v>694</v>
      </c>
      <c r="C145" s="180" t="s">
        <v>695</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293"/>
        <v>0</v>
      </c>
      <c r="G145" s="181"/>
      <c r="H145" s="181">
        <f t="shared" si="370"/>
        <v>0</v>
      </c>
      <c r="I145" s="181"/>
      <c r="J145" s="181">
        <f t="shared" si="371"/>
        <v>0</v>
      </c>
      <c r="K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1">
        <f t="shared" si="372"/>
        <v>0</v>
      </c>
      <c r="AD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1">
        <f t="shared" si="373"/>
        <v>0</v>
      </c>
      <c r="AH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1">
        <f t="shared" si="374"/>
        <v>0</v>
      </c>
      <c r="AL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1">
        <f t="shared" si="375"/>
        <v>0</v>
      </c>
      <c r="AP145" s="181">
        <f t="shared" si="376"/>
        <v>0</v>
      </c>
    </row>
    <row r="146" spans="2:42">
      <c r="B146" s="179" t="s">
        <v>696</v>
      </c>
      <c r="C146" s="180" t="s">
        <v>697</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ref="F146" si="393">D146+E146</f>
        <v>0</v>
      </c>
      <c r="G146" s="181"/>
      <c r="H146" s="181">
        <f t="shared" ref="H146" si="394">F146-G146</f>
        <v>0</v>
      </c>
      <c r="I146" s="181"/>
      <c r="J146" s="181">
        <f t="shared" ref="J146" si="395">F146-I146</f>
        <v>0</v>
      </c>
      <c r="K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1">
        <f t="shared" ref="AC146" si="396">Z146+AA146+AB146</f>
        <v>0</v>
      </c>
      <c r="AD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1">
        <f t="shared" ref="AG146" si="397">AD146+AE146+AF146</f>
        <v>0</v>
      </c>
      <c r="AH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1">
        <f t="shared" ref="AK146" si="398">AH146+AI146+AJ146</f>
        <v>0</v>
      </c>
      <c r="AL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1">
        <f t="shared" ref="AO146" si="399">AL146+AM146+AN146</f>
        <v>0</v>
      </c>
      <c r="AP146" s="181">
        <f t="shared" ref="AP146" si="400">AC146+AG146+AK146+AO146</f>
        <v>0</v>
      </c>
    </row>
    <row r="147" spans="2:42">
      <c r="B147" s="179" t="s">
        <v>698</v>
      </c>
      <c r="C147" s="180" t="s">
        <v>699</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ref="F147" si="401">D147+E147</f>
        <v>0</v>
      </c>
      <c r="G147" s="181"/>
      <c r="H147" s="181">
        <f t="shared" ref="H147" si="402">F147-G147</f>
        <v>0</v>
      </c>
      <c r="I147" s="181"/>
      <c r="J147" s="181">
        <f t="shared" ref="J147" si="403">F147-I147</f>
        <v>0</v>
      </c>
      <c r="K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1">
        <f t="shared" ref="AC147" si="404">Z147+AA147+AB147</f>
        <v>0</v>
      </c>
      <c r="AD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1">
        <f t="shared" ref="AG147" si="405">AD147+AE147+AF147</f>
        <v>0</v>
      </c>
      <c r="AH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1">
        <f t="shared" ref="AK147" si="406">AH147+AI147+AJ147</f>
        <v>0</v>
      </c>
      <c r="AL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1">
        <f t="shared" ref="AO147" si="407">AL147+AM147+AN147</f>
        <v>0</v>
      </c>
      <c r="AP147" s="181">
        <f t="shared" ref="AP147" si="408">AC147+AG147+AK147+AO147</f>
        <v>0</v>
      </c>
    </row>
    <row r="148" spans="2:42">
      <c r="B148" s="179" t="s">
        <v>700</v>
      </c>
      <c r="C148" s="180" t="s">
        <v>701</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293"/>
        <v>0</v>
      </c>
      <c r="G148" s="181"/>
      <c r="H148" s="181">
        <f t="shared" si="370"/>
        <v>0</v>
      </c>
      <c r="I148" s="181"/>
      <c r="J148" s="181">
        <f t="shared" si="371"/>
        <v>0</v>
      </c>
      <c r="K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1">
        <f t="shared" si="372"/>
        <v>0</v>
      </c>
      <c r="AD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1">
        <f t="shared" si="373"/>
        <v>0</v>
      </c>
      <c r="AH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1">
        <f t="shared" si="374"/>
        <v>0</v>
      </c>
      <c r="AL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1">
        <f t="shared" si="375"/>
        <v>0</v>
      </c>
      <c r="AP148" s="181">
        <f t="shared" si="376"/>
        <v>0</v>
      </c>
    </row>
    <row r="149" spans="2:42">
      <c r="B149" s="188" t="s">
        <v>297</v>
      </c>
      <c r="C149" s="189" t="s">
        <v>181</v>
      </c>
      <c r="D149" s="190">
        <f>SUM(D150:D163)</f>
        <v>816000</v>
      </c>
      <c r="E149" s="190">
        <f>SUM(E150:E163)</f>
        <v>0</v>
      </c>
      <c r="F149" s="190">
        <f t="shared" si="293"/>
        <v>816000</v>
      </c>
      <c r="G149" s="190">
        <f>SUM(G150:G163)</f>
        <v>0</v>
      </c>
      <c r="H149" s="190">
        <f t="shared" si="3"/>
        <v>816000</v>
      </c>
      <c r="I149" s="190">
        <f>SUM(I150:I163)</f>
        <v>0</v>
      </c>
      <c r="J149" s="190">
        <f t="shared" si="4"/>
        <v>816000</v>
      </c>
      <c r="K149" s="190">
        <f t="shared" ref="K149:AB149" si="409">SUM(K150:K163)</f>
        <v>0</v>
      </c>
      <c r="L149" s="190">
        <f t="shared" si="409"/>
        <v>816000</v>
      </c>
      <c r="M149" s="190">
        <f t="shared" si="409"/>
        <v>0</v>
      </c>
      <c r="N149" s="190">
        <f t="shared" si="409"/>
        <v>0</v>
      </c>
      <c r="O149" s="190">
        <f t="shared" si="409"/>
        <v>0</v>
      </c>
      <c r="P149" s="190">
        <f t="shared" ref="P149:Q149" si="410">SUM(P150:P163)</f>
        <v>0</v>
      </c>
      <c r="Q149" s="190">
        <f t="shared" si="410"/>
        <v>0</v>
      </c>
      <c r="R149" s="190">
        <f t="shared" si="409"/>
        <v>0</v>
      </c>
      <c r="S149" s="190">
        <f t="shared" si="409"/>
        <v>0</v>
      </c>
      <c r="T149" s="190">
        <f t="shared" ref="T149" si="411">SUM(T150:T163)</f>
        <v>0</v>
      </c>
      <c r="U149" s="190">
        <f t="shared" si="409"/>
        <v>0</v>
      </c>
      <c r="V149" s="190">
        <f t="shared" si="409"/>
        <v>0</v>
      </c>
      <c r="W149" s="190">
        <f t="shared" ref="W149" si="412">SUM(W150:W163)</f>
        <v>0</v>
      </c>
      <c r="X149" s="190">
        <f t="shared" si="409"/>
        <v>0</v>
      </c>
      <c r="Y149" s="190">
        <f t="shared" si="409"/>
        <v>0</v>
      </c>
      <c r="Z149" s="190">
        <f t="shared" si="409"/>
        <v>0</v>
      </c>
      <c r="AA149" s="190">
        <f t="shared" si="409"/>
        <v>0</v>
      </c>
      <c r="AB149" s="190">
        <f t="shared" si="409"/>
        <v>0</v>
      </c>
      <c r="AC149" s="190">
        <f t="shared" si="7"/>
        <v>0</v>
      </c>
      <c r="AD149" s="190">
        <f>SUM(AD150:AD163)</f>
        <v>0</v>
      </c>
      <c r="AE149" s="190">
        <f>SUM(AE150:AE163)</f>
        <v>0</v>
      </c>
      <c r="AF149" s="190">
        <f>SUM(AF150:AF163)</f>
        <v>0</v>
      </c>
      <c r="AG149" s="190">
        <f t="shared" si="8"/>
        <v>0</v>
      </c>
      <c r="AH149" s="190">
        <f>SUM(AH150:AH163)</f>
        <v>0</v>
      </c>
      <c r="AI149" s="190">
        <f>SUM(AI150:AI163)</f>
        <v>0</v>
      </c>
      <c r="AJ149" s="190">
        <f>SUM(AJ150:AJ163)</f>
        <v>0</v>
      </c>
      <c r="AK149" s="190">
        <f t="shared" si="9"/>
        <v>0</v>
      </c>
      <c r="AL149" s="190">
        <f>SUM(AL150:AL163)</f>
        <v>0</v>
      </c>
      <c r="AM149" s="190">
        <f>SUM(AM150:AM163)</f>
        <v>0</v>
      </c>
      <c r="AN149" s="190">
        <f>SUM(AN150:AN163)</f>
        <v>0</v>
      </c>
      <c r="AO149" s="190">
        <f t="shared" si="10"/>
        <v>0</v>
      </c>
      <c r="AP149" s="190">
        <f t="shared" si="11"/>
        <v>0</v>
      </c>
    </row>
    <row r="150" spans="2:42">
      <c r="B150" s="179" t="s">
        <v>702</v>
      </c>
      <c r="C150" s="180" t="s">
        <v>703</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293"/>
        <v>0</v>
      </c>
      <c r="G150" s="181"/>
      <c r="H150" s="181">
        <f t="shared" ref="H150:H163" si="413">F150-G150</f>
        <v>0</v>
      </c>
      <c r="I150" s="181"/>
      <c r="J150" s="181">
        <f t="shared" ref="J150:J163" si="414">F150-I150</f>
        <v>0</v>
      </c>
      <c r="K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1">
        <f t="shared" ref="AC150:AC163" si="415">Z150+AA150+AB150</f>
        <v>0</v>
      </c>
      <c r="AD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1">
        <f t="shared" ref="AG150:AG163" si="416">AD150+AE150+AF150</f>
        <v>0</v>
      </c>
      <c r="AH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1">
        <f t="shared" ref="AK150:AK163" si="417">AH150+AI150+AJ150</f>
        <v>0</v>
      </c>
      <c r="AL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1">
        <f t="shared" ref="AO150:AO163" si="418">AL150+AM150+AN150</f>
        <v>0</v>
      </c>
      <c r="AP150" s="181">
        <f t="shared" ref="AP150:AP163" si="419">AC150+AG150+AK150+AO150</f>
        <v>0</v>
      </c>
    </row>
    <row r="151" spans="2:42">
      <c r="B151" s="179" t="s">
        <v>298</v>
      </c>
      <c r="C151" s="180" t="s">
        <v>182</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1">
        <f t="shared" si="293"/>
        <v>0</v>
      </c>
      <c r="G151" s="181"/>
      <c r="H151" s="181">
        <f t="shared" si="413"/>
        <v>0</v>
      </c>
      <c r="I151" s="181"/>
      <c r="J151" s="181">
        <f t="shared" si="414"/>
        <v>0</v>
      </c>
      <c r="K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1">
        <f t="shared" si="415"/>
        <v>0</v>
      </c>
      <c r="AD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1">
        <f t="shared" si="416"/>
        <v>0</v>
      </c>
      <c r="AH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1">
        <f t="shared" si="417"/>
        <v>0</v>
      </c>
      <c r="AL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1">
        <f t="shared" si="418"/>
        <v>0</v>
      </c>
      <c r="AP151" s="181">
        <f t="shared" si="419"/>
        <v>0</v>
      </c>
    </row>
    <row r="152" spans="2:42">
      <c r="B152" s="179" t="s">
        <v>704</v>
      </c>
      <c r="C152" s="180" t="s">
        <v>705</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293"/>
        <v>0</v>
      </c>
      <c r="G152" s="181"/>
      <c r="H152" s="181">
        <f t="shared" si="413"/>
        <v>0</v>
      </c>
      <c r="I152" s="181"/>
      <c r="J152" s="181">
        <f t="shared" si="414"/>
        <v>0</v>
      </c>
      <c r="K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1">
        <f t="shared" si="415"/>
        <v>0</v>
      </c>
      <c r="AD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1">
        <f t="shared" si="416"/>
        <v>0</v>
      </c>
      <c r="AH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1">
        <f t="shared" si="417"/>
        <v>0</v>
      </c>
      <c r="AL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1">
        <f t="shared" si="418"/>
        <v>0</v>
      </c>
      <c r="AP152" s="181">
        <f t="shared" si="419"/>
        <v>0</v>
      </c>
    </row>
    <row r="153" spans="2:42">
      <c r="B153" s="179" t="s">
        <v>706</v>
      </c>
      <c r="C153" s="180" t="s">
        <v>707</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293"/>
        <v>0</v>
      </c>
      <c r="G153" s="181"/>
      <c r="H153" s="181">
        <f t="shared" si="413"/>
        <v>0</v>
      </c>
      <c r="I153" s="181"/>
      <c r="J153" s="181">
        <f t="shared" si="414"/>
        <v>0</v>
      </c>
      <c r="K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1">
        <f t="shared" si="415"/>
        <v>0</v>
      </c>
      <c r="AD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1">
        <f t="shared" si="416"/>
        <v>0</v>
      </c>
      <c r="AH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1">
        <f t="shared" si="417"/>
        <v>0</v>
      </c>
      <c r="AL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1">
        <f t="shared" si="418"/>
        <v>0</v>
      </c>
      <c r="AP153" s="181">
        <f t="shared" si="419"/>
        <v>0</v>
      </c>
    </row>
    <row r="154" spans="2:42">
      <c r="B154" s="179" t="s">
        <v>299</v>
      </c>
      <c r="C154" s="180" t="s">
        <v>183</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ref="F154:F158" si="420">D154+E154</f>
        <v>0</v>
      </c>
      <c r="G154" s="181"/>
      <c r="H154" s="181">
        <f t="shared" ref="H154:H158" si="421">F154-G154</f>
        <v>0</v>
      </c>
      <c r="I154" s="181"/>
      <c r="J154" s="181">
        <f t="shared" ref="J154:J158" si="422">F154-I154</f>
        <v>0</v>
      </c>
      <c r="K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1">
        <f t="shared" ref="AC154:AC158" si="423">Z154+AA154+AB154</f>
        <v>0</v>
      </c>
      <c r="AD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1">
        <f t="shared" ref="AG154:AG158" si="424">AD154+AE154+AF154</f>
        <v>0</v>
      </c>
      <c r="AH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1">
        <f t="shared" ref="AK154:AK158" si="425">AH154+AI154+AJ154</f>
        <v>0</v>
      </c>
      <c r="AL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1">
        <f t="shared" ref="AO154:AO158" si="426">AL154+AM154+AN154</f>
        <v>0</v>
      </c>
      <c r="AP154" s="181">
        <f t="shared" ref="AP154:AP158" si="427">AC154+AG154+AK154+AO154</f>
        <v>0</v>
      </c>
    </row>
    <row r="155" spans="2:42">
      <c r="B155" s="179" t="s">
        <v>708</v>
      </c>
      <c r="C155" s="180" t="s">
        <v>709</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420"/>
        <v>0</v>
      </c>
      <c r="G155" s="181"/>
      <c r="H155" s="181">
        <f t="shared" si="421"/>
        <v>0</v>
      </c>
      <c r="I155" s="181"/>
      <c r="J155" s="181">
        <f t="shared" si="422"/>
        <v>0</v>
      </c>
      <c r="K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1">
        <f t="shared" si="423"/>
        <v>0</v>
      </c>
      <c r="AD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1">
        <f t="shared" si="424"/>
        <v>0</v>
      </c>
      <c r="AH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1">
        <f t="shared" si="425"/>
        <v>0</v>
      </c>
      <c r="AL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1">
        <f t="shared" si="426"/>
        <v>0</v>
      </c>
      <c r="AP155" s="181">
        <f t="shared" si="427"/>
        <v>0</v>
      </c>
    </row>
    <row r="156" spans="2:42">
      <c r="B156" s="179" t="s">
        <v>710</v>
      </c>
      <c r="C156" s="180" t="s">
        <v>711</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420"/>
        <v>0</v>
      </c>
      <c r="G156" s="181"/>
      <c r="H156" s="181">
        <f t="shared" si="421"/>
        <v>0</v>
      </c>
      <c r="I156" s="181"/>
      <c r="J156" s="181">
        <f t="shared" si="422"/>
        <v>0</v>
      </c>
      <c r="K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1">
        <f t="shared" si="423"/>
        <v>0</v>
      </c>
      <c r="AD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1">
        <f t="shared" si="424"/>
        <v>0</v>
      </c>
      <c r="AH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1">
        <f t="shared" si="425"/>
        <v>0</v>
      </c>
      <c r="AL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1">
        <f t="shared" si="426"/>
        <v>0</v>
      </c>
      <c r="AP156" s="181">
        <f t="shared" si="427"/>
        <v>0</v>
      </c>
    </row>
    <row r="157" spans="2:42">
      <c r="B157" s="179" t="s">
        <v>300</v>
      </c>
      <c r="C157" s="180" t="s">
        <v>184</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420"/>
        <v>0</v>
      </c>
      <c r="G157" s="181"/>
      <c r="H157" s="181">
        <f t="shared" si="421"/>
        <v>0</v>
      </c>
      <c r="I157" s="181"/>
      <c r="J157" s="181">
        <f t="shared" si="422"/>
        <v>0</v>
      </c>
      <c r="K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1">
        <f t="shared" si="423"/>
        <v>0</v>
      </c>
      <c r="AD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1">
        <f t="shared" si="424"/>
        <v>0</v>
      </c>
      <c r="AH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1">
        <f t="shared" si="425"/>
        <v>0</v>
      </c>
      <c r="AL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1">
        <f t="shared" si="426"/>
        <v>0</v>
      </c>
      <c r="AP157" s="181">
        <f t="shared" si="427"/>
        <v>0</v>
      </c>
    </row>
    <row r="158" spans="2:42">
      <c r="B158" s="179" t="s">
        <v>712</v>
      </c>
      <c r="C158" s="180" t="s">
        <v>713</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1">
        <f t="shared" si="420"/>
        <v>350000</v>
      </c>
      <c r="G158" s="181"/>
      <c r="H158" s="181">
        <f t="shared" si="421"/>
        <v>350000</v>
      </c>
      <c r="I158" s="181"/>
      <c r="J158" s="181">
        <f t="shared" si="422"/>
        <v>350000</v>
      </c>
      <c r="K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350000</v>
      </c>
      <c r="M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1">
        <f t="shared" si="423"/>
        <v>0</v>
      </c>
      <c r="AD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1">
        <f t="shared" si="424"/>
        <v>0</v>
      </c>
      <c r="AH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1">
        <f t="shared" si="425"/>
        <v>0</v>
      </c>
      <c r="AL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1">
        <f t="shared" si="426"/>
        <v>0</v>
      </c>
      <c r="AP158" s="181">
        <f t="shared" si="427"/>
        <v>0</v>
      </c>
    </row>
    <row r="159" spans="2:42">
      <c r="B159" s="179" t="s">
        <v>714</v>
      </c>
      <c r="C159" s="180" t="s">
        <v>715</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ref="F159:F161" si="428">D159+E159</f>
        <v>0</v>
      </c>
      <c r="G159" s="181"/>
      <c r="H159" s="181">
        <f t="shared" ref="H159:H161" si="429">F159-G159</f>
        <v>0</v>
      </c>
      <c r="I159" s="181"/>
      <c r="J159" s="181">
        <f t="shared" ref="J159:J161" si="430">F159-I159</f>
        <v>0</v>
      </c>
      <c r="K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1">
        <f t="shared" ref="AC159:AC161" si="431">Z159+AA159+AB159</f>
        <v>0</v>
      </c>
      <c r="AD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1">
        <f t="shared" ref="AG159:AG161" si="432">AD159+AE159+AF159</f>
        <v>0</v>
      </c>
      <c r="AH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1">
        <f t="shared" ref="AK159:AK161" si="433">AH159+AI159+AJ159</f>
        <v>0</v>
      </c>
      <c r="AL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1">
        <f t="shared" ref="AO159:AO161" si="434">AL159+AM159+AN159</f>
        <v>0</v>
      </c>
      <c r="AP159" s="181">
        <f t="shared" ref="AP159:AP161" si="435">AC159+AG159+AK159+AO159</f>
        <v>0</v>
      </c>
    </row>
    <row r="160" spans="2:42">
      <c r="B160" s="179" t="s">
        <v>716</v>
      </c>
      <c r="C160" s="180" t="s">
        <v>717</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428"/>
        <v>0</v>
      </c>
      <c r="G160" s="181"/>
      <c r="H160" s="181">
        <f t="shared" si="429"/>
        <v>0</v>
      </c>
      <c r="I160" s="181"/>
      <c r="J160" s="181">
        <f t="shared" si="430"/>
        <v>0</v>
      </c>
      <c r="K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1">
        <f t="shared" si="431"/>
        <v>0</v>
      </c>
      <c r="AD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1">
        <f t="shared" si="432"/>
        <v>0</v>
      </c>
      <c r="AH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1">
        <f t="shared" si="433"/>
        <v>0</v>
      </c>
      <c r="AL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1">
        <f t="shared" si="434"/>
        <v>0</v>
      </c>
      <c r="AP160" s="181">
        <f t="shared" si="435"/>
        <v>0</v>
      </c>
    </row>
    <row r="161" spans="2:42">
      <c r="B161" s="179" t="s">
        <v>301</v>
      </c>
      <c r="C161" s="180" t="s">
        <v>185</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428"/>
        <v>0</v>
      </c>
      <c r="G161" s="181"/>
      <c r="H161" s="181">
        <f t="shared" si="429"/>
        <v>0</v>
      </c>
      <c r="I161" s="181"/>
      <c r="J161" s="181">
        <f t="shared" si="430"/>
        <v>0</v>
      </c>
      <c r="K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1">
        <f t="shared" si="431"/>
        <v>0</v>
      </c>
      <c r="AD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1">
        <f t="shared" si="432"/>
        <v>0</v>
      </c>
      <c r="AH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1">
        <f t="shared" si="433"/>
        <v>0</v>
      </c>
      <c r="AL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1">
        <f t="shared" si="434"/>
        <v>0</v>
      </c>
      <c r="AP161" s="181">
        <f t="shared" si="435"/>
        <v>0</v>
      </c>
    </row>
    <row r="162" spans="2:42">
      <c r="B162" s="179" t="s">
        <v>718</v>
      </c>
      <c r="C162" s="180" t="s">
        <v>719</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466000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1">
        <f t="shared" si="293"/>
        <v>466000</v>
      </c>
      <c r="G162" s="181"/>
      <c r="H162" s="181">
        <f t="shared" si="413"/>
        <v>466000</v>
      </c>
      <c r="I162" s="181"/>
      <c r="J162" s="181">
        <f t="shared" si="414"/>
        <v>466000</v>
      </c>
      <c r="K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466000</v>
      </c>
      <c r="M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1">
        <f t="shared" si="415"/>
        <v>0</v>
      </c>
      <c r="AD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1">
        <f t="shared" si="416"/>
        <v>0</v>
      </c>
      <c r="AH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1">
        <f t="shared" si="417"/>
        <v>0</v>
      </c>
      <c r="AL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1">
        <f t="shared" si="418"/>
        <v>0</v>
      </c>
      <c r="AP162" s="181">
        <f t="shared" si="419"/>
        <v>0</v>
      </c>
    </row>
    <row r="163" spans="2:42">
      <c r="B163" s="179" t="s">
        <v>720</v>
      </c>
      <c r="C163" s="180" t="s">
        <v>721</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293"/>
        <v>0</v>
      </c>
      <c r="G163" s="181"/>
      <c r="H163" s="181">
        <f t="shared" si="413"/>
        <v>0</v>
      </c>
      <c r="I163" s="181"/>
      <c r="J163" s="181">
        <f t="shared" si="414"/>
        <v>0</v>
      </c>
      <c r="K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1">
        <f t="shared" si="415"/>
        <v>0</v>
      </c>
      <c r="AD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1">
        <f t="shared" si="416"/>
        <v>0</v>
      </c>
      <c r="AH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1">
        <f t="shared" si="417"/>
        <v>0</v>
      </c>
      <c r="AL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1">
        <f t="shared" si="418"/>
        <v>0</v>
      </c>
      <c r="AP163" s="181">
        <f t="shared" si="419"/>
        <v>0</v>
      </c>
    </row>
    <row r="164" spans="2:42">
      <c r="B164" s="188" t="s">
        <v>302</v>
      </c>
      <c r="C164" s="189" t="s">
        <v>186</v>
      </c>
      <c r="D164" s="190">
        <f>SUM(D165:D189)</f>
        <v>1447280</v>
      </c>
      <c r="E164" s="190">
        <f>SUM(E165:E189)</f>
        <v>0</v>
      </c>
      <c r="F164" s="190">
        <f t="shared" si="293"/>
        <v>1447280</v>
      </c>
      <c r="G164" s="190">
        <f>SUM(G165:G189)</f>
        <v>0</v>
      </c>
      <c r="H164" s="190">
        <f t="shared" si="3"/>
        <v>1447280</v>
      </c>
      <c r="I164" s="190">
        <f>SUM(I165:I189)</f>
        <v>0</v>
      </c>
      <c r="J164" s="190">
        <f t="shared" si="4"/>
        <v>1447280</v>
      </c>
      <c r="K164" s="190">
        <f t="shared" ref="K164:AB164" si="436">SUM(K165:K189)</f>
        <v>0</v>
      </c>
      <c r="L164" s="190">
        <f t="shared" si="436"/>
        <v>1447280</v>
      </c>
      <c r="M164" s="190">
        <f t="shared" si="436"/>
        <v>0</v>
      </c>
      <c r="N164" s="190">
        <f t="shared" si="436"/>
        <v>0</v>
      </c>
      <c r="O164" s="190">
        <f t="shared" si="436"/>
        <v>0</v>
      </c>
      <c r="P164" s="190">
        <f t="shared" ref="P164:Q164" si="437">SUM(P165:P189)</f>
        <v>0</v>
      </c>
      <c r="Q164" s="190">
        <f t="shared" si="437"/>
        <v>0</v>
      </c>
      <c r="R164" s="190">
        <f t="shared" si="436"/>
        <v>0</v>
      </c>
      <c r="S164" s="190">
        <f t="shared" si="436"/>
        <v>0</v>
      </c>
      <c r="T164" s="190">
        <f t="shared" ref="T164" si="438">SUM(T165:T189)</f>
        <v>0</v>
      </c>
      <c r="U164" s="190">
        <f t="shared" si="436"/>
        <v>0</v>
      </c>
      <c r="V164" s="190">
        <f t="shared" si="436"/>
        <v>0</v>
      </c>
      <c r="W164" s="190">
        <f t="shared" ref="W164" si="439">SUM(W165:W189)</f>
        <v>0</v>
      </c>
      <c r="X164" s="190">
        <f t="shared" si="436"/>
        <v>0</v>
      </c>
      <c r="Y164" s="190">
        <f t="shared" si="436"/>
        <v>0</v>
      </c>
      <c r="Z164" s="190">
        <f t="shared" si="436"/>
        <v>0</v>
      </c>
      <c r="AA164" s="190">
        <f t="shared" si="436"/>
        <v>125480</v>
      </c>
      <c r="AB164" s="190">
        <f t="shared" si="436"/>
        <v>14000</v>
      </c>
      <c r="AC164" s="190">
        <f t="shared" si="7"/>
        <v>139480</v>
      </c>
      <c r="AD164" s="190">
        <f>SUM(AD165:AD189)</f>
        <v>0</v>
      </c>
      <c r="AE164" s="190">
        <f>SUM(AE165:AE189)</f>
        <v>0</v>
      </c>
      <c r="AF164" s="190">
        <f>SUM(AF165:AF189)</f>
        <v>234000</v>
      </c>
      <c r="AG164" s="190">
        <f t="shared" si="8"/>
        <v>234000</v>
      </c>
      <c r="AH164" s="190">
        <f>SUM(AH165:AH189)</f>
        <v>0</v>
      </c>
      <c r="AI164" s="190">
        <f>SUM(AI165:AI189)</f>
        <v>14000</v>
      </c>
      <c r="AJ164" s="190">
        <f>SUM(AJ165:AJ189)</f>
        <v>0</v>
      </c>
      <c r="AK164" s="190">
        <f t="shared" si="9"/>
        <v>14000</v>
      </c>
      <c r="AL164" s="190">
        <f>SUM(AL165:AL189)</f>
        <v>82350</v>
      </c>
      <c r="AM164" s="190">
        <f>SUM(AM165:AM189)</f>
        <v>110000</v>
      </c>
      <c r="AN164" s="190">
        <f>SUM(AN165:AN189)</f>
        <v>14000</v>
      </c>
      <c r="AO164" s="190">
        <f t="shared" si="10"/>
        <v>206350</v>
      </c>
      <c r="AP164" s="190">
        <f t="shared" si="11"/>
        <v>593830</v>
      </c>
    </row>
    <row r="165" spans="2:42">
      <c r="B165" s="179" t="s">
        <v>303</v>
      </c>
      <c r="C165" s="180" t="s">
        <v>187</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3700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1">
        <f t="shared" si="293"/>
        <v>3700</v>
      </c>
      <c r="G165" s="181"/>
      <c r="H165" s="181">
        <f t="shared" ref="H165:H168" si="440">F165-G165</f>
        <v>3700</v>
      </c>
      <c r="I165" s="181"/>
      <c r="J165" s="181">
        <f t="shared" ref="J165:J168" si="441">F165-I165</f>
        <v>3700</v>
      </c>
      <c r="K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3700</v>
      </c>
      <c r="M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1">
        <f t="shared" ref="AC165:AC168" si="442">Z165+AA165+AB165</f>
        <v>0</v>
      </c>
      <c r="AD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1">
        <f t="shared" ref="AG165:AG168" si="443">AD165+AE165+AF165</f>
        <v>0</v>
      </c>
      <c r="AH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1">
        <f t="shared" ref="AK165:AK168" si="444">AH165+AI165+AJ165</f>
        <v>0</v>
      </c>
      <c r="AL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1">
        <f t="shared" ref="AO165:AO168" si="445">AL165+AM165+AN165</f>
        <v>0</v>
      </c>
      <c r="AP165" s="181">
        <f t="shared" ref="AP165:AP168" si="446">AC165+AG165+AK165+AO165</f>
        <v>0</v>
      </c>
    </row>
    <row r="166" spans="2:42">
      <c r="B166" s="179" t="s">
        <v>722</v>
      </c>
      <c r="C166" s="180" t="s">
        <v>723</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1">
        <f t="shared" si="293"/>
        <v>0</v>
      </c>
      <c r="G166" s="181"/>
      <c r="H166" s="181">
        <f t="shared" si="440"/>
        <v>0</v>
      </c>
      <c r="I166" s="181"/>
      <c r="J166" s="181">
        <f t="shared" si="441"/>
        <v>0</v>
      </c>
      <c r="K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1">
        <f t="shared" si="442"/>
        <v>0</v>
      </c>
      <c r="AD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1">
        <f t="shared" si="443"/>
        <v>0</v>
      </c>
      <c r="AH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1">
        <f t="shared" si="444"/>
        <v>0</v>
      </c>
      <c r="AL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1">
        <f t="shared" si="445"/>
        <v>0</v>
      </c>
      <c r="AP166" s="181">
        <f t="shared" si="446"/>
        <v>0</v>
      </c>
    </row>
    <row r="167" spans="2:42">
      <c r="B167" s="179" t="s">
        <v>724</v>
      </c>
      <c r="C167" s="180" t="s">
        <v>725</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ref="F167" si="447">D167+E167</f>
        <v>0</v>
      </c>
      <c r="G167" s="181"/>
      <c r="H167" s="181">
        <f t="shared" ref="H167" si="448">F167-G167</f>
        <v>0</v>
      </c>
      <c r="I167" s="181"/>
      <c r="J167" s="181">
        <f t="shared" ref="J167" si="449">F167-I167</f>
        <v>0</v>
      </c>
      <c r="K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1">
        <f t="shared" ref="AC167" si="450">Z167+AA167+AB167</f>
        <v>0</v>
      </c>
      <c r="AD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1">
        <f t="shared" ref="AG167" si="451">AD167+AE167+AF167</f>
        <v>0</v>
      </c>
      <c r="AH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1">
        <f t="shared" ref="AK167" si="452">AH167+AI167+AJ167</f>
        <v>0</v>
      </c>
      <c r="AL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1">
        <f t="shared" ref="AO167" si="453">AL167+AM167+AN167</f>
        <v>0</v>
      </c>
      <c r="AP167" s="181">
        <f t="shared" ref="AP167" si="454">AC167+AG167+AK167+AO167</f>
        <v>0</v>
      </c>
    </row>
    <row r="168" spans="2:42">
      <c r="B168" s="179" t="s">
        <v>726</v>
      </c>
      <c r="C168" s="180" t="s">
        <v>727</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293"/>
        <v>0</v>
      </c>
      <c r="G168" s="181"/>
      <c r="H168" s="181">
        <f t="shared" si="440"/>
        <v>0</v>
      </c>
      <c r="I168" s="181"/>
      <c r="J168" s="181">
        <f t="shared" si="441"/>
        <v>0</v>
      </c>
      <c r="K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1">
        <f t="shared" si="442"/>
        <v>0</v>
      </c>
      <c r="AD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1">
        <f t="shared" si="443"/>
        <v>0</v>
      </c>
      <c r="AH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1">
        <f t="shared" si="444"/>
        <v>0</v>
      </c>
      <c r="AL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1">
        <f t="shared" si="445"/>
        <v>0</v>
      </c>
      <c r="AP168" s="181">
        <f t="shared" si="446"/>
        <v>0</v>
      </c>
    </row>
    <row r="169" spans="2:42">
      <c r="B169" s="179" t="s">
        <v>728</v>
      </c>
      <c r="C169" s="180" t="s">
        <v>729</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455">D169+E169</f>
        <v>0</v>
      </c>
      <c r="G169" s="181"/>
      <c r="H169" s="181">
        <f t="shared" ref="H169:H177" si="456">F169-G169</f>
        <v>0</v>
      </c>
      <c r="I169" s="181"/>
      <c r="J169" s="181">
        <f t="shared" ref="J169:J177" si="457">F169-I169</f>
        <v>0</v>
      </c>
      <c r="K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1">
        <f t="shared" ref="AC169:AC177" si="458">Z169+AA169+AB169</f>
        <v>0</v>
      </c>
      <c r="AD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1">
        <f t="shared" ref="AG169:AG177" si="459">AD169+AE169+AF169</f>
        <v>0</v>
      </c>
      <c r="AH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1">
        <f t="shared" ref="AK169:AK177" si="460">AH169+AI169+AJ169</f>
        <v>0</v>
      </c>
      <c r="AL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1">
        <f t="shared" ref="AO169:AO177" si="461">AL169+AM169+AN169</f>
        <v>0</v>
      </c>
      <c r="AP169" s="181">
        <f t="shared" ref="AP169:AP177" si="462">AC169+AG169+AK169+AO169</f>
        <v>0</v>
      </c>
    </row>
    <row r="170" spans="2:42">
      <c r="B170" s="179" t="s">
        <v>304</v>
      </c>
      <c r="C170" s="180" t="s">
        <v>188</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1">
        <f t="shared" si="455"/>
        <v>0</v>
      </c>
      <c r="G170" s="181"/>
      <c r="H170" s="181">
        <f t="shared" si="456"/>
        <v>0</v>
      </c>
      <c r="I170" s="181"/>
      <c r="J170" s="181">
        <f t="shared" si="457"/>
        <v>0</v>
      </c>
      <c r="K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1">
        <f t="shared" si="458"/>
        <v>0</v>
      </c>
      <c r="AD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1">
        <f t="shared" si="459"/>
        <v>0</v>
      </c>
      <c r="AH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1">
        <f t="shared" si="460"/>
        <v>0</v>
      </c>
      <c r="AL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1">
        <f t="shared" si="461"/>
        <v>0</v>
      </c>
      <c r="AP170" s="181">
        <f t="shared" si="462"/>
        <v>0</v>
      </c>
    </row>
    <row r="171" spans="2:42">
      <c r="B171" s="179" t="s">
        <v>730</v>
      </c>
      <c r="C171" s="180" t="s">
        <v>731</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937100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1">
        <f t="shared" si="455"/>
        <v>937100</v>
      </c>
      <c r="G171" s="181"/>
      <c r="H171" s="181">
        <f t="shared" si="456"/>
        <v>937100</v>
      </c>
      <c r="I171" s="181"/>
      <c r="J171" s="181">
        <f t="shared" si="457"/>
        <v>937100</v>
      </c>
      <c r="K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937100</v>
      </c>
      <c r="M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122500</v>
      </c>
      <c r="AB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C171" s="181">
        <f t="shared" si="458"/>
        <v>136500</v>
      </c>
      <c r="AD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234000</v>
      </c>
      <c r="AG171" s="181">
        <f t="shared" si="459"/>
        <v>234000</v>
      </c>
      <c r="AH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J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1">
        <f t="shared" si="460"/>
        <v>14000</v>
      </c>
      <c r="AL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82350</v>
      </c>
      <c r="AM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110000</v>
      </c>
      <c r="AN1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v>
      </c>
      <c r="AO171" s="181">
        <f t="shared" si="461"/>
        <v>206350</v>
      </c>
      <c r="AP171" s="181">
        <f t="shared" si="462"/>
        <v>590850</v>
      </c>
    </row>
    <row r="172" spans="2:42">
      <c r="B172" s="179" t="s">
        <v>732</v>
      </c>
      <c r="C172" s="180" t="s">
        <v>733</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455"/>
        <v>0</v>
      </c>
      <c r="G172" s="181"/>
      <c r="H172" s="181">
        <f t="shared" si="456"/>
        <v>0</v>
      </c>
      <c r="I172" s="181"/>
      <c r="J172" s="181">
        <f t="shared" si="457"/>
        <v>0</v>
      </c>
      <c r="K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1">
        <f t="shared" si="458"/>
        <v>0</v>
      </c>
      <c r="AD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1">
        <f t="shared" si="459"/>
        <v>0</v>
      </c>
      <c r="AH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1">
        <f t="shared" si="460"/>
        <v>0</v>
      </c>
      <c r="AL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1">
        <f t="shared" si="461"/>
        <v>0</v>
      </c>
      <c r="AP172" s="181">
        <f t="shared" si="462"/>
        <v>0</v>
      </c>
    </row>
    <row r="173" spans="2:42">
      <c r="B173" s="179" t="s">
        <v>734</v>
      </c>
      <c r="C173" s="180" t="s">
        <v>735</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455"/>
        <v>0</v>
      </c>
      <c r="G173" s="181"/>
      <c r="H173" s="181">
        <f t="shared" si="456"/>
        <v>0</v>
      </c>
      <c r="I173" s="181"/>
      <c r="J173" s="181">
        <f t="shared" si="457"/>
        <v>0</v>
      </c>
      <c r="K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1">
        <f t="shared" si="458"/>
        <v>0</v>
      </c>
      <c r="AD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1">
        <f t="shared" si="459"/>
        <v>0</v>
      </c>
      <c r="AH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1">
        <f t="shared" si="460"/>
        <v>0</v>
      </c>
      <c r="AL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1">
        <f t="shared" si="461"/>
        <v>0</v>
      </c>
      <c r="AP173" s="181">
        <f t="shared" si="462"/>
        <v>0</v>
      </c>
    </row>
    <row r="174" spans="2:42">
      <c r="B174" s="179" t="s">
        <v>736</v>
      </c>
      <c r="C174" s="180" t="s">
        <v>737</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455"/>
        <v>0</v>
      </c>
      <c r="G174" s="181"/>
      <c r="H174" s="181">
        <f t="shared" si="456"/>
        <v>0</v>
      </c>
      <c r="I174" s="181"/>
      <c r="J174" s="181">
        <f t="shared" si="457"/>
        <v>0</v>
      </c>
      <c r="K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1">
        <f t="shared" si="458"/>
        <v>0</v>
      </c>
      <c r="AD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1">
        <f t="shared" si="459"/>
        <v>0</v>
      </c>
      <c r="AH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1">
        <f t="shared" si="460"/>
        <v>0</v>
      </c>
      <c r="AL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1">
        <f t="shared" si="461"/>
        <v>0</v>
      </c>
      <c r="AP174" s="181">
        <f t="shared" si="462"/>
        <v>0</v>
      </c>
    </row>
    <row r="175" spans="2:42">
      <c r="B175" s="179" t="s">
        <v>738</v>
      </c>
      <c r="C175" s="180" t="s">
        <v>739</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455"/>
        <v>0</v>
      </c>
      <c r="G175" s="181"/>
      <c r="H175" s="181">
        <f t="shared" si="456"/>
        <v>0</v>
      </c>
      <c r="I175" s="181"/>
      <c r="J175" s="181">
        <f t="shared" si="457"/>
        <v>0</v>
      </c>
      <c r="K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1">
        <f t="shared" si="458"/>
        <v>0</v>
      </c>
      <c r="AD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1">
        <f t="shared" si="459"/>
        <v>0</v>
      </c>
      <c r="AH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1">
        <f t="shared" si="460"/>
        <v>0</v>
      </c>
      <c r="AL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1">
        <f t="shared" si="461"/>
        <v>0</v>
      </c>
      <c r="AP175" s="181">
        <f t="shared" si="462"/>
        <v>0</v>
      </c>
    </row>
    <row r="176" spans="2:42">
      <c r="B176" s="179" t="s">
        <v>305</v>
      </c>
      <c r="C176" s="180" t="s">
        <v>740</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455"/>
        <v>0</v>
      </c>
      <c r="G176" s="181"/>
      <c r="H176" s="181">
        <f t="shared" si="456"/>
        <v>0</v>
      </c>
      <c r="I176" s="181"/>
      <c r="J176" s="181">
        <f t="shared" si="457"/>
        <v>0</v>
      </c>
      <c r="K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1">
        <f t="shared" si="458"/>
        <v>0</v>
      </c>
      <c r="AD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1">
        <f t="shared" si="459"/>
        <v>0</v>
      </c>
      <c r="AH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1">
        <f t="shared" si="460"/>
        <v>0</v>
      </c>
      <c r="AL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1">
        <f t="shared" si="461"/>
        <v>0</v>
      </c>
      <c r="AP176" s="181">
        <f t="shared" si="462"/>
        <v>0</v>
      </c>
    </row>
    <row r="177" spans="2:42">
      <c r="B177" s="179" t="s">
        <v>741</v>
      </c>
      <c r="C177" s="180" t="s">
        <v>742</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455"/>
        <v>0</v>
      </c>
      <c r="G177" s="181"/>
      <c r="H177" s="181">
        <f t="shared" si="456"/>
        <v>0</v>
      </c>
      <c r="I177" s="181"/>
      <c r="J177" s="181">
        <f t="shared" si="457"/>
        <v>0</v>
      </c>
      <c r="K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1">
        <f t="shared" si="458"/>
        <v>0</v>
      </c>
      <c r="AD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1">
        <f t="shared" si="459"/>
        <v>0</v>
      </c>
      <c r="AH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1">
        <f t="shared" si="460"/>
        <v>0</v>
      </c>
      <c r="AL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1">
        <f t="shared" si="461"/>
        <v>0</v>
      </c>
      <c r="AP177" s="181">
        <f t="shared" si="462"/>
        <v>0</v>
      </c>
    </row>
    <row r="178" spans="2:42">
      <c r="B178" s="179" t="s">
        <v>306</v>
      </c>
      <c r="C178" s="180" t="s">
        <v>743</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463">D178+E178</f>
        <v>0</v>
      </c>
      <c r="G178" s="181"/>
      <c r="H178" s="181">
        <f t="shared" ref="H178:H185" si="464">F178-G178</f>
        <v>0</v>
      </c>
      <c r="I178" s="181"/>
      <c r="J178" s="181">
        <f t="shared" ref="J178:J185" si="465">F178-I178</f>
        <v>0</v>
      </c>
      <c r="K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1">
        <f t="shared" ref="AC178:AC185" si="466">Z178+AA178+AB178</f>
        <v>0</v>
      </c>
      <c r="AD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1">
        <f t="shared" ref="AG178:AG185" si="467">AD178+AE178+AF178</f>
        <v>0</v>
      </c>
      <c r="AH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1">
        <f t="shared" ref="AK178:AK185" si="468">AH178+AI178+AJ178</f>
        <v>0</v>
      </c>
      <c r="AL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1">
        <f t="shared" ref="AO178:AO185" si="469">AL178+AM178+AN178</f>
        <v>0</v>
      </c>
      <c r="AP178" s="181">
        <f t="shared" ref="AP178:AP185" si="470">AC178+AG178+AK178+AO178</f>
        <v>0</v>
      </c>
    </row>
    <row r="179" spans="2:42">
      <c r="B179" s="179" t="s">
        <v>744</v>
      </c>
      <c r="C179" s="180" t="s">
        <v>743</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303500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1">
        <f t="shared" si="463"/>
        <v>303500</v>
      </c>
      <c r="G179" s="181"/>
      <c r="H179" s="181">
        <f t="shared" si="464"/>
        <v>303500</v>
      </c>
      <c r="I179" s="181"/>
      <c r="J179" s="181">
        <f t="shared" si="465"/>
        <v>303500</v>
      </c>
      <c r="K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303500</v>
      </c>
      <c r="M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1">
        <f t="shared" si="466"/>
        <v>0</v>
      </c>
      <c r="AD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1">
        <f t="shared" si="467"/>
        <v>0</v>
      </c>
      <c r="AH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1">
        <f t="shared" si="468"/>
        <v>0</v>
      </c>
      <c r="AL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1">
        <f t="shared" si="469"/>
        <v>0</v>
      </c>
      <c r="AP179" s="181">
        <f t="shared" si="470"/>
        <v>0</v>
      </c>
    </row>
    <row r="180" spans="2:42">
      <c r="B180" s="179" t="s">
        <v>745</v>
      </c>
      <c r="C180" s="180" t="s">
        <v>746</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463"/>
        <v>0</v>
      </c>
      <c r="G180" s="181"/>
      <c r="H180" s="181">
        <f t="shared" si="464"/>
        <v>0</v>
      </c>
      <c r="I180" s="181"/>
      <c r="J180" s="181">
        <f t="shared" si="465"/>
        <v>0</v>
      </c>
      <c r="K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1">
        <f t="shared" si="466"/>
        <v>0</v>
      </c>
      <c r="AD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1">
        <f t="shared" si="467"/>
        <v>0</v>
      </c>
      <c r="AH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1">
        <f t="shared" si="468"/>
        <v>0</v>
      </c>
      <c r="AL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1">
        <f t="shared" si="469"/>
        <v>0</v>
      </c>
      <c r="AP180" s="181">
        <f t="shared" si="470"/>
        <v>0</v>
      </c>
    </row>
    <row r="181" spans="2:42">
      <c r="B181" s="179" t="s">
        <v>747</v>
      </c>
      <c r="C181" s="180" t="s">
        <v>748</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463"/>
        <v>0</v>
      </c>
      <c r="G181" s="181"/>
      <c r="H181" s="181">
        <f t="shared" si="464"/>
        <v>0</v>
      </c>
      <c r="I181" s="181"/>
      <c r="J181" s="181">
        <f t="shared" si="465"/>
        <v>0</v>
      </c>
      <c r="K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1">
        <f t="shared" si="466"/>
        <v>0</v>
      </c>
      <c r="AD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1">
        <f t="shared" si="467"/>
        <v>0</v>
      </c>
      <c r="AH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1">
        <f t="shared" si="468"/>
        <v>0</v>
      </c>
      <c r="AL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1">
        <f t="shared" si="469"/>
        <v>0</v>
      </c>
      <c r="AP181" s="181">
        <f t="shared" si="470"/>
        <v>0</v>
      </c>
    </row>
    <row r="182" spans="2:42">
      <c r="B182" s="179" t="s">
        <v>307</v>
      </c>
      <c r="C182" s="180" t="s">
        <v>749</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463"/>
        <v>0</v>
      </c>
      <c r="G182" s="181"/>
      <c r="H182" s="181">
        <f t="shared" si="464"/>
        <v>0</v>
      </c>
      <c r="I182" s="181"/>
      <c r="J182" s="181">
        <f t="shared" si="465"/>
        <v>0</v>
      </c>
      <c r="K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1">
        <f t="shared" si="466"/>
        <v>0</v>
      </c>
      <c r="AD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1">
        <f t="shared" si="467"/>
        <v>0</v>
      </c>
      <c r="AH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1">
        <f t="shared" si="468"/>
        <v>0</v>
      </c>
      <c r="AL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1">
        <f t="shared" si="469"/>
        <v>0</v>
      </c>
      <c r="AP182" s="181">
        <f t="shared" si="470"/>
        <v>0</v>
      </c>
    </row>
    <row r="183" spans="2:42">
      <c r="B183" s="179" t="s">
        <v>750</v>
      </c>
      <c r="C183" s="180" t="s">
        <v>749</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463"/>
        <v>0</v>
      </c>
      <c r="G183" s="181"/>
      <c r="H183" s="181">
        <f t="shared" si="464"/>
        <v>0</v>
      </c>
      <c r="I183" s="181"/>
      <c r="J183" s="181">
        <f t="shared" si="465"/>
        <v>0</v>
      </c>
      <c r="K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1">
        <f t="shared" si="466"/>
        <v>0</v>
      </c>
      <c r="AD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1">
        <f t="shared" si="467"/>
        <v>0</v>
      </c>
      <c r="AH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1">
        <f t="shared" si="468"/>
        <v>0</v>
      </c>
      <c r="AL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1">
        <f t="shared" si="469"/>
        <v>0</v>
      </c>
      <c r="AP183" s="181">
        <f t="shared" si="470"/>
        <v>0</v>
      </c>
    </row>
    <row r="184" spans="2:42">
      <c r="B184" s="179" t="s">
        <v>751</v>
      </c>
      <c r="C184" s="180" t="s">
        <v>752</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463"/>
        <v>0</v>
      </c>
      <c r="G184" s="181"/>
      <c r="H184" s="181">
        <f t="shared" si="464"/>
        <v>0</v>
      </c>
      <c r="I184" s="181"/>
      <c r="J184" s="181">
        <f t="shared" si="465"/>
        <v>0</v>
      </c>
      <c r="K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1">
        <f t="shared" si="466"/>
        <v>0</v>
      </c>
      <c r="AD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1">
        <f t="shared" si="467"/>
        <v>0</v>
      </c>
      <c r="AH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1">
        <f t="shared" si="468"/>
        <v>0</v>
      </c>
      <c r="AL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1">
        <f t="shared" si="469"/>
        <v>0</v>
      </c>
      <c r="AP184" s="181">
        <f t="shared" si="470"/>
        <v>0</v>
      </c>
    </row>
    <row r="185" spans="2:42">
      <c r="B185" s="179" t="s">
        <v>753</v>
      </c>
      <c r="C185" s="180" t="s">
        <v>754</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463"/>
        <v>0</v>
      </c>
      <c r="G185" s="181"/>
      <c r="H185" s="181">
        <f t="shared" si="464"/>
        <v>0</v>
      </c>
      <c r="I185" s="181"/>
      <c r="J185" s="181">
        <f t="shared" si="465"/>
        <v>0</v>
      </c>
      <c r="K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1">
        <f t="shared" si="466"/>
        <v>0</v>
      </c>
      <c r="AD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1">
        <f t="shared" si="467"/>
        <v>0</v>
      </c>
      <c r="AH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1">
        <f t="shared" si="468"/>
        <v>0</v>
      </c>
      <c r="AL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1">
        <f t="shared" si="469"/>
        <v>0</v>
      </c>
      <c r="AP185" s="181">
        <f t="shared" si="470"/>
        <v>0</v>
      </c>
    </row>
    <row r="186" spans="2:42">
      <c r="B186" s="179" t="s">
        <v>308</v>
      </c>
      <c r="C186" s="180" t="s">
        <v>755</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189" si="471">D186+E186</f>
        <v>0</v>
      </c>
      <c r="G186" s="181"/>
      <c r="H186" s="181">
        <f t="shared" ref="H186:H189" si="472">F186-G186</f>
        <v>0</v>
      </c>
      <c r="I186" s="181"/>
      <c r="J186" s="181">
        <f t="shared" ref="J186:J189" si="473">F186-I186</f>
        <v>0</v>
      </c>
      <c r="K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1">
        <f t="shared" ref="AC186:AC189" si="474">Z186+AA186+AB186</f>
        <v>0</v>
      </c>
      <c r="AD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1">
        <f t="shared" ref="AG186:AG189" si="475">AD186+AE186+AF186</f>
        <v>0</v>
      </c>
      <c r="AH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1">
        <f t="shared" ref="AK186:AK189" si="476">AH186+AI186+AJ186</f>
        <v>0</v>
      </c>
      <c r="AL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1">
        <f t="shared" ref="AO186:AO189" si="477">AL186+AM186+AN186</f>
        <v>0</v>
      </c>
      <c r="AP186" s="181">
        <f t="shared" ref="AP186:AP189" si="478">AC186+AG186+AK186+AO186</f>
        <v>0</v>
      </c>
    </row>
    <row r="187" spans="2:42">
      <c r="B187" s="179" t="s">
        <v>756</v>
      </c>
      <c r="C187" s="180" t="s">
        <v>757</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202980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471"/>
        <v>202980</v>
      </c>
      <c r="G187" s="181"/>
      <c r="H187" s="181">
        <f t="shared" si="472"/>
        <v>202980</v>
      </c>
      <c r="I187" s="181"/>
      <c r="J187" s="181">
        <f t="shared" si="473"/>
        <v>202980</v>
      </c>
      <c r="K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202980</v>
      </c>
      <c r="M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2980</v>
      </c>
      <c r="AB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1">
        <f t="shared" si="474"/>
        <v>2980</v>
      </c>
      <c r="AD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1">
        <f t="shared" si="475"/>
        <v>0</v>
      </c>
      <c r="AH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1">
        <f t="shared" si="476"/>
        <v>0</v>
      </c>
      <c r="AL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1">
        <f t="shared" si="477"/>
        <v>0</v>
      </c>
      <c r="AP187" s="181">
        <f t="shared" si="478"/>
        <v>2980</v>
      </c>
    </row>
    <row r="188" spans="2:42">
      <c r="B188" s="179" t="s">
        <v>758</v>
      </c>
      <c r="C188" s="180" t="s">
        <v>759</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471"/>
        <v>0</v>
      </c>
      <c r="G188" s="181"/>
      <c r="H188" s="181">
        <f t="shared" si="472"/>
        <v>0</v>
      </c>
      <c r="I188" s="181"/>
      <c r="J188" s="181">
        <f t="shared" si="473"/>
        <v>0</v>
      </c>
      <c r="K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1">
        <f t="shared" si="474"/>
        <v>0</v>
      </c>
      <c r="AD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1">
        <f t="shared" si="475"/>
        <v>0</v>
      </c>
      <c r="AH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1">
        <f t="shared" si="476"/>
        <v>0</v>
      </c>
      <c r="AL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1">
        <f t="shared" si="477"/>
        <v>0</v>
      </c>
      <c r="AP188" s="181">
        <f t="shared" si="478"/>
        <v>0</v>
      </c>
    </row>
    <row r="189" spans="2:42">
      <c r="B189" s="179" t="s">
        <v>760</v>
      </c>
      <c r="C189" s="180" t="s">
        <v>761</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471"/>
        <v>0</v>
      </c>
      <c r="G189" s="181"/>
      <c r="H189" s="181">
        <f t="shared" si="472"/>
        <v>0</v>
      </c>
      <c r="I189" s="181"/>
      <c r="J189" s="181">
        <f t="shared" si="473"/>
        <v>0</v>
      </c>
      <c r="K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1">
        <f t="shared" si="474"/>
        <v>0</v>
      </c>
      <c r="AD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1">
        <f t="shared" si="475"/>
        <v>0</v>
      </c>
      <c r="AH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1">
        <f t="shared" si="476"/>
        <v>0</v>
      </c>
      <c r="AL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1">
        <f t="shared" si="477"/>
        <v>0</v>
      </c>
      <c r="AP189" s="181">
        <f t="shared" si="478"/>
        <v>0</v>
      </c>
    </row>
    <row r="190" spans="2:42">
      <c r="B190" s="188" t="s">
        <v>309</v>
      </c>
      <c r="C190" s="189" t="s">
        <v>189</v>
      </c>
      <c r="D190" s="190">
        <f>D191+D199</f>
        <v>1373396.5</v>
      </c>
      <c r="E190" s="190">
        <f>SUM(E191:E206)</f>
        <v>0</v>
      </c>
      <c r="F190" s="190">
        <f t="shared" si="293"/>
        <v>1373396.5</v>
      </c>
      <c r="G190" s="190">
        <f>SUM(G191:G206)</f>
        <v>0</v>
      </c>
      <c r="H190" s="190">
        <f t="shared" si="3"/>
        <v>1373396.5</v>
      </c>
      <c r="I190" s="190">
        <f>SUM(I191:I206)</f>
        <v>0</v>
      </c>
      <c r="J190" s="190">
        <f t="shared" si="4"/>
        <v>1373396.5</v>
      </c>
      <c r="K190" s="190">
        <f t="shared" ref="K190:AB190" si="479">SUM(K191:K206)</f>
        <v>0</v>
      </c>
      <c r="L190" s="190">
        <f>+L191+L199</f>
        <v>1373396.5</v>
      </c>
      <c r="M190" s="190">
        <f t="shared" si="479"/>
        <v>0</v>
      </c>
      <c r="N190" s="190">
        <f t="shared" si="479"/>
        <v>0</v>
      </c>
      <c r="O190" s="190">
        <f t="shared" si="479"/>
        <v>0</v>
      </c>
      <c r="P190" s="190">
        <f t="shared" si="479"/>
        <v>0</v>
      </c>
      <c r="Q190" s="190">
        <f t="shared" si="479"/>
        <v>0</v>
      </c>
      <c r="R190" s="190">
        <f t="shared" si="479"/>
        <v>0</v>
      </c>
      <c r="S190" s="190">
        <f t="shared" si="479"/>
        <v>0</v>
      </c>
      <c r="T190" s="190">
        <f t="shared" ref="T190" si="480">SUM(T191:T206)</f>
        <v>0</v>
      </c>
      <c r="U190" s="190">
        <f t="shared" si="479"/>
        <v>0</v>
      </c>
      <c r="V190" s="190">
        <f t="shared" si="479"/>
        <v>0</v>
      </c>
      <c r="W190" s="190">
        <f t="shared" si="479"/>
        <v>0</v>
      </c>
      <c r="X190" s="190">
        <f t="shared" si="479"/>
        <v>0</v>
      </c>
      <c r="Y190" s="190">
        <f t="shared" si="479"/>
        <v>0</v>
      </c>
      <c r="Z190" s="190">
        <f t="shared" si="479"/>
        <v>0</v>
      </c>
      <c r="AA190" s="190">
        <f t="shared" si="479"/>
        <v>88000</v>
      </c>
      <c r="AB190" s="190">
        <f t="shared" si="479"/>
        <v>0</v>
      </c>
      <c r="AC190" s="190">
        <f t="shared" si="7"/>
        <v>88000</v>
      </c>
      <c r="AD190" s="190">
        <f>SUM(AD191:AD206)</f>
        <v>0</v>
      </c>
      <c r="AE190" s="190">
        <f>SUM(AE191:AE206)</f>
        <v>0</v>
      </c>
      <c r="AF190" s="190">
        <f>SUM(AF191:AF206)</f>
        <v>0</v>
      </c>
      <c r="AG190" s="190">
        <f t="shared" si="8"/>
        <v>0</v>
      </c>
      <c r="AH190" s="190">
        <f>SUM(AH191:AH206)</f>
        <v>0</v>
      </c>
      <c r="AI190" s="190">
        <f>SUM(AI191:AI206)</f>
        <v>0</v>
      </c>
      <c r="AJ190" s="190">
        <f>SUM(AJ191:AJ206)</f>
        <v>0</v>
      </c>
      <c r="AK190" s="190">
        <f t="shared" si="9"/>
        <v>0</v>
      </c>
      <c r="AL190" s="190">
        <f>SUM(AL191:AL206)</f>
        <v>0</v>
      </c>
      <c r="AM190" s="190">
        <f>SUM(AM191:AM206)</f>
        <v>0</v>
      </c>
      <c r="AN190" s="190">
        <f>SUM(AN191:AN206)</f>
        <v>0</v>
      </c>
      <c r="AO190" s="190">
        <f t="shared" si="10"/>
        <v>0</v>
      </c>
      <c r="AP190" s="190">
        <f t="shared" si="11"/>
        <v>88000</v>
      </c>
    </row>
    <row r="191" spans="2:42">
      <c r="B191" s="188" t="s">
        <v>310</v>
      </c>
      <c r="C191" s="189" t="s">
        <v>190</v>
      </c>
      <c r="D191" s="190">
        <f>SUM(D192:D198)</f>
        <v>456000</v>
      </c>
      <c r="E191" s="190">
        <f>SUM(E192:E198)</f>
        <v>0</v>
      </c>
      <c r="F191" s="190">
        <f>D191+E191</f>
        <v>456000</v>
      </c>
      <c r="G191" s="190">
        <f>SUM(G192:G198)</f>
        <v>0</v>
      </c>
      <c r="H191" s="190">
        <f>F191-G191</f>
        <v>456000</v>
      </c>
      <c r="I191" s="190">
        <f>SUM(I192:I198)</f>
        <v>0</v>
      </c>
      <c r="J191" s="190">
        <f>F191-I191</f>
        <v>456000</v>
      </c>
      <c r="K191" s="190">
        <f t="shared" ref="K191:AB191" si="481">SUM(K192:K198)</f>
        <v>0</v>
      </c>
      <c r="L191" s="190">
        <f t="shared" si="481"/>
        <v>456000</v>
      </c>
      <c r="M191" s="190">
        <f t="shared" si="481"/>
        <v>0</v>
      </c>
      <c r="N191" s="190">
        <f t="shared" si="481"/>
        <v>0</v>
      </c>
      <c r="O191" s="190">
        <f t="shared" si="481"/>
        <v>0</v>
      </c>
      <c r="P191" s="190">
        <f t="shared" ref="P191:Q191" si="482">SUM(P192:P198)</f>
        <v>0</v>
      </c>
      <c r="Q191" s="190">
        <f t="shared" si="482"/>
        <v>0</v>
      </c>
      <c r="R191" s="190">
        <f t="shared" si="481"/>
        <v>0</v>
      </c>
      <c r="S191" s="190">
        <f t="shared" si="481"/>
        <v>0</v>
      </c>
      <c r="T191" s="190">
        <f t="shared" ref="T191" si="483">SUM(T192:T198)</f>
        <v>0</v>
      </c>
      <c r="U191" s="190">
        <f t="shared" si="481"/>
        <v>0</v>
      </c>
      <c r="V191" s="190">
        <f t="shared" si="481"/>
        <v>0</v>
      </c>
      <c r="W191" s="190">
        <f t="shared" ref="W191" si="484">SUM(W192:W198)</f>
        <v>0</v>
      </c>
      <c r="X191" s="190">
        <f t="shared" si="481"/>
        <v>0</v>
      </c>
      <c r="Y191" s="190">
        <f t="shared" si="481"/>
        <v>0</v>
      </c>
      <c r="Z191" s="190">
        <f t="shared" si="481"/>
        <v>0</v>
      </c>
      <c r="AA191" s="190">
        <f t="shared" si="481"/>
        <v>22000</v>
      </c>
      <c r="AB191" s="190">
        <f t="shared" si="481"/>
        <v>0</v>
      </c>
      <c r="AC191" s="190">
        <f>Z191+AA191+AB191</f>
        <v>22000</v>
      </c>
      <c r="AD191" s="190">
        <f>SUM(AD192:AD198)</f>
        <v>0</v>
      </c>
      <c r="AE191" s="190">
        <f>SUM(AE192:AE198)</f>
        <v>0</v>
      </c>
      <c r="AF191" s="190">
        <f>SUM(AF192:AF198)</f>
        <v>0</v>
      </c>
      <c r="AG191" s="190">
        <f>AD191+AE191+AF191</f>
        <v>0</v>
      </c>
      <c r="AH191" s="190">
        <f>SUM(AH192:AH198)</f>
        <v>0</v>
      </c>
      <c r="AI191" s="190">
        <f>SUM(AI192:AI198)</f>
        <v>0</v>
      </c>
      <c r="AJ191" s="190">
        <f>SUM(AJ192:AJ198)</f>
        <v>0</v>
      </c>
      <c r="AK191" s="190">
        <f>AH191+AI191+AJ191</f>
        <v>0</v>
      </c>
      <c r="AL191" s="190">
        <f>SUM(AL192:AL198)</f>
        <v>0</v>
      </c>
      <c r="AM191" s="190">
        <f>SUM(AM192:AM198)</f>
        <v>0</v>
      </c>
      <c r="AN191" s="190">
        <f>SUM(AN192:AN198)</f>
        <v>0</v>
      </c>
      <c r="AO191" s="190">
        <f>AL191+AM191+AN191</f>
        <v>0</v>
      </c>
      <c r="AP191" s="190">
        <f>AC191+AG191+AK191+AO191</f>
        <v>22000</v>
      </c>
    </row>
    <row r="192" spans="2:42">
      <c r="B192" s="179" t="s">
        <v>316</v>
      </c>
      <c r="C192" s="180" t="s">
        <v>196</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ref="F192:F194" si="485">D192+E192</f>
        <v>0</v>
      </c>
      <c r="G192" s="181"/>
      <c r="H192" s="181">
        <f>F192-G192</f>
        <v>0</v>
      </c>
      <c r="I192" s="181"/>
      <c r="J192" s="181">
        <f>F192-I192</f>
        <v>0</v>
      </c>
      <c r="K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1">
        <f>Z192+AA192+AB192</f>
        <v>0</v>
      </c>
      <c r="AD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1">
        <f>AD192+AE192+AF192</f>
        <v>0</v>
      </c>
      <c r="AH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1">
        <f>AH192+AI192+AJ192</f>
        <v>0</v>
      </c>
      <c r="AL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1">
        <f>AL192+AM192+AN192</f>
        <v>0</v>
      </c>
      <c r="AP192" s="181">
        <f>AC192+AG192+AK192+AO192</f>
        <v>0</v>
      </c>
    </row>
    <row r="193" spans="2:42">
      <c r="B193" s="179" t="s">
        <v>762</v>
      </c>
      <c r="C193" s="180" t="s">
        <v>763</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1">
        <f t="shared" ref="F193" si="486">D193+E193</f>
        <v>10000</v>
      </c>
      <c r="G193" s="181"/>
      <c r="H193" s="181">
        <f t="shared" ref="H193" si="487">F193-G193</f>
        <v>10000</v>
      </c>
      <c r="I193" s="181"/>
      <c r="J193" s="181">
        <f t="shared" ref="J193" si="488">F193-I193</f>
        <v>10000</v>
      </c>
      <c r="K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M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1">
        <f t="shared" ref="AC193" si="489">Z193+AA193+AB193</f>
        <v>0</v>
      </c>
      <c r="AD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1">
        <f t="shared" ref="AG193" si="490">AD193+AE193+AF193</f>
        <v>0</v>
      </c>
      <c r="AH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1">
        <f t="shared" ref="AK193" si="491">AH193+AI193+AJ193</f>
        <v>0</v>
      </c>
      <c r="AL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1">
        <f t="shared" ref="AO193" si="492">AL193+AM193+AN193</f>
        <v>0</v>
      </c>
      <c r="AP193" s="181">
        <f t="shared" ref="AP193" si="493">AC193+AG193+AK193+AO193</f>
        <v>0</v>
      </c>
    </row>
    <row r="194" spans="2:42">
      <c r="B194" s="179" t="s">
        <v>764</v>
      </c>
      <c r="C194" s="180" t="s">
        <v>765</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485"/>
        <v>0</v>
      </c>
      <c r="G194" s="181"/>
      <c r="H194" s="181">
        <f>F194-G194</f>
        <v>0</v>
      </c>
      <c r="I194" s="181"/>
      <c r="J194" s="181">
        <f>F194-I194</f>
        <v>0</v>
      </c>
      <c r="K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1">
        <f>Z194+AA194+AB194</f>
        <v>0</v>
      </c>
      <c r="AD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1">
        <f>AD194+AE194+AF194</f>
        <v>0</v>
      </c>
      <c r="AH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1">
        <f>AH194+AI194+AJ194</f>
        <v>0</v>
      </c>
      <c r="AL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1">
        <f>AL194+AM194+AN194</f>
        <v>0</v>
      </c>
      <c r="AP194" s="181">
        <f>AC194+AG194+AK194+AO194</f>
        <v>0</v>
      </c>
    </row>
    <row r="195" spans="2:42">
      <c r="B195" s="179" t="s">
        <v>766</v>
      </c>
      <c r="C195" s="180" t="s">
        <v>767</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D195+E195</f>
        <v>0</v>
      </c>
      <c r="G195" s="181"/>
      <c r="H195" s="181">
        <f t="shared" ref="H195:H196" si="494">F195-G195</f>
        <v>0</v>
      </c>
      <c r="I195" s="181"/>
      <c r="J195" s="181">
        <f t="shared" ref="J195:J196" si="495">F195-I195</f>
        <v>0</v>
      </c>
      <c r="K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1">
        <f t="shared" ref="AC195:AC196" si="496">Z195+AA195+AB195</f>
        <v>0</v>
      </c>
      <c r="AD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1">
        <f t="shared" ref="AG195:AG196" si="497">AD195+AE195+AF195</f>
        <v>0</v>
      </c>
      <c r="AH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1">
        <f t="shared" ref="AK195:AK196" si="498">AH195+AI195+AJ195</f>
        <v>0</v>
      </c>
      <c r="AL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1">
        <f t="shared" ref="AO195:AO196" si="499">AL195+AM195+AN195</f>
        <v>0</v>
      </c>
      <c r="AP195" s="181">
        <f t="shared" ref="AP195:AP196" si="500">AC195+AG195+AK195+AO195</f>
        <v>0</v>
      </c>
    </row>
    <row r="196" spans="2:42">
      <c r="B196" s="179" t="s">
        <v>768</v>
      </c>
      <c r="C196" s="180" t="s">
        <v>769</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446000</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1">
        <f t="shared" ref="F196" si="501">D196+E196</f>
        <v>446000</v>
      </c>
      <c r="G196" s="181"/>
      <c r="H196" s="181">
        <f t="shared" si="494"/>
        <v>446000</v>
      </c>
      <c r="I196" s="181"/>
      <c r="J196" s="181">
        <f t="shared" si="495"/>
        <v>446000</v>
      </c>
      <c r="K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446000</v>
      </c>
      <c r="M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22000</v>
      </c>
      <c r="AB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1">
        <f t="shared" si="496"/>
        <v>22000</v>
      </c>
      <c r="AD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1">
        <f t="shared" si="497"/>
        <v>0</v>
      </c>
      <c r="AH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1">
        <f t="shared" si="498"/>
        <v>0</v>
      </c>
      <c r="AL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1">
        <f t="shared" si="499"/>
        <v>0</v>
      </c>
      <c r="AP196" s="181">
        <f t="shared" si="500"/>
        <v>22000</v>
      </c>
    </row>
    <row r="197" spans="2:42">
      <c r="B197" s="179" t="s">
        <v>770</v>
      </c>
      <c r="C197" s="180" t="s">
        <v>771</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ref="F197" si="502">D197+E197</f>
        <v>0</v>
      </c>
      <c r="G197" s="181"/>
      <c r="H197" s="181">
        <f>F197-G197</f>
        <v>0</v>
      </c>
      <c r="I197" s="181"/>
      <c r="J197" s="181">
        <f>F197-I197</f>
        <v>0</v>
      </c>
      <c r="K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1">
        <f>Z197+AA197+AB197</f>
        <v>0</v>
      </c>
      <c r="AD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1">
        <f>AD197+AE197+AF197</f>
        <v>0</v>
      </c>
      <c r="AH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1">
        <f>AH197+AI197+AJ197</f>
        <v>0</v>
      </c>
      <c r="AL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1">
        <f>AL197+AM197+AN197</f>
        <v>0</v>
      </c>
      <c r="AP197" s="181">
        <f>AC197+AG197+AK197+AO197</f>
        <v>0</v>
      </c>
    </row>
    <row r="198" spans="2:42">
      <c r="B198" s="179" t="s">
        <v>772</v>
      </c>
      <c r="C198" s="180" t="s">
        <v>773</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D198+E198</f>
        <v>0</v>
      </c>
      <c r="G198" s="181"/>
      <c r="H198" s="181">
        <f t="shared" ref="H198" si="503">F198-G198</f>
        <v>0</v>
      </c>
      <c r="I198" s="181"/>
      <c r="J198" s="181">
        <f t="shared" ref="J198" si="504">F198-I198</f>
        <v>0</v>
      </c>
      <c r="K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1">
        <f t="shared" ref="AC198" si="505">Z198+AA198+AB198</f>
        <v>0</v>
      </c>
      <c r="AD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1">
        <f t="shared" ref="AG198" si="506">AD198+AE198+AF198</f>
        <v>0</v>
      </c>
      <c r="AH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1">
        <f t="shared" ref="AK198" si="507">AH198+AI198+AJ198</f>
        <v>0</v>
      </c>
      <c r="AL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1">
        <f t="shared" ref="AO198" si="508">AL198+AM198+AN198</f>
        <v>0</v>
      </c>
      <c r="AP198" s="181">
        <f t="shared" ref="AP198" si="509">AC198+AG198+AK198+AO198</f>
        <v>0</v>
      </c>
    </row>
    <row r="199" spans="2:42">
      <c r="B199" s="188" t="s">
        <v>311</v>
      </c>
      <c r="C199" s="189" t="s">
        <v>191</v>
      </c>
      <c r="D199" s="190">
        <f>SUM(D200:D206)</f>
        <v>917396.5</v>
      </c>
      <c r="E199" s="190">
        <f>SUM(E200:E206)</f>
        <v>0</v>
      </c>
      <c r="F199" s="190">
        <f>D199+E199</f>
        <v>917396.5</v>
      </c>
      <c r="G199" s="190">
        <f t="shared" ref="G199:I199" si="510">SUM(G200:G206)</f>
        <v>0</v>
      </c>
      <c r="H199" s="190">
        <f>F199-G199</f>
        <v>917396.5</v>
      </c>
      <c r="I199" s="190">
        <f t="shared" si="510"/>
        <v>0</v>
      </c>
      <c r="J199" s="190">
        <f>F199-I199</f>
        <v>917396.5</v>
      </c>
      <c r="K199" s="190">
        <f t="shared" ref="K199:AN199" si="511">SUM(K200:K206)</f>
        <v>0</v>
      </c>
      <c r="L199" s="190">
        <f t="shared" si="511"/>
        <v>917396.5</v>
      </c>
      <c r="M199" s="190">
        <f t="shared" si="511"/>
        <v>0</v>
      </c>
      <c r="N199" s="190">
        <f t="shared" si="511"/>
        <v>0</v>
      </c>
      <c r="O199" s="190">
        <f t="shared" si="511"/>
        <v>0</v>
      </c>
      <c r="P199" s="190">
        <f t="shared" ref="P199:Q199" si="512">SUM(P200:P206)</f>
        <v>0</v>
      </c>
      <c r="Q199" s="190">
        <f t="shared" si="512"/>
        <v>0</v>
      </c>
      <c r="R199" s="190">
        <f t="shared" si="511"/>
        <v>0</v>
      </c>
      <c r="S199" s="190">
        <f t="shared" si="511"/>
        <v>0</v>
      </c>
      <c r="T199" s="190">
        <f t="shared" ref="T199" si="513">SUM(T200:T206)</f>
        <v>0</v>
      </c>
      <c r="U199" s="190">
        <f t="shared" si="511"/>
        <v>0</v>
      </c>
      <c r="V199" s="190">
        <f t="shared" si="511"/>
        <v>0</v>
      </c>
      <c r="W199" s="190">
        <f t="shared" ref="W199" si="514">SUM(W200:W206)</f>
        <v>0</v>
      </c>
      <c r="X199" s="190">
        <f t="shared" si="511"/>
        <v>0</v>
      </c>
      <c r="Y199" s="190">
        <f t="shared" si="511"/>
        <v>0</v>
      </c>
      <c r="Z199" s="190">
        <f t="shared" si="511"/>
        <v>0</v>
      </c>
      <c r="AA199" s="190">
        <f t="shared" si="511"/>
        <v>22000</v>
      </c>
      <c r="AB199" s="190">
        <f t="shared" si="511"/>
        <v>0</v>
      </c>
      <c r="AC199" s="190">
        <f>Z199+AA199+AB199</f>
        <v>22000</v>
      </c>
      <c r="AD199" s="190">
        <f t="shared" si="511"/>
        <v>0</v>
      </c>
      <c r="AE199" s="190">
        <f t="shared" si="511"/>
        <v>0</v>
      </c>
      <c r="AF199" s="190">
        <f t="shared" si="511"/>
        <v>0</v>
      </c>
      <c r="AG199" s="190">
        <f>AD199+AE199+AF199</f>
        <v>0</v>
      </c>
      <c r="AH199" s="190">
        <f t="shared" si="511"/>
        <v>0</v>
      </c>
      <c r="AI199" s="190">
        <f t="shared" si="511"/>
        <v>0</v>
      </c>
      <c r="AJ199" s="190">
        <f t="shared" si="511"/>
        <v>0</v>
      </c>
      <c r="AK199" s="190">
        <f>AH199+AI199+AJ199</f>
        <v>0</v>
      </c>
      <c r="AL199" s="190">
        <f t="shared" si="511"/>
        <v>0</v>
      </c>
      <c r="AM199" s="190">
        <f t="shared" si="511"/>
        <v>0</v>
      </c>
      <c r="AN199" s="190">
        <f t="shared" si="511"/>
        <v>0</v>
      </c>
      <c r="AO199" s="190">
        <f>AL199+AM199+AN199</f>
        <v>0</v>
      </c>
      <c r="AP199" s="190">
        <f>AC199+AG199+AK199+AO199</f>
        <v>22000</v>
      </c>
    </row>
    <row r="200" spans="2:42">
      <c r="B200" s="179" t="s">
        <v>317</v>
      </c>
      <c r="C200" s="180" t="s">
        <v>197</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D200+E200</f>
        <v>0</v>
      </c>
      <c r="G200" s="181"/>
      <c r="H200" s="181">
        <f t="shared" ref="H200:H206" si="515">F200-G200</f>
        <v>0</v>
      </c>
      <c r="I200" s="181"/>
      <c r="J200" s="181">
        <f t="shared" ref="J200:J206" si="516">F200-I200</f>
        <v>0</v>
      </c>
      <c r="K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1">
        <f t="shared" ref="AC200:AC206" si="517">Z200+AA200+AB200</f>
        <v>0</v>
      </c>
      <c r="AD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1">
        <f t="shared" ref="AG200:AG206" si="518">AD200+AE200+AF200</f>
        <v>0</v>
      </c>
      <c r="AH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1">
        <f t="shared" ref="AK200:AK206" si="519">AH200+AI200+AJ200</f>
        <v>0</v>
      </c>
      <c r="AL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1">
        <f t="shared" ref="AO200:AO206" si="520">AL200+AM200+AN200</f>
        <v>0</v>
      </c>
      <c r="AP200" s="181">
        <f t="shared" ref="AP200:AP206" si="521">AC200+AG200+AK200+AO200</f>
        <v>0</v>
      </c>
    </row>
    <row r="201" spans="2:42">
      <c r="B201" s="179" t="s">
        <v>774</v>
      </c>
      <c r="C201" s="180" t="s">
        <v>775</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216862.5</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1">
        <f>D201+E201</f>
        <v>216862.5</v>
      </c>
      <c r="G201" s="181"/>
      <c r="H201" s="181">
        <f t="shared" si="515"/>
        <v>216862.5</v>
      </c>
      <c r="I201" s="181"/>
      <c r="J201" s="181">
        <f t="shared" si="516"/>
        <v>216862.5</v>
      </c>
      <c r="K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216862.5</v>
      </c>
      <c r="M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1">
        <f t="shared" si="517"/>
        <v>0</v>
      </c>
      <c r="AD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1">
        <f t="shared" si="518"/>
        <v>0</v>
      </c>
      <c r="AH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1">
        <f t="shared" si="519"/>
        <v>0</v>
      </c>
      <c r="AL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1">
        <f t="shared" si="520"/>
        <v>0</v>
      </c>
      <c r="AP201" s="181">
        <f t="shared" si="521"/>
        <v>0</v>
      </c>
    </row>
    <row r="202" spans="2:42">
      <c r="B202" s="179" t="s">
        <v>776</v>
      </c>
      <c r="C202" s="180" t="s">
        <v>775</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ref="F202:F204" si="522">D202+E202</f>
        <v>0</v>
      </c>
      <c r="G202" s="181"/>
      <c r="H202" s="181">
        <f t="shared" ref="H202:H204" si="523">F202-G202</f>
        <v>0</v>
      </c>
      <c r="I202" s="181"/>
      <c r="J202" s="181">
        <f t="shared" ref="J202:J204" si="524">F202-I202</f>
        <v>0</v>
      </c>
      <c r="K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1">
        <f t="shared" ref="AC202:AC204" si="525">Z202+AA202+AB202</f>
        <v>0</v>
      </c>
      <c r="AD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1">
        <f t="shared" ref="AG202:AG204" si="526">AD202+AE202+AF202</f>
        <v>0</v>
      </c>
      <c r="AH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1">
        <f t="shared" ref="AK202:AK204" si="527">AH202+AI202+AJ202</f>
        <v>0</v>
      </c>
      <c r="AL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1">
        <f t="shared" ref="AO202:AO204" si="528">AL202+AM202+AN202</f>
        <v>0</v>
      </c>
      <c r="AP202" s="181">
        <f t="shared" ref="AP202:AP204" si="529">AC202+AG202+AK202+AO202</f>
        <v>0</v>
      </c>
    </row>
    <row r="203" spans="2:42">
      <c r="B203" s="179" t="s">
        <v>777</v>
      </c>
      <c r="C203" s="180" t="s">
        <v>778</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522"/>
        <v>0</v>
      </c>
      <c r="G203" s="181"/>
      <c r="H203" s="181">
        <f t="shared" si="523"/>
        <v>0</v>
      </c>
      <c r="I203" s="181"/>
      <c r="J203" s="181">
        <f t="shared" si="524"/>
        <v>0</v>
      </c>
      <c r="K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1">
        <f t="shared" si="525"/>
        <v>0</v>
      </c>
      <c r="AD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1">
        <f t="shared" si="526"/>
        <v>0</v>
      </c>
      <c r="AH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1">
        <f t="shared" si="527"/>
        <v>0</v>
      </c>
      <c r="AL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1">
        <f t="shared" si="528"/>
        <v>0</v>
      </c>
      <c r="AP203" s="181">
        <f t="shared" si="529"/>
        <v>0</v>
      </c>
    </row>
    <row r="204" spans="2:42">
      <c r="B204" s="179" t="s">
        <v>318</v>
      </c>
      <c r="C204" s="180" t="s">
        <v>779</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1">
        <f t="shared" si="522"/>
        <v>0</v>
      </c>
      <c r="G204" s="181"/>
      <c r="H204" s="181">
        <f t="shared" si="523"/>
        <v>0</v>
      </c>
      <c r="I204" s="181"/>
      <c r="J204" s="181">
        <f t="shared" si="524"/>
        <v>0</v>
      </c>
      <c r="K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1">
        <f t="shared" si="525"/>
        <v>0</v>
      </c>
      <c r="AD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1">
        <f t="shared" si="526"/>
        <v>0</v>
      </c>
      <c r="AH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1">
        <f t="shared" si="527"/>
        <v>0</v>
      </c>
      <c r="AL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1">
        <f t="shared" si="528"/>
        <v>0</v>
      </c>
      <c r="AP204" s="181">
        <f t="shared" si="529"/>
        <v>0</v>
      </c>
    </row>
    <row r="205" spans="2:42">
      <c r="B205" s="179" t="s">
        <v>780</v>
      </c>
      <c r="C205" s="180" t="s">
        <v>779</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700534</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ref="F205" si="530">D205+E205</f>
        <v>700534</v>
      </c>
      <c r="G205" s="181"/>
      <c r="H205" s="181">
        <f t="shared" ref="H205" si="531">F205-G205</f>
        <v>700534</v>
      </c>
      <c r="I205" s="181"/>
      <c r="J205" s="181">
        <f t="shared" ref="J205" si="532">F205-I205</f>
        <v>700534</v>
      </c>
      <c r="K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700534</v>
      </c>
      <c r="M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22000</v>
      </c>
      <c r="AB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1">
        <f t="shared" ref="AC205" si="533">Z205+AA205+AB205</f>
        <v>22000</v>
      </c>
      <c r="AD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1">
        <f t="shared" ref="AG205" si="534">AD205+AE205+AF205</f>
        <v>0</v>
      </c>
      <c r="AH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1">
        <f t="shared" ref="AK205" si="535">AH205+AI205+AJ205</f>
        <v>0</v>
      </c>
      <c r="AL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1">
        <f t="shared" ref="AO205" si="536">AL205+AM205+AN205</f>
        <v>0</v>
      </c>
      <c r="AP205" s="181">
        <f t="shared" ref="AP205" si="537">AC205+AG205+AK205+AO205</f>
        <v>22000</v>
      </c>
    </row>
    <row r="206" spans="2:42">
      <c r="B206" s="179" t="s">
        <v>781</v>
      </c>
      <c r="C206" s="180" t="s">
        <v>782</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D206+E206</f>
        <v>0</v>
      </c>
      <c r="G206" s="181"/>
      <c r="H206" s="181">
        <f t="shared" si="515"/>
        <v>0</v>
      </c>
      <c r="I206" s="181"/>
      <c r="J206" s="181">
        <f t="shared" si="516"/>
        <v>0</v>
      </c>
      <c r="K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1">
        <f t="shared" si="517"/>
        <v>0</v>
      </c>
      <c r="AD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1">
        <f t="shared" si="518"/>
        <v>0</v>
      </c>
      <c r="AH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1">
        <f t="shared" si="519"/>
        <v>0</v>
      </c>
      <c r="AL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1">
        <f t="shared" si="520"/>
        <v>0</v>
      </c>
      <c r="AP206" s="181">
        <f t="shared" si="521"/>
        <v>0</v>
      </c>
    </row>
    <row r="207" spans="2:42">
      <c r="B207" s="188" t="s">
        <v>312</v>
      </c>
      <c r="C207" s="189" t="s">
        <v>192</v>
      </c>
      <c r="D207" s="190">
        <f>SUM(D208:D213)</f>
        <v>0</v>
      </c>
      <c r="E207" s="190">
        <f>SUM(E208:E213)</f>
        <v>0</v>
      </c>
      <c r="F207" s="190">
        <f t="shared" si="293"/>
        <v>0</v>
      </c>
      <c r="G207" s="190">
        <f>SUM(G208:G213)</f>
        <v>0</v>
      </c>
      <c r="H207" s="190">
        <f t="shared" si="3"/>
        <v>0</v>
      </c>
      <c r="I207" s="190">
        <f>SUM(I208:I213)</f>
        <v>0</v>
      </c>
      <c r="J207" s="190">
        <f t="shared" si="4"/>
        <v>0</v>
      </c>
      <c r="K207" s="190">
        <f t="shared" ref="K207:AB207" si="538">SUM(K208:K213)</f>
        <v>0</v>
      </c>
      <c r="L207" s="190">
        <f t="shared" si="538"/>
        <v>0</v>
      </c>
      <c r="M207" s="190">
        <f t="shared" si="538"/>
        <v>0</v>
      </c>
      <c r="N207" s="190">
        <f t="shared" si="538"/>
        <v>0</v>
      </c>
      <c r="O207" s="190">
        <f t="shared" si="538"/>
        <v>0</v>
      </c>
      <c r="P207" s="190">
        <f t="shared" ref="P207:Q207" si="539">SUM(P208:P213)</f>
        <v>0</v>
      </c>
      <c r="Q207" s="190">
        <f t="shared" si="539"/>
        <v>0</v>
      </c>
      <c r="R207" s="190">
        <f t="shared" si="538"/>
        <v>0</v>
      </c>
      <c r="S207" s="190">
        <f t="shared" si="538"/>
        <v>0</v>
      </c>
      <c r="T207" s="190">
        <f t="shared" ref="T207" si="540">SUM(T208:T213)</f>
        <v>0</v>
      </c>
      <c r="U207" s="190">
        <f t="shared" si="538"/>
        <v>0</v>
      </c>
      <c r="V207" s="190">
        <f t="shared" si="538"/>
        <v>0</v>
      </c>
      <c r="W207" s="190">
        <f t="shared" ref="W207" si="541">SUM(W208:W213)</f>
        <v>0</v>
      </c>
      <c r="X207" s="190">
        <f t="shared" si="538"/>
        <v>0</v>
      </c>
      <c r="Y207" s="190">
        <f t="shared" si="538"/>
        <v>0</v>
      </c>
      <c r="Z207" s="190">
        <f t="shared" si="538"/>
        <v>0</v>
      </c>
      <c r="AA207" s="190">
        <f t="shared" si="538"/>
        <v>0</v>
      </c>
      <c r="AB207" s="190">
        <f t="shared" si="538"/>
        <v>0</v>
      </c>
      <c r="AC207" s="190">
        <f t="shared" si="7"/>
        <v>0</v>
      </c>
      <c r="AD207" s="190">
        <f>SUM(AD208:AD213)</f>
        <v>0</v>
      </c>
      <c r="AE207" s="190">
        <f>SUM(AE208:AE213)</f>
        <v>0</v>
      </c>
      <c r="AF207" s="190">
        <f>SUM(AF208:AF213)</f>
        <v>0</v>
      </c>
      <c r="AG207" s="190">
        <f t="shared" si="8"/>
        <v>0</v>
      </c>
      <c r="AH207" s="190">
        <f>SUM(AH208:AH213)</f>
        <v>0</v>
      </c>
      <c r="AI207" s="190">
        <f>SUM(AI208:AI213)</f>
        <v>0</v>
      </c>
      <c r="AJ207" s="190">
        <f>SUM(AJ208:AJ213)</f>
        <v>0</v>
      </c>
      <c r="AK207" s="190">
        <f t="shared" si="9"/>
        <v>0</v>
      </c>
      <c r="AL207" s="190">
        <f>SUM(AL208:AL213)</f>
        <v>0</v>
      </c>
      <c r="AM207" s="190">
        <f>SUM(AM208:AM213)</f>
        <v>0</v>
      </c>
      <c r="AN207" s="190">
        <f>SUM(AN208:AN213)</f>
        <v>0</v>
      </c>
      <c r="AO207" s="190">
        <f t="shared" si="10"/>
        <v>0</v>
      </c>
      <c r="AP207" s="190">
        <f t="shared" si="11"/>
        <v>0</v>
      </c>
    </row>
    <row r="208" spans="2:42">
      <c r="B208" s="179" t="s">
        <v>313</v>
      </c>
      <c r="C208" s="180" t="s">
        <v>193</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293"/>
        <v>0</v>
      </c>
      <c r="G208" s="181"/>
      <c r="H208" s="181">
        <f t="shared" ref="H208:H211" si="542">F208-G208</f>
        <v>0</v>
      </c>
      <c r="I208" s="181"/>
      <c r="J208" s="181">
        <f t="shared" ref="J208:J211" si="543">F208-I208</f>
        <v>0</v>
      </c>
      <c r="K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1">
        <f t="shared" ref="AC208:AC211" si="544">Z208+AA208+AB208</f>
        <v>0</v>
      </c>
      <c r="AD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1">
        <f t="shared" ref="AG208:AG211" si="545">AD208+AE208+AF208</f>
        <v>0</v>
      </c>
      <c r="AH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1">
        <f t="shared" ref="AK208:AK211" si="546">AH208+AI208+AJ208</f>
        <v>0</v>
      </c>
      <c r="AL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1">
        <f t="shared" ref="AO208:AO211" si="547">AL208+AM208+AN208</f>
        <v>0</v>
      </c>
      <c r="AP208" s="181">
        <f t="shared" ref="AP208:AP211" si="548">AC208+AG208+AK208+AO208</f>
        <v>0</v>
      </c>
    </row>
    <row r="209" spans="2:42">
      <c r="B209" s="179" t="s">
        <v>783</v>
      </c>
      <c r="C209" s="180" t="s">
        <v>784</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ref="F209" si="549">D209+E209</f>
        <v>0</v>
      </c>
      <c r="G209" s="181"/>
      <c r="H209" s="181">
        <f t="shared" si="542"/>
        <v>0</v>
      </c>
      <c r="I209" s="181"/>
      <c r="J209" s="181">
        <f t="shared" si="543"/>
        <v>0</v>
      </c>
      <c r="K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1">
        <f t="shared" si="544"/>
        <v>0</v>
      </c>
      <c r="AD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1">
        <f t="shared" si="545"/>
        <v>0</v>
      </c>
      <c r="AH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1">
        <f t="shared" si="546"/>
        <v>0</v>
      </c>
      <c r="AL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1">
        <f t="shared" si="547"/>
        <v>0</v>
      </c>
      <c r="AP209" s="181">
        <f t="shared" si="548"/>
        <v>0</v>
      </c>
    </row>
    <row r="210" spans="2:42">
      <c r="B210" s="179" t="s">
        <v>785</v>
      </c>
      <c r="C210" s="180" t="s">
        <v>786</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293"/>
        <v>0</v>
      </c>
      <c r="G210" s="181"/>
      <c r="H210" s="181">
        <f t="shared" ref="H210" si="550">F210-G210</f>
        <v>0</v>
      </c>
      <c r="I210" s="181"/>
      <c r="J210" s="181">
        <f t="shared" ref="J210" si="551">F210-I210</f>
        <v>0</v>
      </c>
      <c r="K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1">
        <f t="shared" ref="AC210" si="552">Z210+AA210+AB210</f>
        <v>0</v>
      </c>
      <c r="AD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1">
        <f t="shared" ref="AG210" si="553">AD210+AE210+AF210</f>
        <v>0</v>
      </c>
      <c r="AH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1">
        <f t="shared" ref="AK210" si="554">AH210+AI210+AJ210</f>
        <v>0</v>
      </c>
      <c r="AL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1">
        <f t="shared" ref="AO210" si="555">AL210+AM210+AN210</f>
        <v>0</v>
      </c>
      <c r="AP210" s="181">
        <f t="shared" ref="AP210" si="556">AC210+AG210+AK210+AO210</f>
        <v>0</v>
      </c>
    </row>
    <row r="211" spans="2:42">
      <c r="B211" s="179" t="s">
        <v>787</v>
      </c>
      <c r="C211" s="180" t="s">
        <v>788</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ref="F211" si="557">D211+E211</f>
        <v>0</v>
      </c>
      <c r="G211" s="181"/>
      <c r="H211" s="181">
        <f t="shared" si="542"/>
        <v>0</v>
      </c>
      <c r="I211" s="181"/>
      <c r="J211" s="181">
        <f t="shared" si="543"/>
        <v>0</v>
      </c>
      <c r="K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1">
        <f t="shared" si="544"/>
        <v>0</v>
      </c>
      <c r="AD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1">
        <f t="shared" si="545"/>
        <v>0</v>
      </c>
      <c r="AH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1">
        <f t="shared" si="546"/>
        <v>0</v>
      </c>
      <c r="AL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1">
        <f t="shared" si="547"/>
        <v>0</v>
      </c>
      <c r="AP211" s="181">
        <f t="shared" si="548"/>
        <v>0</v>
      </c>
    </row>
    <row r="212" spans="2:42">
      <c r="B212" s="179" t="s">
        <v>789</v>
      </c>
      <c r="C212" s="180" t="s">
        <v>790</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ref="F212" si="558">D212+E212</f>
        <v>0</v>
      </c>
      <c r="G212" s="181"/>
      <c r="H212" s="181">
        <f t="shared" si="3"/>
        <v>0</v>
      </c>
      <c r="I212" s="181"/>
      <c r="J212" s="181">
        <f t="shared" si="4"/>
        <v>0</v>
      </c>
      <c r="K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1">
        <f t="shared" si="7"/>
        <v>0</v>
      </c>
      <c r="AD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1">
        <f t="shared" si="8"/>
        <v>0</v>
      </c>
      <c r="AH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1">
        <f t="shared" si="9"/>
        <v>0</v>
      </c>
      <c r="AL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1">
        <f t="shared" si="10"/>
        <v>0</v>
      </c>
      <c r="AP212" s="181">
        <f t="shared" si="11"/>
        <v>0</v>
      </c>
    </row>
    <row r="213" spans="2:42">
      <c r="B213" s="179" t="s">
        <v>791</v>
      </c>
      <c r="C213" s="180" t="s">
        <v>792</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293"/>
        <v>0</v>
      </c>
      <c r="G213" s="181"/>
      <c r="H213" s="181">
        <f t="shared" ref="H213" si="559">F213-G213</f>
        <v>0</v>
      </c>
      <c r="I213" s="181"/>
      <c r="J213" s="181">
        <f t="shared" ref="J213" si="560">F213-I213</f>
        <v>0</v>
      </c>
      <c r="K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1">
        <f t="shared" ref="AC213" si="561">Z213+AA213+AB213</f>
        <v>0</v>
      </c>
      <c r="AD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1">
        <f t="shared" ref="AG213" si="562">AD213+AE213+AF213</f>
        <v>0</v>
      </c>
      <c r="AH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1">
        <f t="shared" ref="AK213" si="563">AH213+AI213+AJ213</f>
        <v>0</v>
      </c>
      <c r="AL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1">
        <f t="shared" ref="AO213" si="564">AL213+AM213+AN213</f>
        <v>0</v>
      </c>
      <c r="AP213" s="181">
        <f t="shared" ref="AP213" si="565">AC213+AG213+AK213+AO213</f>
        <v>0</v>
      </c>
    </row>
    <row r="214" spans="2:42">
      <c r="B214" s="188" t="s">
        <v>314</v>
      </c>
      <c r="C214" s="189" t="s">
        <v>194</v>
      </c>
      <c r="D214" s="190">
        <f>SUM(D215:D221)</f>
        <v>0</v>
      </c>
      <c r="E214" s="190">
        <f>SUM(E215:E221)</f>
        <v>0</v>
      </c>
      <c r="F214" s="190">
        <f t="shared" si="293"/>
        <v>0</v>
      </c>
      <c r="G214" s="190">
        <f>SUM(G215:G221)</f>
        <v>0</v>
      </c>
      <c r="H214" s="190">
        <f t="shared" si="3"/>
        <v>0</v>
      </c>
      <c r="I214" s="190">
        <f>SUM(I215:I221)</f>
        <v>0</v>
      </c>
      <c r="J214" s="190">
        <f t="shared" si="4"/>
        <v>0</v>
      </c>
      <c r="K214" s="190">
        <f t="shared" ref="K214:AB214" si="566">SUM(K215:K221)</f>
        <v>0</v>
      </c>
      <c r="L214" s="190">
        <f t="shared" si="566"/>
        <v>0</v>
      </c>
      <c r="M214" s="190">
        <f t="shared" si="566"/>
        <v>0</v>
      </c>
      <c r="N214" s="190">
        <f t="shared" si="566"/>
        <v>0</v>
      </c>
      <c r="O214" s="190">
        <f t="shared" si="566"/>
        <v>0</v>
      </c>
      <c r="P214" s="190">
        <f t="shared" ref="P214:Q214" si="567">SUM(P215:P221)</f>
        <v>0</v>
      </c>
      <c r="Q214" s="190">
        <f t="shared" si="567"/>
        <v>0</v>
      </c>
      <c r="R214" s="190">
        <f t="shared" si="566"/>
        <v>0</v>
      </c>
      <c r="S214" s="190">
        <f t="shared" si="566"/>
        <v>0</v>
      </c>
      <c r="T214" s="190">
        <f t="shared" ref="T214" si="568">SUM(T215:T221)</f>
        <v>0</v>
      </c>
      <c r="U214" s="190">
        <f t="shared" si="566"/>
        <v>0</v>
      </c>
      <c r="V214" s="190">
        <f t="shared" si="566"/>
        <v>0</v>
      </c>
      <c r="W214" s="190">
        <f t="shared" ref="W214" si="569">SUM(W215:W221)</f>
        <v>0</v>
      </c>
      <c r="X214" s="190">
        <f t="shared" si="566"/>
        <v>0</v>
      </c>
      <c r="Y214" s="190">
        <f t="shared" si="566"/>
        <v>0</v>
      </c>
      <c r="Z214" s="190">
        <f t="shared" si="566"/>
        <v>0</v>
      </c>
      <c r="AA214" s="190">
        <f t="shared" si="566"/>
        <v>0</v>
      </c>
      <c r="AB214" s="190">
        <f t="shared" si="566"/>
        <v>0</v>
      </c>
      <c r="AC214" s="190">
        <f t="shared" si="7"/>
        <v>0</v>
      </c>
      <c r="AD214" s="190">
        <f>SUM(AD215:AD221)</f>
        <v>0</v>
      </c>
      <c r="AE214" s="190">
        <f>SUM(AE215:AE221)</f>
        <v>0</v>
      </c>
      <c r="AF214" s="190">
        <f>SUM(AF215:AF221)</f>
        <v>0</v>
      </c>
      <c r="AG214" s="190">
        <f t="shared" si="8"/>
        <v>0</v>
      </c>
      <c r="AH214" s="190">
        <f>SUM(AH215:AH221)</f>
        <v>0</v>
      </c>
      <c r="AI214" s="190">
        <f>SUM(AI215:AI221)</f>
        <v>0</v>
      </c>
      <c r="AJ214" s="190">
        <f>SUM(AJ215:AJ221)</f>
        <v>0</v>
      </c>
      <c r="AK214" s="190">
        <f t="shared" si="9"/>
        <v>0</v>
      </c>
      <c r="AL214" s="190">
        <f>SUM(AL215:AL221)</f>
        <v>0</v>
      </c>
      <c r="AM214" s="190">
        <f>SUM(AM215:AM221)</f>
        <v>0</v>
      </c>
      <c r="AN214" s="190">
        <f>SUM(AN215:AN221)</f>
        <v>0</v>
      </c>
      <c r="AO214" s="190">
        <f t="shared" si="10"/>
        <v>0</v>
      </c>
      <c r="AP214" s="190">
        <f t="shared" si="11"/>
        <v>0</v>
      </c>
    </row>
    <row r="215" spans="2:42">
      <c r="B215" s="179" t="s">
        <v>315</v>
      </c>
      <c r="C215" s="180" t="s">
        <v>195</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ref="F215:F217" si="570">D215+E215</f>
        <v>0</v>
      </c>
      <c r="G215" s="181"/>
      <c r="H215" s="181">
        <f t="shared" si="3"/>
        <v>0</v>
      </c>
      <c r="I215" s="181"/>
      <c r="J215" s="181">
        <f t="shared" si="4"/>
        <v>0</v>
      </c>
      <c r="K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1">
        <f t="shared" si="7"/>
        <v>0</v>
      </c>
      <c r="AD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1">
        <f t="shared" si="8"/>
        <v>0</v>
      </c>
      <c r="AH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1">
        <f t="shared" si="9"/>
        <v>0</v>
      </c>
      <c r="AL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1">
        <f t="shared" si="10"/>
        <v>0</v>
      </c>
      <c r="AP215" s="181">
        <f t="shared" si="11"/>
        <v>0</v>
      </c>
    </row>
    <row r="216" spans="2:42">
      <c r="B216" s="179" t="s">
        <v>793</v>
      </c>
      <c r="C216" s="180" t="s">
        <v>794</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570"/>
        <v>0</v>
      </c>
      <c r="G216" s="181"/>
      <c r="H216" s="181">
        <f t="shared" si="3"/>
        <v>0</v>
      </c>
      <c r="I216" s="181"/>
      <c r="J216" s="181">
        <f t="shared" si="4"/>
        <v>0</v>
      </c>
      <c r="K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1">
        <f t="shared" si="7"/>
        <v>0</v>
      </c>
      <c r="AD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1">
        <f t="shared" si="8"/>
        <v>0</v>
      </c>
      <c r="AH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1">
        <f t="shared" si="9"/>
        <v>0</v>
      </c>
      <c r="AL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1">
        <f t="shared" si="10"/>
        <v>0</v>
      </c>
      <c r="AP216" s="181">
        <f t="shared" si="11"/>
        <v>0</v>
      </c>
    </row>
    <row r="217" spans="2:42">
      <c r="B217" s="179" t="s">
        <v>795</v>
      </c>
      <c r="C217" s="180" t="s">
        <v>796</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570"/>
        <v>0</v>
      </c>
      <c r="G217" s="181"/>
      <c r="H217" s="181">
        <f t="shared" ref="H217" si="571">F217-G217</f>
        <v>0</v>
      </c>
      <c r="I217" s="181"/>
      <c r="J217" s="181">
        <f t="shared" ref="J217" si="572">F217-I217</f>
        <v>0</v>
      </c>
      <c r="K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1">
        <f t="shared" ref="AC217" si="573">Z217+AA217+AB217</f>
        <v>0</v>
      </c>
      <c r="AD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1">
        <f t="shared" ref="AG217" si="574">AD217+AE217+AF217</f>
        <v>0</v>
      </c>
      <c r="AH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1">
        <f t="shared" ref="AK217" si="575">AH217+AI217+AJ217</f>
        <v>0</v>
      </c>
      <c r="AL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1">
        <f t="shared" ref="AO217" si="576">AL217+AM217+AN217</f>
        <v>0</v>
      </c>
      <c r="AP217" s="181">
        <f t="shared" ref="AP217" si="577">AC217+AG217+AK217+AO217</f>
        <v>0</v>
      </c>
    </row>
    <row r="218" spans="2:42">
      <c r="B218" s="179" t="s">
        <v>797</v>
      </c>
      <c r="C218" s="180" t="s">
        <v>798</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si="293"/>
        <v>0</v>
      </c>
      <c r="G218" s="181"/>
      <c r="H218" s="181">
        <f t="shared" ref="H218:H219" si="578">F218-G218</f>
        <v>0</v>
      </c>
      <c r="I218" s="181"/>
      <c r="J218" s="181">
        <f t="shared" ref="J218:J219" si="579">F218-I218</f>
        <v>0</v>
      </c>
      <c r="K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1">
        <f t="shared" ref="AC218:AC219" si="580">Z218+AA218+AB218</f>
        <v>0</v>
      </c>
      <c r="AD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1">
        <f t="shared" ref="AG218:AG219" si="581">AD218+AE218+AF218</f>
        <v>0</v>
      </c>
      <c r="AH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1">
        <f t="shared" ref="AK218:AK219" si="582">AH218+AI218+AJ218</f>
        <v>0</v>
      </c>
      <c r="AL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1">
        <f t="shared" ref="AO218:AO219" si="583">AL218+AM218+AN218</f>
        <v>0</v>
      </c>
      <c r="AP218" s="181">
        <f t="shared" ref="AP218:AP219" si="584">AC218+AG218+AK218+AO218</f>
        <v>0</v>
      </c>
    </row>
    <row r="219" spans="2:42">
      <c r="B219" s="179" t="s">
        <v>799</v>
      </c>
      <c r="C219" s="180" t="s">
        <v>800</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ref="F219" si="585">D219+E219</f>
        <v>0</v>
      </c>
      <c r="G219" s="181"/>
      <c r="H219" s="181">
        <f t="shared" si="578"/>
        <v>0</v>
      </c>
      <c r="I219" s="181"/>
      <c r="J219" s="181">
        <f t="shared" si="579"/>
        <v>0</v>
      </c>
      <c r="K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1">
        <f t="shared" si="580"/>
        <v>0</v>
      </c>
      <c r="AD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1">
        <f t="shared" si="581"/>
        <v>0</v>
      </c>
      <c r="AH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1">
        <f t="shared" si="582"/>
        <v>0</v>
      </c>
      <c r="AL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1">
        <f t="shared" si="583"/>
        <v>0</v>
      </c>
      <c r="AP219" s="181">
        <f t="shared" si="584"/>
        <v>0</v>
      </c>
    </row>
    <row r="220" spans="2:42">
      <c r="B220" s="179" t="s">
        <v>801</v>
      </c>
      <c r="C220" s="180" t="s">
        <v>802</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ref="F220" si="586">D220+E220</f>
        <v>0</v>
      </c>
      <c r="G220" s="181"/>
      <c r="H220" s="181">
        <f t="shared" si="3"/>
        <v>0</v>
      </c>
      <c r="I220" s="181"/>
      <c r="J220" s="181">
        <f t="shared" si="4"/>
        <v>0</v>
      </c>
      <c r="K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1">
        <f t="shared" si="7"/>
        <v>0</v>
      </c>
      <c r="AD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1">
        <f t="shared" si="8"/>
        <v>0</v>
      </c>
      <c r="AH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1">
        <f t="shared" si="9"/>
        <v>0</v>
      </c>
      <c r="AL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1">
        <f t="shared" si="10"/>
        <v>0</v>
      </c>
      <c r="AP220" s="181">
        <f t="shared" si="11"/>
        <v>0</v>
      </c>
    </row>
    <row r="221" spans="2:42">
      <c r="B221" s="179" t="s">
        <v>803</v>
      </c>
      <c r="C221" s="180" t="s">
        <v>804</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293"/>
        <v>0</v>
      </c>
      <c r="G221" s="181"/>
      <c r="H221" s="181">
        <f t="shared" ref="H221" si="587">F221-G221</f>
        <v>0</v>
      </c>
      <c r="I221" s="181"/>
      <c r="J221" s="181">
        <f t="shared" ref="J221" si="588">F221-I221</f>
        <v>0</v>
      </c>
      <c r="K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1">
        <f t="shared" ref="AC221" si="589">Z221+AA221+AB221</f>
        <v>0</v>
      </c>
      <c r="AD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1">
        <f t="shared" ref="AG221" si="590">AD221+AE221+AF221</f>
        <v>0</v>
      </c>
      <c r="AH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1">
        <f t="shared" ref="AK221" si="591">AH221+AI221+AJ221</f>
        <v>0</v>
      </c>
      <c r="AL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1">
        <f t="shared" ref="AO221" si="592">AL221+AM221+AN221</f>
        <v>0</v>
      </c>
      <c r="AP221" s="181">
        <f t="shared" ref="AP221" si="593">AC221+AG221+AK221+AO221</f>
        <v>0</v>
      </c>
    </row>
    <row r="222" spans="2:42">
      <c r="B222" s="176" t="s">
        <v>319</v>
      </c>
      <c r="C222" s="177" t="s">
        <v>198</v>
      </c>
      <c r="D222" s="178">
        <f>D223+D235+D243+D260+D267+D312</f>
        <v>914524.48800000001</v>
      </c>
      <c r="E222" s="178">
        <f>E223+E235+E243+E260+E267+E312</f>
        <v>0</v>
      </c>
      <c r="F222" s="178">
        <f t="shared" ref="F222:F382" si="594">D222+E222</f>
        <v>914524.48800000001</v>
      </c>
      <c r="G222" s="178">
        <f>G223+G235+G243+G260+G267+G312</f>
        <v>0</v>
      </c>
      <c r="H222" s="178">
        <f t="shared" ref="H222:H498" si="595">F222-G222</f>
        <v>914524.48800000001</v>
      </c>
      <c r="I222" s="178">
        <f>I223+I235+I243+I260+I267+I312</f>
        <v>0</v>
      </c>
      <c r="J222" s="178">
        <f t="shared" ref="J222:J498" si="596">F222-I222</f>
        <v>914524.48800000001</v>
      </c>
      <c r="K222" s="178">
        <f t="shared" ref="K222:AB222" si="597">K223+K235+K243+K260+K267+K312</f>
        <v>0</v>
      </c>
      <c r="L222" s="178">
        <f t="shared" si="597"/>
        <v>914524.48800000001</v>
      </c>
      <c r="M222" s="178">
        <f t="shared" si="597"/>
        <v>0</v>
      </c>
      <c r="N222" s="178">
        <f t="shared" si="597"/>
        <v>0</v>
      </c>
      <c r="O222" s="178">
        <f t="shared" si="597"/>
        <v>0</v>
      </c>
      <c r="P222" s="178">
        <f t="shared" si="597"/>
        <v>0</v>
      </c>
      <c r="Q222" s="178">
        <f t="shared" si="597"/>
        <v>0</v>
      </c>
      <c r="R222" s="178">
        <f t="shared" si="597"/>
        <v>0</v>
      </c>
      <c r="S222" s="178">
        <f t="shared" si="597"/>
        <v>0</v>
      </c>
      <c r="T222" s="178">
        <f t="shared" ref="T222" si="598">T223+T235+T243+T260+T267+T312</f>
        <v>0</v>
      </c>
      <c r="U222" s="178">
        <f t="shared" si="597"/>
        <v>0</v>
      </c>
      <c r="V222" s="178">
        <f t="shared" si="597"/>
        <v>0</v>
      </c>
      <c r="W222" s="178">
        <f t="shared" si="597"/>
        <v>0</v>
      </c>
      <c r="X222" s="178">
        <f t="shared" si="597"/>
        <v>0</v>
      </c>
      <c r="Y222" s="178">
        <f t="shared" si="597"/>
        <v>0</v>
      </c>
      <c r="Z222" s="178">
        <f t="shared" si="597"/>
        <v>20000</v>
      </c>
      <c r="AA222" s="178">
        <f t="shared" si="597"/>
        <v>184950</v>
      </c>
      <c r="AB222" s="178">
        <f t="shared" si="597"/>
        <v>0</v>
      </c>
      <c r="AC222" s="178">
        <f t="shared" ref="AC222:AC498" si="599">Z222+AA222+AB222</f>
        <v>204950</v>
      </c>
      <c r="AD222" s="178">
        <f>AD223+AD235+AD243+AD260+AD267+AD312</f>
        <v>0</v>
      </c>
      <c r="AE222" s="178">
        <f>AE223+AE235+AE243+AE260+AE267+AE312</f>
        <v>0</v>
      </c>
      <c r="AF222" s="178">
        <f>AF223+AF235+AF243+AF260+AF267+AF312</f>
        <v>0</v>
      </c>
      <c r="AG222" s="178">
        <f t="shared" ref="AG222:AG498" si="600">AD222+AE222+AF222</f>
        <v>0</v>
      </c>
      <c r="AH222" s="178">
        <f>AH223+AH235+AH243+AH260+AH267+AH312</f>
        <v>0</v>
      </c>
      <c r="AI222" s="178">
        <f>AI223+AI235+AI243+AI260+AI267+AI312</f>
        <v>0</v>
      </c>
      <c r="AJ222" s="178">
        <f>AJ223+AJ235+AJ243+AJ260+AJ267+AJ312</f>
        <v>0</v>
      </c>
      <c r="AK222" s="178">
        <f t="shared" ref="AK222:AK498" si="601">AH222+AI222+AJ222</f>
        <v>0</v>
      </c>
      <c r="AL222" s="178">
        <f>AL223+AL235+AL243+AL260+AL267+AL312</f>
        <v>0</v>
      </c>
      <c r="AM222" s="178">
        <f>AM223+AM235+AM243+AM260+AM267+AM312</f>
        <v>0</v>
      </c>
      <c r="AN222" s="178">
        <f>AN223+AN235+AN243+AN260+AN267+AN312</f>
        <v>0</v>
      </c>
      <c r="AO222" s="178">
        <f t="shared" ref="AO222:AO498" si="602">AL222+AM222+AN222</f>
        <v>0</v>
      </c>
      <c r="AP222" s="178">
        <f t="shared" ref="AP222:AP498" si="603">AC222+AG222+AK222+AO222</f>
        <v>204950</v>
      </c>
    </row>
    <row r="223" spans="2:42">
      <c r="B223" s="188" t="s">
        <v>320</v>
      </c>
      <c r="C223" s="189" t="s">
        <v>199</v>
      </c>
      <c r="D223" s="190">
        <f>SUM(D224:D234)</f>
        <v>351008.99800000002</v>
      </c>
      <c r="E223" s="190">
        <f>SUM(E224:E234)</f>
        <v>0</v>
      </c>
      <c r="F223" s="190">
        <f t="shared" si="594"/>
        <v>351008.99800000002</v>
      </c>
      <c r="G223" s="190">
        <f>SUM(G224:G234)</f>
        <v>0</v>
      </c>
      <c r="H223" s="190">
        <f t="shared" si="595"/>
        <v>351008.99800000002</v>
      </c>
      <c r="I223" s="190">
        <f>SUM(I224:I234)</f>
        <v>0</v>
      </c>
      <c r="J223" s="190">
        <f t="shared" si="596"/>
        <v>351008.99800000002</v>
      </c>
      <c r="K223" s="190">
        <f t="shared" ref="K223:AB223" si="604">SUM(K224:K234)</f>
        <v>0</v>
      </c>
      <c r="L223" s="190">
        <f t="shared" si="604"/>
        <v>351008.99800000002</v>
      </c>
      <c r="M223" s="190">
        <f t="shared" si="604"/>
        <v>0</v>
      </c>
      <c r="N223" s="190">
        <f t="shared" si="604"/>
        <v>0</v>
      </c>
      <c r="O223" s="190">
        <f t="shared" si="604"/>
        <v>0</v>
      </c>
      <c r="P223" s="190">
        <f t="shared" si="604"/>
        <v>0</v>
      </c>
      <c r="Q223" s="190">
        <f t="shared" si="604"/>
        <v>0</v>
      </c>
      <c r="R223" s="190">
        <f t="shared" si="604"/>
        <v>0</v>
      </c>
      <c r="S223" s="190">
        <f t="shared" si="604"/>
        <v>0</v>
      </c>
      <c r="T223" s="190">
        <f t="shared" ref="T223" si="605">SUM(T224:T234)</f>
        <v>0</v>
      </c>
      <c r="U223" s="190">
        <f t="shared" si="604"/>
        <v>0</v>
      </c>
      <c r="V223" s="190">
        <f t="shared" si="604"/>
        <v>0</v>
      </c>
      <c r="W223" s="190">
        <f t="shared" si="604"/>
        <v>0</v>
      </c>
      <c r="X223" s="190">
        <f t="shared" si="604"/>
        <v>0</v>
      </c>
      <c r="Y223" s="190">
        <f t="shared" si="604"/>
        <v>0</v>
      </c>
      <c r="Z223" s="190">
        <f t="shared" si="604"/>
        <v>0</v>
      </c>
      <c r="AA223" s="190">
        <f t="shared" si="604"/>
        <v>0</v>
      </c>
      <c r="AB223" s="190">
        <f t="shared" si="604"/>
        <v>0</v>
      </c>
      <c r="AC223" s="190">
        <f t="shared" si="599"/>
        <v>0</v>
      </c>
      <c r="AD223" s="190">
        <f>SUM(AD224:AD234)</f>
        <v>0</v>
      </c>
      <c r="AE223" s="190">
        <f>SUM(AE224:AE234)</f>
        <v>0</v>
      </c>
      <c r="AF223" s="190">
        <f>SUM(AF224:AF234)</f>
        <v>0</v>
      </c>
      <c r="AG223" s="190">
        <f t="shared" si="600"/>
        <v>0</v>
      </c>
      <c r="AH223" s="190">
        <f>SUM(AH224:AH234)</f>
        <v>0</v>
      </c>
      <c r="AI223" s="190">
        <f>SUM(AI224:AI234)</f>
        <v>0</v>
      </c>
      <c r="AJ223" s="190">
        <f>SUM(AJ224:AJ234)</f>
        <v>0</v>
      </c>
      <c r="AK223" s="190">
        <f t="shared" si="601"/>
        <v>0</v>
      </c>
      <c r="AL223" s="190">
        <f>SUM(AL224:AL234)</f>
        <v>0</v>
      </c>
      <c r="AM223" s="190">
        <f>SUM(AM224:AM234)</f>
        <v>0</v>
      </c>
      <c r="AN223" s="190">
        <f>SUM(AN224:AN234)</f>
        <v>0</v>
      </c>
      <c r="AO223" s="190">
        <f t="shared" si="602"/>
        <v>0</v>
      </c>
      <c r="AP223" s="190">
        <f t="shared" si="603"/>
        <v>0</v>
      </c>
    </row>
    <row r="224" spans="2:42">
      <c r="B224" s="179" t="s">
        <v>321</v>
      </c>
      <c r="C224" s="180" t="s">
        <v>200</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594"/>
        <v>0</v>
      </c>
      <c r="G224" s="181"/>
      <c r="H224" s="181">
        <f t="shared" si="595"/>
        <v>0</v>
      </c>
      <c r="I224" s="181"/>
      <c r="J224" s="181">
        <f t="shared" si="596"/>
        <v>0</v>
      </c>
      <c r="K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1">
        <f t="shared" si="599"/>
        <v>0</v>
      </c>
      <c r="AD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1">
        <f t="shared" si="600"/>
        <v>0</v>
      </c>
      <c r="AH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1">
        <f t="shared" si="601"/>
        <v>0</v>
      </c>
      <c r="AL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1">
        <f t="shared" si="602"/>
        <v>0</v>
      </c>
      <c r="AP224" s="181">
        <f t="shared" si="603"/>
        <v>0</v>
      </c>
    </row>
    <row r="225" spans="2:42">
      <c r="B225" s="179" t="s">
        <v>805</v>
      </c>
      <c r="C225" s="180" t="s">
        <v>806</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351008.99800000002</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1">
        <f t="shared" si="594"/>
        <v>351008.99800000002</v>
      </c>
      <c r="G225" s="181"/>
      <c r="H225" s="181">
        <f t="shared" si="595"/>
        <v>351008.99800000002</v>
      </c>
      <c r="I225" s="181"/>
      <c r="J225" s="181">
        <f t="shared" si="596"/>
        <v>351008.99800000002</v>
      </c>
      <c r="K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351008.99800000002</v>
      </c>
      <c r="M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1">
        <f t="shared" si="599"/>
        <v>0</v>
      </c>
      <c r="AD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1">
        <f t="shared" si="600"/>
        <v>0</v>
      </c>
      <c r="AH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1">
        <f t="shared" si="601"/>
        <v>0</v>
      </c>
      <c r="AL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1">
        <f t="shared" si="602"/>
        <v>0</v>
      </c>
      <c r="AP225" s="181">
        <f t="shared" si="603"/>
        <v>0</v>
      </c>
    </row>
    <row r="226" spans="2:42">
      <c r="B226" s="179" t="s">
        <v>807</v>
      </c>
      <c r="C226" s="180" t="s">
        <v>808</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594"/>
        <v>0</v>
      </c>
      <c r="G226" s="181"/>
      <c r="H226" s="181">
        <f t="shared" si="595"/>
        <v>0</v>
      </c>
      <c r="I226" s="181"/>
      <c r="J226" s="181">
        <f t="shared" si="596"/>
        <v>0</v>
      </c>
      <c r="K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1">
        <f t="shared" si="599"/>
        <v>0</v>
      </c>
      <c r="AD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1">
        <f t="shared" si="600"/>
        <v>0</v>
      </c>
      <c r="AH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1">
        <f t="shared" si="601"/>
        <v>0</v>
      </c>
      <c r="AL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1">
        <f t="shared" si="602"/>
        <v>0</v>
      </c>
      <c r="AP226" s="181">
        <f t="shared" si="603"/>
        <v>0</v>
      </c>
    </row>
    <row r="227" spans="2:42">
      <c r="B227" s="179" t="s">
        <v>809</v>
      </c>
      <c r="C227" s="180" t="s">
        <v>810</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ref="F227:F229" si="606">D227+E227</f>
        <v>0</v>
      </c>
      <c r="G227" s="181"/>
      <c r="H227" s="181">
        <f t="shared" ref="H227:H229" si="607">F227-G227</f>
        <v>0</v>
      </c>
      <c r="I227" s="181"/>
      <c r="J227" s="181">
        <f t="shared" ref="J227:J229" si="608">F227-I227</f>
        <v>0</v>
      </c>
      <c r="K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1">
        <f t="shared" ref="AC227:AC229" si="609">Z227+AA227+AB227</f>
        <v>0</v>
      </c>
      <c r="AD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1">
        <f t="shared" ref="AG227:AG229" si="610">AD227+AE227+AF227</f>
        <v>0</v>
      </c>
      <c r="AH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1">
        <f t="shared" ref="AK227:AK229" si="611">AH227+AI227+AJ227</f>
        <v>0</v>
      </c>
      <c r="AL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1">
        <f t="shared" ref="AO227:AO229" si="612">AL227+AM227+AN227</f>
        <v>0</v>
      </c>
      <c r="AP227" s="181">
        <f t="shared" ref="AP227:AP229" si="613">AC227+AG227+AK227+AO227</f>
        <v>0</v>
      </c>
    </row>
    <row r="228" spans="2:42">
      <c r="B228" s="179" t="s">
        <v>811</v>
      </c>
      <c r="C228" s="180" t="s">
        <v>812</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606"/>
        <v>0</v>
      </c>
      <c r="G228" s="181"/>
      <c r="H228" s="181">
        <f t="shared" si="607"/>
        <v>0</v>
      </c>
      <c r="I228" s="181"/>
      <c r="J228" s="181">
        <f t="shared" si="608"/>
        <v>0</v>
      </c>
      <c r="K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1">
        <f t="shared" si="609"/>
        <v>0</v>
      </c>
      <c r="AD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1">
        <f t="shared" si="610"/>
        <v>0</v>
      </c>
      <c r="AH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1">
        <f t="shared" si="611"/>
        <v>0</v>
      </c>
      <c r="AL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1">
        <f t="shared" si="612"/>
        <v>0</v>
      </c>
      <c r="AP228" s="181">
        <f t="shared" si="613"/>
        <v>0</v>
      </c>
    </row>
    <row r="229" spans="2:42">
      <c r="B229" s="179" t="s">
        <v>322</v>
      </c>
      <c r="C229" s="180" t="s">
        <v>813</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606"/>
        <v>0</v>
      </c>
      <c r="G229" s="181"/>
      <c r="H229" s="181">
        <f t="shared" si="607"/>
        <v>0</v>
      </c>
      <c r="I229" s="181"/>
      <c r="J229" s="181">
        <f t="shared" si="608"/>
        <v>0</v>
      </c>
      <c r="K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1">
        <f t="shared" si="609"/>
        <v>0</v>
      </c>
      <c r="AD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1">
        <f t="shared" si="610"/>
        <v>0</v>
      </c>
      <c r="AH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1">
        <f t="shared" si="611"/>
        <v>0</v>
      </c>
      <c r="AL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1">
        <f t="shared" si="612"/>
        <v>0</v>
      </c>
      <c r="AP229" s="181">
        <f t="shared" si="613"/>
        <v>0</v>
      </c>
    </row>
    <row r="230" spans="2:42">
      <c r="B230" s="179" t="s">
        <v>814</v>
      </c>
      <c r="C230" s="180" t="s">
        <v>815</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D230+E230</f>
        <v>0</v>
      </c>
      <c r="G230" s="181"/>
      <c r="H230" s="181">
        <f>F230-G230</f>
        <v>0</v>
      </c>
      <c r="I230" s="181"/>
      <c r="J230" s="181">
        <f>F230-I230</f>
        <v>0</v>
      </c>
      <c r="K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1">
        <f>Z230+AA230+AB230</f>
        <v>0</v>
      </c>
      <c r="AD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1">
        <f>AD230+AE230+AF230</f>
        <v>0</v>
      </c>
      <c r="AH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1">
        <f>AH230+AI230+AJ230</f>
        <v>0</v>
      </c>
      <c r="AL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1">
        <f>AL230+AM230+AN230</f>
        <v>0</v>
      </c>
      <c r="AP230" s="181">
        <f>AC230+AG230+AK230+AO230</f>
        <v>0</v>
      </c>
    </row>
    <row r="231" spans="2:42">
      <c r="B231" s="179" t="s">
        <v>339</v>
      </c>
      <c r="C231" s="180" t="s">
        <v>211</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D231+E231</f>
        <v>0</v>
      </c>
      <c r="G231" s="181"/>
      <c r="H231" s="181">
        <f>F231-G231</f>
        <v>0</v>
      </c>
      <c r="I231" s="181"/>
      <c r="J231" s="181">
        <f>F231-I231</f>
        <v>0</v>
      </c>
      <c r="K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1">
        <f>Z231+AA231+AB231</f>
        <v>0</v>
      </c>
      <c r="AD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1">
        <f>AD231+AE231+AF231</f>
        <v>0</v>
      </c>
      <c r="AH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1">
        <f>AH231+AI231+AJ231</f>
        <v>0</v>
      </c>
      <c r="AL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1">
        <f>AL231+AM231+AN231</f>
        <v>0</v>
      </c>
      <c r="AP231" s="181">
        <f>AC231+AG231+AK231+AO231</f>
        <v>0</v>
      </c>
    </row>
    <row r="232" spans="2:42">
      <c r="B232" s="179" t="s">
        <v>852</v>
      </c>
      <c r="C232" s="180" t="s">
        <v>853</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ref="F232" si="614">D232+E232</f>
        <v>0</v>
      </c>
      <c r="G232" s="181"/>
      <c r="H232" s="181">
        <f t="shared" ref="H232" si="615">F232-G232</f>
        <v>0</v>
      </c>
      <c r="I232" s="181"/>
      <c r="J232" s="181">
        <f t="shared" ref="J232" si="616">F232-I232</f>
        <v>0</v>
      </c>
      <c r="K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1">
        <f t="shared" ref="AC232" si="617">Z232+AA232+AB232</f>
        <v>0</v>
      </c>
      <c r="AD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1">
        <f t="shared" ref="AG232" si="618">AD232+AE232+AF232</f>
        <v>0</v>
      </c>
      <c r="AH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1">
        <f t="shared" ref="AK232" si="619">AH232+AI232+AJ232</f>
        <v>0</v>
      </c>
      <c r="AL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1">
        <f t="shared" ref="AO232" si="620">AL232+AM232+AN232</f>
        <v>0</v>
      </c>
      <c r="AP232" s="181">
        <f t="shared" ref="AP232" si="621">AC232+AG232+AK232+AO232</f>
        <v>0</v>
      </c>
    </row>
    <row r="233" spans="2:42">
      <c r="B233" s="179" t="s">
        <v>854</v>
      </c>
      <c r="C233" s="180" t="s">
        <v>855</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ref="F233" si="622">D233+E233</f>
        <v>0</v>
      </c>
      <c r="G233" s="181"/>
      <c r="H233" s="181">
        <f t="shared" ref="H233" si="623">F233-G233</f>
        <v>0</v>
      </c>
      <c r="I233" s="181"/>
      <c r="J233" s="181">
        <f t="shared" ref="J233" si="624">F233-I233</f>
        <v>0</v>
      </c>
      <c r="K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1">
        <f t="shared" ref="AC233" si="625">Z233+AA233+AB233</f>
        <v>0</v>
      </c>
      <c r="AD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1">
        <f t="shared" ref="AG233" si="626">AD233+AE233+AF233</f>
        <v>0</v>
      </c>
      <c r="AH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1">
        <f t="shared" ref="AK233" si="627">AH233+AI233+AJ233</f>
        <v>0</v>
      </c>
      <c r="AL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1">
        <f t="shared" ref="AO233" si="628">AL233+AM233+AN233</f>
        <v>0</v>
      </c>
      <c r="AP233" s="181">
        <f t="shared" ref="AP233" si="629">AC233+AG233+AK233+AO233</f>
        <v>0</v>
      </c>
    </row>
    <row r="234" spans="2:42">
      <c r="B234" s="179" t="s">
        <v>856</v>
      </c>
      <c r="C234" s="180" t="s">
        <v>857</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D234+E234</f>
        <v>0</v>
      </c>
      <c r="G234" s="181"/>
      <c r="H234" s="181">
        <f>F234-G234</f>
        <v>0</v>
      </c>
      <c r="I234" s="181"/>
      <c r="J234" s="181">
        <f>F234-I234</f>
        <v>0</v>
      </c>
      <c r="K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1">
        <f>Z234+AA234+AB234</f>
        <v>0</v>
      </c>
      <c r="AD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1">
        <f>AD234+AE234+AF234</f>
        <v>0</v>
      </c>
      <c r="AH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1">
        <f>AH234+AI234+AJ234</f>
        <v>0</v>
      </c>
      <c r="AL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1">
        <f>AL234+AM234+AN234</f>
        <v>0</v>
      </c>
      <c r="AP234" s="181">
        <f>AC234+AG234+AK234+AO234</f>
        <v>0</v>
      </c>
    </row>
    <row r="235" spans="2:42">
      <c r="B235" s="188" t="s">
        <v>323</v>
      </c>
      <c r="C235" s="189" t="s">
        <v>201</v>
      </c>
      <c r="D235" s="190">
        <f>SUM(D236:D242)</f>
        <v>0</v>
      </c>
      <c r="E235" s="190">
        <f>SUM(E236:E242)</f>
        <v>0</v>
      </c>
      <c r="F235" s="190">
        <f t="shared" si="594"/>
        <v>0</v>
      </c>
      <c r="G235" s="190">
        <f>SUM(G236:G242)</f>
        <v>0</v>
      </c>
      <c r="H235" s="190">
        <f t="shared" si="595"/>
        <v>0</v>
      </c>
      <c r="I235" s="190">
        <f>SUM(I236:I242)</f>
        <v>0</v>
      </c>
      <c r="J235" s="190">
        <f t="shared" si="596"/>
        <v>0</v>
      </c>
      <c r="K235" s="190">
        <f t="shared" ref="K235:AB235" si="630">SUM(K236:K242)</f>
        <v>0</v>
      </c>
      <c r="L235" s="190">
        <f t="shared" si="630"/>
        <v>0</v>
      </c>
      <c r="M235" s="190">
        <f t="shared" si="630"/>
        <v>0</v>
      </c>
      <c r="N235" s="190">
        <f t="shared" si="630"/>
        <v>0</v>
      </c>
      <c r="O235" s="190">
        <f t="shared" si="630"/>
        <v>0</v>
      </c>
      <c r="P235" s="190">
        <f t="shared" ref="P235:Q235" si="631">SUM(P236:P242)</f>
        <v>0</v>
      </c>
      <c r="Q235" s="190">
        <f t="shared" si="631"/>
        <v>0</v>
      </c>
      <c r="R235" s="190">
        <f t="shared" si="630"/>
        <v>0</v>
      </c>
      <c r="S235" s="190">
        <f t="shared" si="630"/>
        <v>0</v>
      </c>
      <c r="T235" s="190">
        <f t="shared" ref="T235" si="632">SUM(T236:T242)</f>
        <v>0</v>
      </c>
      <c r="U235" s="190">
        <f t="shared" si="630"/>
        <v>0</v>
      </c>
      <c r="V235" s="190">
        <f t="shared" si="630"/>
        <v>0</v>
      </c>
      <c r="W235" s="190">
        <f t="shared" ref="W235" si="633">SUM(W236:W242)</f>
        <v>0</v>
      </c>
      <c r="X235" s="190">
        <f t="shared" si="630"/>
        <v>0</v>
      </c>
      <c r="Y235" s="190">
        <f t="shared" si="630"/>
        <v>0</v>
      </c>
      <c r="Z235" s="190">
        <f t="shared" si="630"/>
        <v>0</v>
      </c>
      <c r="AA235" s="190">
        <f t="shared" si="630"/>
        <v>0</v>
      </c>
      <c r="AB235" s="190">
        <f t="shared" si="630"/>
        <v>0</v>
      </c>
      <c r="AC235" s="190">
        <f t="shared" si="599"/>
        <v>0</v>
      </c>
      <c r="AD235" s="190">
        <f>SUM(AD236:AD242)</f>
        <v>0</v>
      </c>
      <c r="AE235" s="190">
        <f>SUM(AE236:AE242)</f>
        <v>0</v>
      </c>
      <c r="AF235" s="190">
        <f>SUM(AF236:AF242)</f>
        <v>0</v>
      </c>
      <c r="AG235" s="190">
        <f t="shared" si="600"/>
        <v>0</v>
      </c>
      <c r="AH235" s="190">
        <f>SUM(AH236:AH242)</f>
        <v>0</v>
      </c>
      <c r="AI235" s="190">
        <f>SUM(AI236:AI242)</f>
        <v>0</v>
      </c>
      <c r="AJ235" s="190">
        <f>SUM(AJ236:AJ242)</f>
        <v>0</v>
      </c>
      <c r="AK235" s="190">
        <f t="shared" si="601"/>
        <v>0</v>
      </c>
      <c r="AL235" s="190">
        <f>SUM(AL236:AL242)</f>
        <v>0</v>
      </c>
      <c r="AM235" s="190">
        <f>SUM(AM236:AM242)</f>
        <v>0</v>
      </c>
      <c r="AN235" s="190">
        <f>SUM(AN236:AN242)</f>
        <v>0</v>
      </c>
      <c r="AO235" s="190">
        <f t="shared" si="602"/>
        <v>0</v>
      </c>
      <c r="AP235" s="190">
        <f t="shared" si="603"/>
        <v>0</v>
      </c>
    </row>
    <row r="236" spans="2:42">
      <c r="B236" s="179" t="s">
        <v>816</v>
      </c>
      <c r="C236" s="180" t="s">
        <v>817</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ref="F236:F239" si="634">D236+E236</f>
        <v>0</v>
      </c>
      <c r="G236" s="181"/>
      <c r="H236" s="181">
        <f t="shared" ref="H236:H239" si="635">F236-G236</f>
        <v>0</v>
      </c>
      <c r="I236" s="181"/>
      <c r="J236" s="181">
        <f t="shared" ref="J236:J239" si="636">F236-I236</f>
        <v>0</v>
      </c>
      <c r="K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1">
        <f t="shared" ref="AC236:AC239" si="637">Z236+AA236+AB236</f>
        <v>0</v>
      </c>
      <c r="AD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1">
        <f t="shared" ref="AG236:AG239" si="638">AD236+AE236+AF236</f>
        <v>0</v>
      </c>
      <c r="AH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1">
        <f t="shared" ref="AK236:AK239" si="639">AH236+AI236+AJ236</f>
        <v>0</v>
      </c>
      <c r="AL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1">
        <f t="shared" ref="AO236:AO239" si="640">AL236+AM236+AN236</f>
        <v>0</v>
      </c>
      <c r="AP236" s="181">
        <f t="shared" ref="AP236:AP239" si="641">AC236+AG236+AK236+AO236</f>
        <v>0</v>
      </c>
    </row>
    <row r="237" spans="2:42">
      <c r="B237" s="179" t="s">
        <v>818</v>
      </c>
      <c r="C237" s="180" t="s">
        <v>819</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634"/>
        <v>0</v>
      </c>
      <c r="G237" s="181"/>
      <c r="H237" s="181">
        <f t="shared" si="635"/>
        <v>0</v>
      </c>
      <c r="I237" s="181"/>
      <c r="J237" s="181">
        <f t="shared" si="636"/>
        <v>0</v>
      </c>
      <c r="K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1">
        <f t="shared" si="637"/>
        <v>0</v>
      </c>
      <c r="AD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1">
        <f t="shared" si="638"/>
        <v>0</v>
      </c>
      <c r="AH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1">
        <f t="shared" si="639"/>
        <v>0</v>
      </c>
      <c r="AL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1">
        <f t="shared" si="640"/>
        <v>0</v>
      </c>
      <c r="AP237" s="181">
        <f t="shared" si="641"/>
        <v>0</v>
      </c>
    </row>
    <row r="238" spans="2:42">
      <c r="B238" s="179" t="s">
        <v>324</v>
      </c>
      <c r="C238" s="180" t="s">
        <v>820</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634"/>
        <v>0</v>
      </c>
      <c r="G238" s="181"/>
      <c r="H238" s="181">
        <f t="shared" si="635"/>
        <v>0</v>
      </c>
      <c r="I238" s="181"/>
      <c r="J238" s="181">
        <f t="shared" si="636"/>
        <v>0</v>
      </c>
      <c r="K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1">
        <f t="shared" si="637"/>
        <v>0</v>
      </c>
      <c r="AD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1">
        <f t="shared" si="638"/>
        <v>0</v>
      </c>
      <c r="AH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1">
        <f t="shared" si="639"/>
        <v>0</v>
      </c>
      <c r="AL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1">
        <f t="shared" si="640"/>
        <v>0</v>
      </c>
      <c r="AP238" s="181">
        <f t="shared" si="641"/>
        <v>0</v>
      </c>
    </row>
    <row r="239" spans="2:42">
      <c r="B239" s="179" t="s">
        <v>821</v>
      </c>
      <c r="C239" s="180" t="s">
        <v>822</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634"/>
        <v>0</v>
      </c>
      <c r="G239" s="181"/>
      <c r="H239" s="181">
        <f t="shared" si="635"/>
        <v>0</v>
      </c>
      <c r="I239" s="181"/>
      <c r="J239" s="181">
        <f t="shared" si="636"/>
        <v>0</v>
      </c>
      <c r="K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1">
        <f t="shared" si="637"/>
        <v>0</v>
      </c>
      <c r="AD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1">
        <f t="shared" si="638"/>
        <v>0</v>
      </c>
      <c r="AH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1">
        <f t="shared" si="639"/>
        <v>0</v>
      </c>
      <c r="AL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1">
        <f t="shared" si="640"/>
        <v>0</v>
      </c>
      <c r="AP239" s="181">
        <f t="shared" si="641"/>
        <v>0</v>
      </c>
    </row>
    <row r="240" spans="2:42">
      <c r="B240" s="179" t="s">
        <v>823</v>
      </c>
      <c r="C240" s="180" t="s">
        <v>820</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594"/>
        <v>0</v>
      </c>
      <c r="G240" s="181"/>
      <c r="H240" s="181">
        <f t="shared" si="595"/>
        <v>0</v>
      </c>
      <c r="I240" s="181"/>
      <c r="J240" s="181">
        <f t="shared" si="596"/>
        <v>0</v>
      </c>
      <c r="K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1">
        <f t="shared" si="599"/>
        <v>0</v>
      </c>
      <c r="AD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1">
        <f t="shared" si="600"/>
        <v>0</v>
      </c>
      <c r="AH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1">
        <f t="shared" si="601"/>
        <v>0</v>
      </c>
      <c r="AL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1">
        <f t="shared" si="602"/>
        <v>0</v>
      </c>
      <c r="AP240" s="181">
        <f t="shared" si="603"/>
        <v>0</v>
      </c>
    </row>
    <row r="241" spans="2:42">
      <c r="B241" s="179" t="s">
        <v>824</v>
      </c>
      <c r="C241" s="180" t="s">
        <v>825</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ref="F241" si="642">D241+E241</f>
        <v>0</v>
      </c>
      <c r="G241" s="181"/>
      <c r="H241" s="181">
        <f t="shared" ref="H241" si="643">F241-G241</f>
        <v>0</v>
      </c>
      <c r="I241" s="181"/>
      <c r="J241" s="181">
        <f t="shared" ref="J241" si="644">F241-I241</f>
        <v>0</v>
      </c>
      <c r="K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1">
        <f t="shared" ref="AC241" si="645">Z241+AA241+AB241</f>
        <v>0</v>
      </c>
      <c r="AD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1">
        <f t="shared" ref="AG241" si="646">AD241+AE241+AF241</f>
        <v>0</v>
      </c>
      <c r="AH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1">
        <f t="shared" ref="AK241" si="647">AH241+AI241+AJ241</f>
        <v>0</v>
      </c>
      <c r="AL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1">
        <f t="shared" ref="AO241" si="648">AL241+AM241+AN241</f>
        <v>0</v>
      </c>
      <c r="AP241" s="181">
        <f t="shared" ref="AP241" si="649">AC241+AG241+AK241+AO241</f>
        <v>0</v>
      </c>
    </row>
    <row r="242" spans="2:42">
      <c r="B242" s="179" t="s">
        <v>826</v>
      </c>
      <c r="C242" s="180" t="s">
        <v>827</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ref="F242" si="650">D242+E242</f>
        <v>0</v>
      </c>
      <c r="G242" s="181"/>
      <c r="H242" s="181">
        <f t="shared" ref="H242" si="651">F242-G242</f>
        <v>0</v>
      </c>
      <c r="I242" s="181"/>
      <c r="J242" s="181">
        <f t="shared" ref="J242" si="652">F242-I242</f>
        <v>0</v>
      </c>
      <c r="K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1">
        <f t="shared" ref="AC242" si="653">Z242+AA242+AB242</f>
        <v>0</v>
      </c>
      <c r="AD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1">
        <f t="shared" ref="AG242" si="654">AD242+AE242+AF242</f>
        <v>0</v>
      </c>
      <c r="AH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1">
        <f t="shared" ref="AK242" si="655">AH242+AI242+AJ242</f>
        <v>0</v>
      </c>
      <c r="AL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1">
        <f t="shared" ref="AO242" si="656">AL242+AM242+AN242</f>
        <v>0</v>
      </c>
      <c r="AP242" s="181">
        <f t="shared" ref="AP242" si="657">AC242+AG242+AK242+AO242</f>
        <v>0</v>
      </c>
    </row>
    <row r="243" spans="2:42">
      <c r="B243" s="188" t="s">
        <v>325</v>
      </c>
      <c r="C243" s="189" t="s">
        <v>202</v>
      </c>
      <c r="D243" s="190">
        <f>SUM(D244:D259)</f>
        <v>197549.5</v>
      </c>
      <c r="E243" s="190">
        <f>SUM(E244:E259)</f>
        <v>0</v>
      </c>
      <c r="F243" s="190">
        <f t="shared" si="594"/>
        <v>197549.5</v>
      </c>
      <c r="G243" s="190">
        <f>SUM(G244:G259)</f>
        <v>0</v>
      </c>
      <c r="H243" s="190">
        <f t="shared" si="595"/>
        <v>197549.5</v>
      </c>
      <c r="I243" s="190">
        <f>SUM(I244:I259)</f>
        <v>0</v>
      </c>
      <c r="J243" s="190">
        <f t="shared" si="596"/>
        <v>197549.5</v>
      </c>
      <c r="K243" s="190">
        <f t="shared" ref="K243:AB243" si="658">SUM(K244:K259)</f>
        <v>0</v>
      </c>
      <c r="L243" s="190">
        <f t="shared" si="658"/>
        <v>197549.5</v>
      </c>
      <c r="M243" s="190">
        <f t="shared" si="658"/>
        <v>0</v>
      </c>
      <c r="N243" s="190">
        <f t="shared" si="658"/>
        <v>0</v>
      </c>
      <c r="O243" s="190">
        <f t="shared" si="658"/>
        <v>0</v>
      </c>
      <c r="P243" s="190">
        <f t="shared" ref="P243:Q243" si="659">SUM(P244:P259)</f>
        <v>0</v>
      </c>
      <c r="Q243" s="190">
        <f t="shared" si="659"/>
        <v>0</v>
      </c>
      <c r="R243" s="190">
        <f t="shared" si="658"/>
        <v>0</v>
      </c>
      <c r="S243" s="190">
        <f t="shared" si="658"/>
        <v>0</v>
      </c>
      <c r="T243" s="190">
        <f t="shared" ref="T243" si="660">SUM(T244:T259)</f>
        <v>0</v>
      </c>
      <c r="U243" s="190">
        <f t="shared" si="658"/>
        <v>0</v>
      </c>
      <c r="V243" s="190">
        <f t="shared" si="658"/>
        <v>0</v>
      </c>
      <c r="W243" s="190">
        <f t="shared" ref="W243" si="661">SUM(W244:W259)</f>
        <v>0</v>
      </c>
      <c r="X243" s="190">
        <f t="shared" si="658"/>
        <v>0</v>
      </c>
      <c r="Y243" s="190">
        <f t="shared" si="658"/>
        <v>0</v>
      </c>
      <c r="Z243" s="190">
        <f t="shared" si="658"/>
        <v>20000</v>
      </c>
      <c r="AA243" s="190">
        <f t="shared" si="658"/>
        <v>39200</v>
      </c>
      <c r="AB243" s="190">
        <f t="shared" si="658"/>
        <v>0</v>
      </c>
      <c r="AC243" s="190">
        <f t="shared" si="599"/>
        <v>59200</v>
      </c>
      <c r="AD243" s="190">
        <f>SUM(AD244:AD259)</f>
        <v>0</v>
      </c>
      <c r="AE243" s="190">
        <f>SUM(AE244:AE259)</f>
        <v>0</v>
      </c>
      <c r="AF243" s="190">
        <f>SUM(AF244:AF259)</f>
        <v>0</v>
      </c>
      <c r="AG243" s="190">
        <f t="shared" si="600"/>
        <v>0</v>
      </c>
      <c r="AH243" s="190">
        <f>SUM(AH244:AH259)</f>
        <v>0</v>
      </c>
      <c r="AI243" s="190">
        <f>SUM(AI244:AI259)</f>
        <v>0</v>
      </c>
      <c r="AJ243" s="190">
        <f>SUM(AJ244:AJ259)</f>
        <v>0</v>
      </c>
      <c r="AK243" s="190">
        <f t="shared" si="601"/>
        <v>0</v>
      </c>
      <c r="AL243" s="190">
        <f>SUM(AL244:AL259)</f>
        <v>0</v>
      </c>
      <c r="AM243" s="190">
        <f>SUM(AM244:AM259)</f>
        <v>0</v>
      </c>
      <c r="AN243" s="190">
        <f>SUM(AN244:AN259)</f>
        <v>0</v>
      </c>
      <c r="AO243" s="190">
        <f t="shared" si="602"/>
        <v>0</v>
      </c>
      <c r="AP243" s="190">
        <f t="shared" si="603"/>
        <v>59200</v>
      </c>
    </row>
    <row r="244" spans="2:42">
      <c r="B244" s="179" t="s">
        <v>828</v>
      </c>
      <c r="C244" s="180" t="s">
        <v>829</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594"/>
        <v>32000</v>
      </c>
      <c r="G244" s="181"/>
      <c r="H244" s="181">
        <f t="shared" si="595"/>
        <v>32000</v>
      </c>
      <c r="I244" s="181"/>
      <c r="J244" s="181">
        <f t="shared" si="596"/>
        <v>32000</v>
      </c>
      <c r="K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32000</v>
      </c>
      <c r="M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32000</v>
      </c>
      <c r="AB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1">
        <f t="shared" si="599"/>
        <v>32000</v>
      </c>
      <c r="AD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1">
        <f t="shared" si="600"/>
        <v>0</v>
      </c>
      <c r="AH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1">
        <f t="shared" si="601"/>
        <v>0</v>
      </c>
      <c r="AL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1">
        <f t="shared" si="602"/>
        <v>0</v>
      </c>
      <c r="AP244" s="181">
        <f t="shared" si="603"/>
        <v>32000</v>
      </c>
    </row>
    <row r="245" spans="2:42">
      <c r="B245" s="179" t="s">
        <v>830</v>
      </c>
      <c r="C245" s="180" t="s">
        <v>831</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662">D245+E245</f>
        <v>0</v>
      </c>
      <c r="G245" s="181"/>
      <c r="H245" s="181">
        <f t="shared" ref="H245:H253" si="663">F245-G245</f>
        <v>0</v>
      </c>
      <c r="I245" s="181"/>
      <c r="J245" s="181">
        <f t="shared" ref="J245:J253" si="664">F245-I245</f>
        <v>0</v>
      </c>
      <c r="K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1">
        <f t="shared" ref="AC245:AC253" si="665">Z245+AA245+AB245</f>
        <v>0</v>
      </c>
      <c r="AD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1">
        <f t="shared" ref="AG245:AG253" si="666">AD245+AE245+AF245</f>
        <v>0</v>
      </c>
      <c r="AH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1">
        <f t="shared" ref="AK245:AK253" si="667">AH245+AI245+AJ245</f>
        <v>0</v>
      </c>
      <c r="AL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1">
        <f t="shared" ref="AO245:AO253" si="668">AL245+AM245+AN245</f>
        <v>0</v>
      </c>
      <c r="AP245" s="181">
        <f t="shared" ref="AP245:AP253" si="669">AC245+AG245+AK245+AO245</f>
        <v>0</v>
      </c>
    </row>
    <row r="246" spans="2:42">
      <c r="B246" s="179" t="s">
        <v>832</v>
      </c>
      <c r="C246" s="180" t="s">
        <v>833</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134400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1">
        <f t="shared" si="662"/>
        <v>134400</v>
      </c>
      <c r="G246" s="181"/>
      <c r="H246" s="181">
        <f t="shared" si="663"/>
        <v>134400</v>
      </c>
      <c r="I246" s="181"/>
      <c r="J246" s="181">
        <f t="shared" si="664"/>
        <v>134400</v>
      </c>
      <c r="K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134400</v>
      </c>
      <c r="M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1">
        <f t="shared" si="665"/>
        <v>0</v>
      </c>
      <c r="AD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1">
        <f t="shared" si="666"/>
        <v>0</v>
      </c>
      <c r="AH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1">
        <f t="shared" si="667"/>
        <v>0</v>
      </c>
      <c r="AL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1">
        <f t="shared" si="668"/>
        <v>0</v>
      </c>
      <c r="AP246" s="181">
        <f t="shared" si="669"/>
        <v>0</v>
      </c>
    </row>
    <row r="247" spans="2:42">
      <c r="B247" s="179" t="s">
        <v>326</v>
      </c>
      <c r="C247" s="180" t="s">
        <v>203</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27200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662"/>
        <v>27200</v>
      </c>
      <c r="G247" s="181"/>
      <c r="H247" s="181">
        <f t="shared" si="663"/>
        <v>27200</v>
      </c>
      <c r="I247" s="181"/>
      <c r="J247" s="181">
        <f t="shared" si="664"/>
        <v>27200</v>
      </c>
      <c r="K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27200</v>
      </c>
      <c r="M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A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7200</v>
      </c>
      <c r="AB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1">
        <f t="shared" si="665"/>
        <v>27200</v>
      </c>
      <c r="AD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1">
        <f t="shared" si="666"/>
        <v>0</v>
      </c>
      <c r="AH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1">
        <f t="shared" si="667"/>
        <v>0</v>
      </c>
      <c r="AL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1">
        <f t="shared" si="668"/>
        <v>0</v>
      </c>
      <c r="AP247" s="181">
        <f t="shared" si="669"/>
        <v>27200</v>
      </c>
    </row>
    <row r="248" spans="2:42">
      <c r="B248" s="179" t="s">
        <v>834</v>
      </c>
      <c r="C248" s="180" t="s">
        <v>835</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3949.5</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1">
        <f t="shared" si="662"/>
        <v>3949.5</v>
      </c>
      <c r="G248" s="181"/>
      <c r="H248" s="181">
        <f t="shared" si="663"/>
        <v>3949.5</v>
      </c>
      <c r="I248" s="181"/>
      <c r="J248" s="181">
        <f t="shared" si="664"/>
        <v>3949.5</v>
      </c>
      <c r="K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3949.5</v>
      </c>
      <c r="M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1">
        <f t="shared" si="665"/>
        <v>0</v>
      </c>
      <c r="AD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1">
        <f t="shared" si="666"/>
        <v>0</v>
      </c>
      <c r="AH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1">
        <f t="shared" si="667"/>
        <v>0</v>
      </c>
      <c r="AL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1">
        <f t="shared" si="668"/>
        <v>0</v>
      </c>
      <c r="AP248" s="181">
        <f t="shared" si="669"/>
        <v>0</v>
      </c>
    </row>
    <row r="249" spans="2:42">
      <c r="B249" s="179" t="s">
        <v>836</v>
      </c>
      <c r="C249" s="180" t="s">
        <v>837</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662"/>
        <v>0</v>
      </c>
      <c r="G249" s="181"/>
      <c r="H249" s="181">
        <f t="shared" si="663"/>
        <v>0</v>
      </c>
      <c r="I249" s="181"/>
      <c r="J249" s="181">
        <f t="shared" si="664"/>
        <v>0</v>
      </c>
      <c r="K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1">
        <f t="shared" si="665"/>
        <v>0</v>
      </c>
      <c r="AD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1">
        <f t="shared" si="666"/>
        <v>0</v>
      </c>
      <c r="AH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1">
        <f t="shared" si="667"/>
        <v>0</v>
      </c>
      <c r="AL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1">
        <f t="shared" si="668"/>
        <v>0</v>
      </c>
      <c r="AP249" s="181">
        <f t="shared" si="669"/>
        <v>0</v>
      </c>
    </row>
    <row r="250" spans="2:42">
      <c r="B250" s="179" t="s">
        <v>327</v>
      </c>
      <c r="C250" s="180" t="s">
        <v>204</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662"/>
        <v>0</v>
      </c>
      <c r="G250" s="181"/>
      <c r="H250" s="181">
        <f t="shared" si="663"/>
        <v>0</v>
      </c>
      <c r="I250" s="181"/>
      <c r="J250" s="181">
        <f t="shared" si="664"/>
        <v>0</v>
      </c>
      <c r="K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1">
        <f t="shared" si="665"/>
        <v>0</v>
      </c>
      <c r="AD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1">
        <f t="shared" si="666"/>
        <v>0</v>
      </c>
      <c r="AH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1">
        <f t="shared" si="667"/>
        <v>0</v>
      </c>
      <c r="AL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1">
        <f t="shared" si="668"/>
        <v>0</v>
      </c>
      <c r="AP250" s="181">
        <f t="shared" si="669"/>
        <v>0</v>
      </c>
    </row>
    <row r="251" spans="2:42">
      <c r="B251" s="179" t="s">
        <v>838</v>
      </c>
      <c r="C251" s="180" t="s">
        <v>839</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662"/>
        <v>0</v>
      </c>
      <c r="G251" s="181"/>
      <c r="H251" s="181">
        <f t="shared" si="663"/>
        <v>0</v>
      </c>
      <c r="I251" s="181"/>
      <c r="J251" s="181">
        <f t="shared" si="664"/>
        <v>0</v>
      </c>
      <c r="K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1">
        <f t="shared" si="665"/>
        <v>0</v>
      </c>
      <c r="AD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1">
        <f t="shared" si="666"/>
        <v>0</v>
      </c>
      <c r="AH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1">
        <f t="shared" si="667"/>
        <v>0</v>
      </c>
      <c r="AL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1">
        <f t="shared" si="668"/>
        <v>0</v>
      </c>
      <c r="AP251" s="181">
        <f t="shared" si="669"/>
        <v>0</v>
      </c>
    </row>
    <row r="252" spans="2:42">
      <c r="B252" s="179" t="s">
        <v>840</v>
      </c>
      <c r="C252" s="180" t="s">
        <v>841</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1">
        <f t="shared" si="662"/>
        <v>0</v>
      </c>
      <c r="G252" s="181"/>
      <c r="H252" s="181">
        <f t="shared" si="663"/>
        <v>0</v>
      </c>
      <c r="I252" s="181"/>
      <c r="J252" s="181">
        <f t="shared" si="664"/>
        <v>0</v>
      </c>
      <c r="K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1">
        <f t="shared" si="665"/>
        <v>0</v>
      </c>
      <c r="AD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1">
        <f t="shared" si="666"/>
        <v>0</v>
      </c>
      <c r="AH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1">
        <f t="shared" si="667"/>
        <v>0</v>
      </c>
      <c r="AL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1">
        <f t="shared" si="668"/>
        <v>0</v>
      </c>
      <c r="AP252" s="181">
        <f t="shared" si="669"/>
        <v>0</v>
      </c>
    </row>
    <row r="253" spans="2:42">
      <c r="B253" s="179" t="s">
        <v>328</v>
      </c>
      <c r="C253" s="180" t="s">
        <v>205</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662"/>
        <v>0</v>
      </c>
      <c r="G253" s="181"/>
      <c r="H253" s="181">
        <f t="shared" si="663"/>
        <v>0</v>
      </c>
      <c r="I253" s="181"/>
      <c r="J253" s="181">
        <f t="shared" si="664"/>
        <v>0</v>
      </c>
      <c r="K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1">
        <f t="shared" si="665"/>
        <v>0</v>
      </c>
      <c r="AD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1">
        <f t="shared" si="666"/>
        <v>0</v>
      </c>
      <c r="AH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1">
        <f t="shared" si="667"/>
        <v>0</v>
      </c>
      <c r="AL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1">
        <f t="shared" si="668"/>
        <v>0</v>
      </c>
      <c r="AP253" s="181">
        <f t="shared" si="669"/>
        <v>0</v>
      </c>
    </row>
    <row r="254" spans="2:42">
      <c r="B254" s="179" t="s">
        <v>842</v>
      </c>
      <c r="C254" s="180" t="s">
        <v>843</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si="594"/>
        <v>0</v>
      </c>
      <c r="G254" s="181"/>
      <c r="H254" s="181">
        <f t="shared" si="595"/>
        <v>0</v>
      </c>
      <c r="I254" s="181"/>
      <c r="J254" s="181">
        <f t="shared" si="596"/>
        <v>0</v>
      </c>
      <c r="K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1">
        <f t="shared" si="599"/>
        <v>0</v>
      </c>
      <c r="AD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1">
        <f t="shared" si="600"/>
        <v>0</v>
      </c>
      <c r="AH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1">
        <f t="shared" si="601"/>
        <v>0</v>
      </c>
      <c r="AL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1">
        <f t="shared" si="602"/>
        <v>0</v>
      </c>
      <c r="AP254" s="181">
        <f t="shared" si="603"/>
        <v>0</v>
      </c>
    </row>
    <row r="255" spans="2:42">
      <c r="B255" s="179" t="s">
        <v>844</v>
      </c>
      <c r="C255" s="180" t="s">
        <v>845</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594"/>
        <v>0</v>
      </c>
      <c r="G255" s="181"/>
      <c r="H255" s="181">
        <f t="shared" si="595"/>
        <v>0</v>
      </c>
      <c r="I255" s="181"/>
      <c r="J255" s="181">
        <f t="shared" si="596"/>
        <v>0</v>
      </c>
      <c r="K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1">
        <f t="shared" si="599"/>
        <v>0</v>
      </c>
      <c r="AD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1">
        <f t="shared" si="600"/>
        <v>0</v>
      </c>
      <c r="AH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1">
        <f t="shared" si="601"/>
        <v>0</v>
      </c>
      <c r="AL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1">
        <f t="shared" si="602"/>
        <v>0</v>
      </c>
      <c r="AP255" s="181">
        <f t="shared" si="603"/>
        <v>0</v>
      </c>
    </row>
    <row r="256" spans="2:42">
      <c r="B256" s="179" t="s">
        <v>846</v>
      </c>
      <c r="C256" s="180" t="s">
        <v>847</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594"/>
        <v>0</v>
      </c>
      <c r="G256" s="181"/>
      <c r="H256" s="181">
        <f t="shared" si="595"/>
        <v>0</v>
      </c>
      <c r="I256" s="181"/>
      <c r="J256" s="181">
        <f t="shared" si="596"/>
        <v>0</v>
      </c>
      <c r="K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1">
        <f t="shared" si="599"/>
        <v>0</v>
      </c>
      <c r="AD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1">
        <f t="shared" si="600"/>
        <v>0</v>
      </c>
      <c r="AH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1">
        <f t="shared" si="601"/>
        <v>0</v>
      </c>
      <c r="AL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1">
        <f t="shared" si="602"/>
        <v>0</v>
      </c>
      <c r="AP256" s="181">
        <f t="shared" si="603"/>
        <v>0</v>
      </c>
    </row>
    <row r="257" spans="2:42">
      <c r="B257" s="179" t="s">
        <v>848</v>
      </c>
      <c r="C257" s="180" t="s">
        <v>849</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ref="F257:F259" si="670">D257+E257</f>
        <v>0</v>
      </c>
      <c r="G257" s="181"/>
      <c r="H257" s="181">
        <f t="shared" ref="H257:H259" si="671">F257-G257</f>
        <v>0</v>
      </c>
      <c r="I257" s="181"/>
      <c r="J257" s="181">
        <f t="shared" ref="J257:J259" si="672">F257-I257</f>
        <v>0</v>
      </c>
      <c r="K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1">
        <f t="shared" ref="AC257:AC259" si="673">Z257+AA257+AB257</f>
        <v>0</v>
      </c>
      <c r="AD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1">
        <f t="shared" ref="AG257:AG259" si="674">AD257+AE257+AF257</f>
        <v>0</v>
      </c>
      <c r="AH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1">
        <f t="shared" ref="AK257:AK259" si="675">AH257+AI257+AJ257</f>
        <v>0</v>
      </c>
      <c r="AL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1">
        <f t="shared" ref="AO257:AO259" si="676">AL257+AM257+AN257</f>
        <v>0</v>
      </c>
      <c r="AP257" s="181">
        <f t="shared" ref="AP257:AP259" si="677">AC257+AG257+AK257+AO257</f>
        <v>0</v>
      </c>
    </row>
    <row r="258" spans="2:42">
      <c r="B258" s="179" t="s">
        <v>329</v>
      </c>
      <c r="C258" s="180" t="s">
        <v>206</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670"/>
        <v>0</v>
      </c>
      <c r="G258" s="181"/>
      <c r="H258" s="181">
        <f t="shared" si="671"/>
        <v>0</v>
      </c>
      <c r="I258" s="181"/>
      <c r="J258" s="181">
        <f t="shared" si="672"/>
        <v>0</v>
      </c>
      <c r="K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1">
        <f t="shared" si="673"/>
        <v>0</v>
      </c>
      <c r="AD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1">
        <f t="shared" si="674"/>
        <v>0</v>
      </c>
      <c r="AH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1">
        <f t="shared" si="675"/>
        <v>0</v>
      </c>
      <c r="AL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1">
        <f t="shared" si="676"/>
        <v>0</v>
      </c>
      <c r="AP258" s="181">
        <f t="shared" si="677"/>
        <v>0</v>
      </c>
    </row>
    <row r="259" spans="2:42">
      <c r="B259" s="179" t="s">
        <v>850</v>
      </c>
      <c r="C259" s="180" t="s">
        <v>851</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670"/>
        <v>0</v>
      </c>
      <c r="G259" s="181"/>
      <c r="H259" s="181">
        <f t="shared" si="671"/>
        <v>0</v>
      </c>
      <c r="I259" s="181"/>
      <c r="J259" s="181">
        <f t="shared" si="672"/>
        <v>0</v>
      </c>
      <c r="K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1">
        <f t="shared" si="673"/>
        <v>0</v>
      </c>
      <c r="AD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1">
        <f t="shared" si="674"/>
        <v>0</v>
      </c>
      <c r="AH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1">
        <f t="shared" si="675"/>
        <v>0</v>
      </c>
      <c r="AL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1">
        <f t="shared" si="676"/>
        <v>0</v>
      </c>
      <c r="AP259" s="181">
        <f t="shared" si="677"/>
        <v>0</v>
      </c>
    </row>
    <row r="260" spans="2:42">
      <c r="B260" s="188" t="s">
        <v>330</v>
      </c>
      <c r="C260" s="189" t="s">
        <v>207</v>
      </c>
      <c r="D260" s="190">
        <f>SUM(D261:D266)</f>
        <v>0</v>
      </c>
      <c r="E260" s="190">
        <f>SUM(E261:E266)</f>
        <v>0</v>
      </c>
      <c r="F260" s="190">
        <f t="shared" si="594"/>
        <v>0</v>
      </c>
      <c r="G260" s="190">
        <f>SUM(G261:G266)</f>
        <v>0</v>
      </c>
      <c r="H260" s="190">
        <f t="shared" si="595"/>
        <v>0</v>
      </c>
      <c r="I260" s="190">
        <f>SUM(I261:I266)</f>
        <v>0</v>
      </c>
      <c r="J260" s="190">
        <f t="shared" si="596"/>
        <v>0</v>
      </c>
      <c r="K260" s="190">
        <f t="shared" ref="K260:AB260" si="678">SUM(K261:K266)</f>
        <v>0</v>
      </c>
      <c r="L260" s="190">
        <f t="shared" si="678"/>
        <v>0</v>
      </c>
      <c r="M260" s="190">
        <f t="shared" si="678"/>
        <v>0</v>
      </c>
      <c r="N260" s="190">
        <f t="shared" si="678"/>
        <v>0</v>
      </c>
      <c r="O260" s="190">
        <f t="shared" si="678"/>
        <v>0</v>
      </c>
      <c r="P260" s="190">
        <f t="shared" ref="P260:Q260" si="679">SUM(P261:P266)</f>
        <v>0</v>
      </c>
      <c r="Q260" s="190">
        <f t="shared" si="679"/>
        <v>0</v>
      </c>
      <c r="R260" s="190">
        <f t="shared" si="678"/>
        <v>0</v>
      </c>
      <c r="S260" s="190">
        <f t="shared" si="678"/>
        <v>0</v>
      </c>
      <c r="T260" s="190">
        <f t="shared" ref="T260" si="680">SUM(T261:T266)</f>
        <v>0</v>
      </c>
      <c r="U260" s="190">
        <f t="shared" si="678"/>
        <v>0</v>
      </c>
      <c r="V260" s="190">
        <f t="shared" si="678"/>
        <v>0</v>
      </c>
      <c r="W260" s="190">
        <f t="shared" ref="W260" si="681">SUM(W261:W266)</f>
        <v>0</v>
      </c>
      <c r="X260" s="190">
        <f t="shared" si="678"/>
        <v>0</v>
      </c>
      <c r="Y260" s="190">
        <f t="shared" si="678"/>
        <v>0</v>
      </c>
      <c r="Z260" s="190">
        <f t="shared" si="678"/>
        <v>0</v>
      </c>
      <c r="AA260" s="190">
        <f t="shared" si="678"/>
        <v>0</v>
      </c>
      <c r="AB260" s="190">
        <f t="shared" si="678"/>
        <v>0</v>
      </c>
      <c r="AC260" s="190">
        <f t="shared" si="599"/>
        <v>0</v>
      </c>
      <c r="AD260" s="190">
        <f>SUM(AD261:AD266)</f>
        <v>0</v>
      </c>
      <c r="AE260" s="190">
        <f>SUM(AE261:AE266)</f>
        <v>0</v>
      </c>
      <c r="AF260" s="190">
        <f>SUM(AF261:AF266)</f>
        <v>0</v>
      </c>
      <c r="AG260" s="190">
        <f t="shared" si="600"/>
        <v>0</v>
      </c>
      <c r="AH260" s="190">
        <f>SUM(AH261:AH266)</f>
        <v>0</v>
      </c>
      <c r="AI260" s="190">
        <f>SUM(AI261:AI266)</f>
        <v>0</v>
      </c>
      <c r="AJ260" s="190">
        <f>SUM(AJ261:AJ266)</f>
        <v>0</v>
      </c>
      <c r="AK260" s="190">
        <f t="shared" si="601"/>
        <v>0</v>
      </c>
      <c r="AL260" s="190">
        <f>SUM(AL261:AL266)</f>
        <v>0</v>
      </c>
      <c r="AM260" s="190">
        <f>SUM(AM261:AM266)</f>
        <v>0</v>
      </c>
      <c r="AN260" s="190">
        <f>SUM(AN261:AN266)</f>
        <v>0</v>
      </c>
      <c r="AO260" s="190">
        <f t="shared" si="602"/>
        <v>0</v>
      </c>
      <c r="AP260" s="190">
        <f t="shared" si="603"/>
        <v>0</v>
      </c>
    </row>
    <row r="261" spans="2:42">
      <c r="B261" s="179" t="s">
        <v>858</v>
      </c>
      <c r="C261" s="180" t="s">
        <v>859</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594"/>
        <v>0</v>
      </c>
      <c r="G261" s="181"/>
      <c r="H261" s="181">
        <f t="shared" si="595"/>
        <v>0</v>
      </c>
      <c r="I261" s="181"/>
      <c r="J261" s="181">
        <f t="shared" si="596"/>
        <v>0</v>
      </c>
      <c r="K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1">
        <f t="shared" si="599"/>
        <v>0</v>
      </c>
      <c r="AD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1">
        <f t="shared" si="600"/>
        <v>0</v>
      </c>
      <c r="AH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1">
        <f t="shared" si="601"/>
        <v>0</v>
      </c>
      <c r="AL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1">
        <f t="shared" si="602"/>
        <v>0</v>
      </c>
      <c r="AP261" s="181">
        <f t="shared" si="603"/>
        <v>0</v>
      </c>
    </row>
    <row r="262" spans="2:42">
      <c r="B262" s="179" t="s">
        <v>860</v>
      </c>
      <c r="C262" s="180" t="s">
        <v>861</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594"/>
        <v>0</v>
      </c>
      <c r="G262" s="181"/>
      <c r="H262" s="181">
        <f t="shared" si="595"/>
        <v>0</v>
      </c>
      <c r="I262" s="181"/>
      <c r="J262" s="181">
        <f t="shared" si="596"/>
        <v>0</v>
      </c>
      <c r="K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1">
        <f t="shared" si="599"/>
        <v>0</v>
      </c>
      <c r="AD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1">
        <f t="shared" si="600"/>
        <v>0</v>
      </c>
      <c r="AH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1">
        <f t="shared" si="601"/>
        <v>0</v>
      </c>
      <c r="AL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1">
        <f t="shared" si="602"/>
        <v>0</v>
      </c>
      <c r="AP262" s="181">
        <f t="shared" si="603"/>
        <v>0</v>
      </c>
    </row>
    <row r="263" spans="2:42">
      <c r="B263" s="179" t="s">
        <v>331</v>
      </c>
      <c r="C263" s="180" t="s">
        <v>208</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594"/>
        <v>0</v>
      </c>
      <c r="G263" s="181"/>
      <c r="H263" s="181">
        <f t="shared" si="595"/>
        <v>0</v>
      </c>
      <c r="I263" s="181"/>
      <c r="J263" s="181">
        <f t="shared" si="596"/>
        <v>0</v>
      </c>
      <c r="K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1">
        <f t="shared" si="599"/>
        <v>0</v>
      </c>
      <c r="AD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1">
        <f t="shared" si="600"/>
        <v>0</v>
      </c>
      <c r="AH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1">
        <f t="shared" si="601"/>
        <v>0</v>
      </c>
      <c r="AL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1">
        <f t="shared" si="602"/>
        <v>0</v>
      </c>
      <c r="AP263" s="181">
        <f t="shared" si="603"/>
        <v>0</v>
      </c>
    </row>
    <row r="264" spans="2:42">
      <c r="B264" s="179" t="s">
        <v>862</v>
      </c>
      <c r="C264" s="180" t="s">
        <v>863</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ref="F264:F266" si="682">D264+E264</f>
        <v>0</v>
      </c>
      <c r="G264" s="181"/>
      <c r="H264" s="181">
        <f t="shared" ref="H264:H266" si="683">F264-G264</f>
        <v>0</v>
      </c>
      <c r="I264" s="181"/>
      <c r="J264" s="181">
        <f t="shared" ref="J264:J266" si="684">F264-I264</f>
        <v>0</v>
      </c>
      <c r="K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1">
        <f t="shared" ref="AC264:AC266" si="685">Z264+AA264+AB264</f>
        <v>0</v>
      </c>
      <c r="AD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1">
        <f t="shared" ref="AG264:AG266" si="686">AD264+AE264+AF264</f>
        <v>0</v>
      </c>
      <c r="AH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1">
        <f t="shared" ref="AK264:AK266" si="687">AH264+AI264+AJ264</f>
        <v>0</v>
      </c>
      <c r="AL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1">
        <f t="shared" ref="AO264:AO266" si="688">AL264+AM264+AN264</f>
        <v>0</v>
      </c>
      <c r="AP264" s="181">
        <f t="shared" ref="AP264:AP266" si="689">AC264+AG264+AK264+AO264</f>
        <v>0</v>
      </c>
    </row>
    <row r="265" spans="2:42">
      <c r="B265" s="179" t="s">
        <v>864</v>
      </c>
      <c r="C265" s="180" t="s">
        <v>865</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682"/>
        <v>0</v>
      </c>
      <c r="G265" s="181"/>
      <c r="H265" s="181">
        <f t="shared" si="683"/>
        <v>0</v>
      </c>
      <c r="I265" s="181"/>
      <c r="J265" s="181">
        <f t="shared" si="684"/>
        <v>0</v>
      </c>
      <c r="K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1">
        <f t="shared" si="685"/>
        <v>0</v>
      </c>
      <c r="AD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1">
        <f t="shared" si="686"/>
        <v>0</v>
      </c>
      <c r="AH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1">
        <f t="shared" si="687"/>
        <v>0</v>
      </c>
      <c r="AL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1">
        <f t="shared" si="688"/>
        <v>0</v>
      </c>
      <c r="AP265" s="181">
        <f t="shared" si="689"/>
        <v>0</v>
      </c>
    </row>
    <row r="266" spans="2:42">
      <c r="B266" s="179" t="s">
        <v>866</v>
      </c>
      <c r="C266" s="180" t="s">
        <v>867</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682"/>
        <v>0</v>
      </c>
      <c r="G266" s="181"/>
      <c r="H266" s="181">
        <f t="shared" si="683"/>
        <v>0</v>
      </c>
      <c r="I266" s="181"/>
      <c r="J266" s="181">
        <f t="shared" si="684"/>
        <v>0</v>
      </c>
      <c r="K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1">
        <f t="shared" si="685"/>
        <v>0</v>
      </c>
      <c r="AD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1">
        <f t="shared" si="686"/>
        <v>0</v>
      </c>
      <c r="AH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1">
        <f t="shared" si="687"/>
        <v>0</v>
      </c>
      <c r="AL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1">
        <f t="shared" si="688"/>
        <v>0</v>
      </c>
      <c r="AP266" s="181">
        <f t="shared" si="689"/>
        <v>0</v>
      </c>
    </row>
    <row r="267" spans="2:42">
      <c r="B267" s="188" t="s">
        <v>332</v>
      </c>
      <c r="C267" s="189" t="s">
        <v>209</v>
      </c>
      <c r="D267" s="190">
        <f>SUM(D268:D311)</f>
        <v>19999.989999999998</v>
      </c>
      <c r="E267" s="190">
        <f>SUM(E268:E311)</f>
        <v>0</v>
      </c>
      <c r="F267" s="190">
        <f t="shared" si="594"/>
        <v>19999.989999999998</v>
      </c>
      <c r="G267" s="190">
        <f>SUM(G268:G311)</f>
        <v>0</v>
      </c>
      <c r="H267" s="190">
        <f t="shared" si="595"/>
        <v>19999.989999999998</v>
      </c>
      <c r="I267" s="190">
        <f>SUM(I268:I311)</f>
        <v>0</v>
      </c>
      <c r="J267" s="190">
        <f t="shared" si="596"/>
        <v>19999.989999999998</v>
      </c>
      <c r="K267" s="190">
        <f t="shared" ref="K267:AB267" si="690">SUM(K268:K311)</f>
        <v>0</v>
      </c>
      <c r="L267" s="190">
        <f t="shared" si="690"/>
        <v>19999.989999999998</v>
      </c>
      <c r="M267" s="190">
        <f t="shared" si="690"/>
        <v>0</v>
      </c>
      <c r="N267" s="190">
        <f t="shared" si="690"/>
        <v>0</v>
      </c>
      <c r="O267" s="190">
        <f t="shared" si="690"/>
        <v>0</v>
      </c>
      <c r="P267" s="190">
        <f t="shared" ref="P267:Q267" si="691">SUM(P268:P311)</f>
        <v>0</v>
      </c>
      <c r="Q267" s="190">
        <f t="shared" si="691"/>
        <v>0</v>
      </c>
      <c r="R267" s="190">
        <f t="shared" si="690"/>
        <v>0</v>
      </c>
      <c r="S267" s="190">
        <f t="shared" si="690"/>
        <v>0</v>
      </c>
      <c r="T267" s="190">
        <f t="shared" ref="T267" si="692">SUM(T268:T311)</f>
        <v>0</v>
      </c>
      <c r="U267" s="190">
        <f t="shared" si="690"/>
        <v>0</v>
      </c>
      <c r="V267" s="190">
        <f t="shared" si="690"/>
        <v>0</v>
      </c>
      <c r="W267" s="190">
        <f t="shared" ref="W267" si="693">SUM(W268:W311)</f>
        <v>0</v>
      </c>
      <c r="X267" s="190">
        <f t="shared" si="690"/>
        <v>0</v>
      </c>
      <c r="Y267" s="190">
        <f t="shared" si="690"/>
        <v>0</v>
      </c>
      <c r="Z267" s="190">
        <f t="shared" si="690"/>
        <v>0</v>
      </c>
      <c r="AA267" s="190">
        <f t="shared" si="690"/>
        <v>0</v>
      </c>
      <c r="AB267" s="190">
        <f t="shared" si="690"/>
        <v>0</v>
      </c>
      <c r="AC267" s="190">
        <f t="shared" si="599"/>
        <v>0</v>
      </c>
      <c r="AD267" s="190">
        <f>SUM(AD268:AD311)</f>
        <v>0</v>
      </c>
      <c r="AE267" s="190">
        <f>SUM(AE268:AE311)</f>
        <v>0</v>
      </c>
      <c r="AF267" s="190">
        <f>SUM(AF268:AF311)</f>
        <v>0</v>
      </c>
      <c r="AG267" s="190">
        <f t="shared" si="600"/>
        <v>0</v>
      </c>
      <c r="AH267" s="190">
        <f>SUM(AH268:AH311)</f>
        <v>0</v>
      </c>
      <c r="AI267" s="190">
        <f>SUM(AI268:AI311)</f>
        <v>0</v>
      </c>
      <c r="AJ267" s="190">
        <f>SUM(AJ268:AJ311)</f>
        <v>0</v>
      </c>
      <c r="AK267" s="190">
        <f t="shared" si="601"/>
        <v>0</v>
      </c>
      <c r="AL267" s="190">
        <f>SUM(AL268:AL311)</f>
        <v>0</v>
      </c>
      <c r="AM267" s="190">
        <f>SUM(AM268:AM311)</f>
        <v>0</v>
      </c>
      <c r="AN267" s="190">
        <f>SUM(AN268:AN311)</f>
        <v>0</v>
      </c>
      <c r="AO267" s="190">
        <f t="shared" si="602"/>
        <v>0</v>
      </c>
      <c r="AP267" s="190">
        <f t="shared" si="603"/>
        <v>0</v>
      </c>
    </row>
    <row r="268" spans="2:42">
      <c r="B268" s="179" t="s">
        <v>868</v>
      </c>
      <c r="C268" s="180" t="s">
        <v>869</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594"/>
        <v>0</v>
      </c>
      <c r="G268" s="181"/>
      <c r="H268" s="181">
        <f t="shared" si="595"/>
        <v>0</v>
      </c>
      <c r="I268" s="181"/>
      <c r="J268" s="181">
        <f t="shared" si="596"/>
        <v>0</v>
      </c>
      <c r="K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1">
        <f t="shared" si="599"/>
        <v>0</v>
      </c>
      <c r="AD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1">
        <f t="shared" si="600"/>
        <v>0</v>
      </c>
      <c r="AH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1">
        <f t="shared" si="601"/>
        <v>0</v>
      </c>
      <c r="AL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1">
        <f t="shared" si="602"/>
        <v>0</v>
      </c>
      <c r="AP268" s="181">
        <f t="shared" si="603"/>
        <v>0</v>
      </c>
    </row>
    <row r="269" spans="2:42">
      <c r="B269" s="179" t="s">
        <v>333</v>
      </c>
      <c r="C269" s="180" t="s">
        <v>870</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694">D269+E269</f>
        <v>0</v>
      </c>
      <c r="G269" s="181"/>
      <c r="H269" s="181">
        <f t="shared" ref="H269:H300" si="695">F269-G269</f>
        <v>0</v>
      </c>
      <c r="I269" s="181"/>
      <c r="J269" s="181">
        <f t="shared" ref="J269:J300" si="696">F269-I269</f>
        <v>0</v>
      </c>
      <c r="K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1">
        <f t="shared" ref="AC269:AC300" si="697">Z269+AA269+AB269</f>
        <v>0</v>
      </c>
      <c r="AD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1">
        <f t="shared" ref="AG269:AG300" si="698">AD269+AE269+AF269</f>
        <v>0</v>
      </c>
      <c r="AH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1">
        <f t="shared" ref="AK269:AK300" si="699">AH269+AI269+AJ269</f>
        <v>0</v>
      </c>
      <c r="AL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1">
        <f t="shared" ref="AO269:AO300" si="700">AL269+AM269+AN269</f>
        <v>0</v>
      </c>
      <c r="AP269" s="181">
        <f t="shared" ref="AP269:AP300" si="701">AC269+AG269+AK269+AO269</f>
        <v>0</v>
      </c>
    </row>
    <row r="270" spans="2:42">
      <c r="B270" s="179" t="s">
        <v>871</v>
      </c>
      <c r="C270" s="180" t="s">
        <v>872</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694"/>
        <v>0</v>
      </c>
      <c r="G270" s="181"/>
      <c r="H270" s="181">
        <f t="shared" si="695"/>
        <v>0</v>
      </c>
      <c r="I270" s="181"/>
      <c r="J270" s="181">
        <f t="shared" si="696"/>
        <v>0</v>
      </c>
      <c r="K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1">
        <f t="shared" si="697"/>
        <v>0</v>
      </c>
      <c r="AD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1">
        <f t="shared" si="698"/>
        <v>0</v>
      </c>
      <c r="AH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1">
        <f t="shared" si="699"/>
        <v>0</v>
      </c>
      <c r="AL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1">
        <f t="shared" si="700"/>
        <v>0</v>
      </c>
      <c r="AP270" s="181">
        <f t="shared" si="701"/>
        <v>0</v>
      </c>
    </row>
    <row r="271" spans="2:42">
      <c r="B271" s="179" t="s">
        <v>873</v>
      </c>
      <c r="C271" s="180" t="s">
        <v>874</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694"/>
        <v>0</v>
      </c>
      <c r="G271" s="181"/>
      <c r="H271" s="181">
        <f t="shared" si="695"/>
        <v>0</v>
      </c>
      <c r="I271" s="181"/>
      <c r="J271" s="181">
        <f t="shared" si="696"/>
        <v>0</v>
      </c>
      <c r="K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1">
        <f t="shared" si="697"/>
        <v>0</v>
      </c>
      <c r="AD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1">
        <f t="shared" si="698"/>
        <v>0</v>
      </c>
      <c r="AH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1">
        <f t="shared" si="699"/>
        <v>0</v>
      </c>
      <c r="AL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1">
        <f t="shared" si="700"/>
        <v>0</v>
      </c>
      <c r="AP271" s="181">
        <f t="shared" si="701"/>
        <v>0</v>
      </c>
    </row>
    <row r="272" spans="2:42">
      <c r="B272" s="179" t="s">
        <v>875</v>
      </c>
      <c r="C272" s="180" t="s">
        <v>876</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694"/>
        <v>0</v>
      </c>
      <c r="G272" s="181"/>
      <c r="H272" s="181">
        <f t="shared" si="695"/>
        <v>0</v>
      </c>
      <c r="I272" s="181"/>
      <c r="J272" s="181">
        <f t="shared" si="696"/>
        <v>0</v>
      </c>
      <c r="K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1">
        <f t="shared" si="697"/>
        <v>0</v>
      </c>
      <c r="AD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1">
        <f t="shared" si="698"/>
        <v>0</v>
      </c>
      <c r="AH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1">
        <f t="shared" si="699"/>
        <v>0</v>
      </c>
      <c r="AL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1">
        <f t="shared" si="700"/>
        <v>0</v>
      </c>
      <c r="AP272" s="181">
        <f t="shared" si="701"/>
        <v>0</v>
      </c>
    </row>
    <row r="273" spans="2:42">
      <c r="B273" s="179" t="s">
        <v>877</v>
      </c>
      <c r="C273" s="180" t="s">
        <v>878</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694"/>
        <v>0</v>
      </c>
      <c r="G273" s="181"/>
      <c r="H273" s="181">
        <f t="shared" si="695"/>
        <v>0</v>
      </c>
      <c r="I273" s="181"/>
      <c r="J273" s="181">
        <f t="shared" si="696"/>
        <v>0</v>
      </c>
      <c r="K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1">
        <f t="shared" si="697"/>
        <v>0</v>
      </c>
      <c r="AD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1">
        <f t="shared" si="698"/>
        <v>0</v>
      </c>
      <c r="AH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1">
        <f t="shared" si="699"/>
        <v>0</v>
      </c>
      <c r="AL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1">
        <f t="shared" si="700"/>
        <v>0</v>
      </c>
      <c r="AP273" s="181">
        <f t="shared" si="701"/>
        <v>0</v>
      </c>
    </row>
    <row r="274" spans="2:42">
      <c r="B274" s="179" t="s">
        <v>879</v>
      </c>
      <c r="C274" s="180" t="s">
        <v>880</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694"/>
        <v>0</v>
      </c>
      <c r="G274" s="181"/>
      <c r="H274" s="181">
        <f t="shared" si="695"/>
        <v>0</v>
      </c>
      <c r="I274" s="181"/>
      <c r="J274" s="181">
        <f t="shared" si="696"/>
        <v>0</v>
      </c>
      <c r="K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1">
        <f t="shared" si="697"/>
        <v>0</v>
      </c>
      <c r="AD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1">
        <f t="shared" si="698"/>
        <v>0</v>
      </c>
      <c r="AH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1">
        <f t="shared" si="699"/>
        <v>0</v>
      </c>
      <c r="AL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1">
        <f t="shared" si="700"/>
        <v>0</v>
      </c>
      <c r="AP274" s="181">
        <f t="shared" si="701"/>
        <v>0</v>
      </c>
    </row>
    <row r="275" spans="2:42">
      <c r="B275" s="179" t="s">
        <v>881</v>
      </c>
      <c r="C275" s="180" t="s">
        <v>882</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694"/>
        <v>0</v>
      </c>
      <c r="G275" s="181"/>
      <c r="H275" s="181">
        <f t="shared" si="695"/>
        <v>0</v>
      </c>
      <c r="I275" s="181"/>
      <c r="J275" s="181">
        <f t="shared" si="696"/>
        <v>0</v>
      </c>
      <c r="K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1">
        <f t="shared" si="697"/>
        <v>0</v>
      </c>
      <c r="AD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1">
        <f t="shared" si="698"/>
        <v>0</v>
      </c>
      <c r="AH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1">
        <f t="shared" si="699"/>
        <v>0</v>
      </c>
      <c r="AL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1">
        <f t="shared" si="700"/>
        <v>0</v>
      </c>
      <c r="AP275" s="181">
        <f t="shared" si="701"/>
        <v>0</v>
      </c>
    </row>
    <row r="276" spans="2:42">
      <c r="B276" s="179" t="s">
        <v>334</v>
      </c>
      <c r="C276" s="180" t="s">
        <v>883</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694"/>
        <v>0</v>
      </c>
      <c r="G276" s="181"/>
      <c r="H276" s="181">
        <f t="shared" si="695"/>
        <v>0</v>
      </c>
      <c r="I276" s="181"/>
      <c r="J276" s="181">
        <f t="shared" si="696"/>
        <v>0</v>
      </c>
      <c r="K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1">
        <f t="shared" si="697"/>
        <v>0</v>
      </c>
      <c r="AD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1">
        <f t="shared" si="698"/>
        <v>0</v>
      </c>
      <c r="AH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1">
        <f t="shared" si="699"/>
        <v>0</v>
      </c>
      <c r="AL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1">
        <f t="shared" si="700"/>
        <v>0</v>
      </c>
      <c r="AP276" s="181">
        <f t="shared" si="701"/>
        <v>0</v>
      </c>
    </row>
    <row r="277" spans="2:42">
      <c r="B277" s="179" t="s">
        <v>884</v>
      </c>
      <c r="C277" s="180" t="s">
        <v>885</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694"/>
        <v>5000</v>
      </c>
      <c r="G277" s="181"/>
      <c r="H277" s="181">
        <f t="shared" si="695"/>
        <v>5000</v>
      </c>
      <c r="I277" s="181"/>
      <c r="J277" s="181">
        <f t="shared" si="696"/>
        <v>5000</v>
      </c>
      <c r="K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M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1">
        <f t="shared" si="697"/>
        <v>0</v>
      </c>
      <c r="AD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1">
        <f t="shared" si="698"/>
        <v>0</v>
      </c>
      <c r="AH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1">
        <f t="shared" si="699"/>
        <v>0</v>
      </c>
      <c r="AL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1">
        <f t="shared" si="700"/>
        <v>0</v>
      </c>
      <c r="AP277" s="181">
        <f t="shared" si="701"/>
        <v>0</v>
      </c>
    </row>
    <row r="278" spans="2:42">
      <c r="B278" s="179" t="s">
        <v>886</v>
      </c>
      <c r="C278" s="180" t="s">
        <v>887</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694"/>
        <v>0</v>
      </c>
      <c r="G278" s="181"/>
      <c r="H278" s="181">
        <f t="shared" si="695"/>
        <v>0</v>
      </c>
      <c r="I278" s="181"/>
      <c r="J278" s="181">
        <f t="shared" si="696"/>
        <v>0</v>
      </c>
      <c r="K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1">
        <f t="shared" si="697"/>
        <v>0</v>
      </c>
      <c r="AD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1">
        <f t="shared" si="698"/>
        <v>0</v>
      </c>
      <c r="AH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1">
        <f t="shared" si="699"/>
        <v>0</v>
      </c>
      <c r="AL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1">
        <f t="shared" si="700"/>
        <v>0</v>
      </c>
      <c r="AP278" s="181">
        <f t="shared" si="701"/>
        <v>0</v>
      </c>
    </row>
    <row r="279" spans="2:42">
      <c r="B279" s="179" t="s">
        <v>888</v>
      </c>
      <c r="C279" s="180" t="s">
        <v>889</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694"/>
        <v>0</v>
      </c>
      <c r="G279" s="181"/>
      <c r="H279" s="181">
        <f t="shared" si="695"/>
        <v>0</v>
      </c>
      <c r="I279" s="181"/>
      <c r="J279" s="181">
        <f t="shared" si="696"/>
        <v>0</v>
      </c>
      <c r="K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1">
        <f t="shared" si="697"/>
        <v>0</v>
      </c>
      <c r="AD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1">
        <f t="shared" si="698"/>
        <v>0</v>
      </c>
      <c r="AH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1">
        <f t="shared" si="699"/>
        <v>0</v>
      </c>
      <c r="AL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1">
        <f t="shared" si="700"/>
        <v>0</v>
      </c>
      <c r="AP279" s="181">
        <f t="shared" si="701"/>
        <v>0</v>
      </c>
    </row>
    <row r="280" spans="2:42">
      <c r="B280" s="179" t="s">
        <v>890</v>
      </c>
      <c r="C280" s="180" t="s">
        <v>891</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694"/>
        <v>0</v>
      </c>
      <c r="G280" s="181"/>
      <c r="H280" s="181">
        <f t="shared" si="695"/>
        <v>0</v>
      </c>
      <c r="I280" s="181"/>
      <c r="J280" s="181">
        <f t="shared" si="696"/>
        <v>0</v>
      </c>
      <c r="K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1">
        <f t="shared" si="697"/>
        <v>0</v>
      </c>
      <c r="AD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1">
        <f t="shared" si="698"/>
        <v>0</v>
      </c>
      <c r="AH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1">
        <f t="shared" si="699"/>
        <v>0</v>
      </c>
      <c r="AL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1">
        <f t="shared" si="700"/>
        <v>0</v>
      </c>
      <c r="AP280" s="181">
        <f t="shared" si="701"/>
        <v>0</v>
      </c>
    </row>
    <row r="281" spans="2:42">
      <c r="B281" s="179" t="s">
        <v>892</v>
      </c>
      <c r="C281" s="180" t="s">
        <v>893</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694"/>
        <v>0</v>
      </c>
      <c r="G281" s="181"/>
      <c r="H281" s="181">
        <f t="shared" si="695"/>
        <v>0</v>
      </c>
      <c r="I281" s="181"/>
      <c r="J281" s="181">
        <f t="shared" si="696"/>
        <v>0</v>
      </c>
      <c r="K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1">
        <f t="shared" si="697"/>
        <v>0</v>
      </c>
      <c r="AD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1">
        <f t="shared" si="698"/>
        <v>0</v>
      </c>
      <c r="AH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1">
        <f t="shared" si="699"/>
        <v>0</v>
      </c>
      <c r="AL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1">
        <f t="shared" si="700"/>
        <v>0</v>
      </c>
      <c r="AP281" s="181">
        <f t="shared" si="701"/>
        <v>0</v>
      </c>
    </row>
    <row r="282" spans="2:42">
      <c r="B282" s="179" t="s">
        <v>894</v>
      </c>
      <c r="C282" s="180" t="s">
        <v>895</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694"/>
        <v>0</v>
      </c>
      <c r="G282" s="181"/>
      <c r="H282" s="181">
        <f t="shared" si="695"/>
        <v>0</v>
      </c>
      <c r="I282" s="181"/>
      <c r="J282" s="181">
        <f t="shared" si="696"/>
        <v>0</v>
      </c>
      <c r="K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1">
        <f t="shared" si="697"/>
        <v>0</v>
      </c>
      <c r="AD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1">
        <f t="shared" si="698"/>
        <v>0</v>
      </c>
      <c r="AH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1">
        <f t="shared" si="699"/>
        <v>0</v>
      </c>
      <c r="AL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1">
        <f t="shared" si="700"/>
        <v>0</v>
      </c>
      <c r="AP282" s="181">
        <f t="shared" si="701"/>
        <v>0</v>
      </c>
    </row>
    <row r="283" spans="2:42">
      <c r="B283" s="179" t="s">
        <v>896</v>
      </c>
      <c r="C283" s="180" t="s">
        <v>897</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694"/>
        <v>0</v>
      </c>
      <c r="G283" s="181"/>
      <c r="H283" s="181">
        <f t="shared" si="695"/>
        <v>0</v>
      </c>
      <c r="I283" s="181"/>
      <c r="J283" s="181">
        <f t="shared" si="696"/>
        <v>0</v>
      </c>
      <c r="K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1">
        <f t="shared" si="697"/>
        <v>0</v>
      </c>
      <c r="AD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1">
        <f t="shared" si="698"/>
        <v>0</v>
      </c>
      <c r="AH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1">
        <f t="shared" si="699"/>
        <v>0</v>
      </c>
      <c r="AL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1">
        <f t="shared" si="700"/>
        <v>0</v>
      </c>
      <c r="AP283" s="181">
        <f t="shared" si="701"/>
        <v>0</v>
      </c>
    </row>
    <row r="284" spans="2:42">
      <c r="B284" s="179" t="s">
        <v>898</v>
      </c>
      <c r="C284" s="180" t="s">
        <v>899</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694"/>
        <v>5000</v>
      </c>
      <c r="G284" s="181"/>
      <c r="H284" s="181">
        <f t="shared" si="695"/>
        <v>5000</v>
      </c>
      <c r="I284" s="181"/>
      <c r="J284" s="181">
        <f t="shared" si="696"/>
        <v>5000</v>
      </c>
      <c r="K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M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1">
        <f t="shared" si="697"/>
        <v>0</v>
      </c>
      <c r="AD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1">
        <f t="shared" si="698"/>
        <v>0</v>
      </c>
      <c r="AH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1">
        <f t="shared" si="699"/>
        <v>0</v>
      </c>
      <c r="AL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1">
        <f t="shared" si="700"/>
        <v>0</v>
      </c>
      <c r="AP284" s="181">
        <f t="shared" si="701"/>
        <v>0</v>
      </c>
    </row>
    <row r="285" spans="2:42">
      <c r="B285" s="179" t="s">
        <v>335</v>
      </c>
      <c r="C285" s="180" t="s">
        <v>900</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694"/>
        <v>0</v>
      </c>
      <c r="G285" s="181"/>
      <c r="H285" s="181">
        <f t="shared" si="695"/>
        <v>0</v>
      </c>
      <c r="I285" s="181"/>
      <c r="J285" s="181">
        <f t="shared" si="696"/>
        <v>0</v>
      </c>
      <c r="K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1">
        <f t="shared" si="697"/>
        <v>0</v>
      </c>
      <c r="AD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1">
        <f t="shared" si="698"/>
        <v>0</v>
      </c>
      <c r="AH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1">
        <f t="shared" si="699"/>
        <v>0</v>
      </c>
      <c r="AL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1">
        <f t="shared" si="700"/>
        <v>0</v>
      </c>
      <c r="AP285" s="181">
        <f t="shared" si="701"/>
        <v>0</v>
      </c>
    </row>
    <row r="286" spans="2:42">
      <c r="B286" s="179" t="s">
        <v>901</v>
      </c>
      <c r="C286" s="180" t="s">
        <v>902</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694"/>
        <v>0</v>
      </c>
      <c r="G286" s="181"/>
      <c r="H286" s="181">
        <f t="shared" si="695"/>
        <v>0</v>
      </c>
      <c r="I286" s="181"/>
      <c r="J286" s="181">
        <f t="shared" si="696"/>
        <v>0</v>
      </c>
      <c r="K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1">
        <f t="shared" si="697"/>
        <v>0</v>
      </c>
      <c r="AD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1">
        <f t="shared" si="698"/>
        <v>0</v>
      </c>
      <c r="AH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1">
        <f t="shared" si="699"/>
        <v>0</v>
      </c>
      <c r="AL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1">
        <f t="shared" si="700"/>
        <v>0</v>
      </c>
      <c r="AP286" s="181">
        <f t="shared" si="701"/>
        <v>0</v>
      </c>
    </row>
    <row r="287" spans="2:42">
      <c r="B287" s="179" t="s">
        <v>903</v>
      </c>
      <c r="C287" s="180" t="s">
        <v>904</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694"/>
        <v>0</v>
      </c>
      <c r="G287" s="181"/>
      <c r="H287" s="181">
        <f t="shared" si="695"/>
        <v>0</v>
      </c>
      <c r="I287" s="181"/>
      <c r="J287" s="181">
        <f t="shared" si="696"/>
        <v>0</v>
      </c>
      <c r="K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1">
        <f t="shared" si="697"/>
        <v>0</v>
      </c>
      <c r="AD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1">
        <f t="shared" si="698"/>
        <v>0</v>
      </c>
      <c r="AH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1">
        <f t="shared" si="699"/>
        <v>0</v>
      </c>
      <c r="AL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1">
        <f t="shared" si="700"/>
        <v>0</v>
      </c>
      <c r="AP287" s="181">
        <f t="shared" si="701"/>
        <v>0</v>
      </c>
    </row>
    <row r="288" spans="2:42">
      <c r="B288" s="179" t="s">
        <v>905</v>
      </c>
      <c r="C288" s="180" t="s">
        <v>906</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694"/>
        <v>0</v>
      </c>
      <c r="G288" s="181"/>
      <c r="H288" s="181">
        <f t="shared" si="695"/>
        <v>0</v>
      </c>
      <c r="I288" s="181"/>
      <c r="J288" s="181">
        <f t="shared" si="696"/>
        <v>0</v>
      </c>
      <c r="K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1">
        <f t="shared" si="697"/>
        <v>0</v>
      </c>
      <c r="AD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1">
        <f t="shared" si="698"/>
        <v>0</v>
      </c>
      <c r="AH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1">
        <f t="shared" si="699"/>
        <v>0</v>
      </c>
      <c r="AL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1">
        <f t="shared" si="700"/>
        <v>0</v>
      </c>
      <c r="AP288" s="181">
        <f t="shared" si="701"/>
        <v>0</v>
      </c>
    </row>
    <row r="289" spans="2:42">
      <c r="B289" s="179" t="s">
        <v>907</v>
      </c>
      <c r="C289" s="180" t="s">
        <v>900</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694"/>
        <v>0</v>
      </c>
      <c r="G289" s="181"/>
      <c r="H289" s="181">
        <f t="shared" si="695"/>
        <v>0</v>
      </c>
      <c r="I289" s="181"/>
      <c r="J289" s="181">
        <f t="shared" si="696"/>
        <v>0</v>
      </c>
      <c r="K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1">
        <f t="shared" si="697"/>
        <v>0</v>
      </c>
      <c r="AD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1">
        <f t="shared" si="698"/>
        <v>0</v>
      </c>
      <c r="AH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1">
        <f t="shared" si="699"/>
        <v>0</v>
      </c>
      <c r="AL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1">
        <f t="shared" si="700"/>
        <v>0</v>
      </c>
      <c r="AP289" s="181">
        <f t="shared" si="701"/>
        <v>0</v>
      </c>
    </row>
    <row r="290" spans="2:42">
      <c r="B290" s="179" t="s">
        <v>908</v>
      </c>
      <c r="C290" s="180" t="s">
        <v>909</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694"/>
        <v>0</v>
      </c>
      <c r="G290" s="181"/>
      <c r="H290" s="181">
        <f t="shared" si="695"/>
        <v>0</v>
      </c>
      <c r="I290" s="181"/>
      <c r="J290" s="181">
        <f t="shared" si="696"/>
        <v>0</v>
      </c>
      <c r="K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1">
        <f t="shared" si="697"/>
        <v>0</v>
      </c>
      <c r="AD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1">
        <f t="shared" si="698"/>
        <v>0</v>
      </c>
      <c r="AH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1">
        <f t="shared" si="699"/>
        <v>0</v>
      </c>
      <c r="AL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1">
        <f t="shared" si="700"/>
        <v>0</v>
      </c>
      <c r="AP290" s="181">
        <f t="shared" si="701"/>
        <v>0</v>
      </c>
    </row>
    <row r="291" spans="2:42">
      <c r="B291" s="179" t="s">
        <v>910</v>
      </c>
      <c r="C291" s="180" t="s">
        <v>911</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694"/>
        <v>0</v>
      </c>
      <c r="G291" s="181"/>
      <c r="H291" s="181">
        <f t="shared" si="695"/>
        <v>0</v>
      </c>
      <c r="I291" s="181"/>
      <c r="J291" s="181">
        <f t="shared" si="696"/>
        <v>0</v>
      </c>
      <c r="K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1">
        <f t="shared" si="697"/>
        <v>0</v>
      </c>
      <c r="AD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1">
        <f t="shared" si="698"/>
        <v>0</v>
      </c>
      <c r="AH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1">
        <f t="shared" si="699"/>
        <v>0</v>
      </c>
      <c r="AL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1">
        <f t="shared" si="700"/>
        <v>0</v>
      </c>
      <c r="AP291" s="181">
        <f t="shared" si="701"/>
        <v>0</v>
      </c>
    </row>
    <row r="292" spans="2:42">
      <c r="B292" s="179" t="s">
        <v>912</v>
      </c>
      <c r="C292" s="180" t="s">
        <v>913</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694"/>
        <v>0</v>
      </c>
      <c r="G292" s="181"/>
      <c r="H292" s="181">
        <f t="shared" si="695"/>
        <v>0</v>
      </c>
      <c r="I292" s="181"/>
      <c r="J292" s="181">
        <f t="shared" si="696"/>
        <v>0</v>
      </c>
      <c r="K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1">
        <f t="shared" si="697"/>
        <v>0</v>
      </c>
      <c r="AD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1">
        <f t="shared" si="698"/>
        <v>0</v>
      </c>
      <c r="AH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1">
        <f t="shared" si="699"/>
        <v>0</v>
      </c>
      <c r="AL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1">
        <f t="shared" si="700"/>
        <v>0</v>
      </c>
      <c r="AP292" s="181">
        <f t="shared" si="701"/>
        <v>0</v>
      </c>
    </row>
    <row r="293" spans="2:42">
      <c r="B293" s="179" t="s">
        <v>914</v>
      </c>
      <c r="C293" s="180" t="s">
        <v>915</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9999.99</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694"/>
        <v>9999.99</v>
      </c>
      <c r="G293" s="181"/>
      <c r="H293" s="181">
        <f t="shared" si="695"/>
        <v>9999.99</v>
      </c>
      <c r="I293" s="181"/>
      <c r="J293" s="181">
        <f t="shared" si="696"/>
        <v>9999.99</v>
      </c>
      <c r="K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9999.99</v>
      </c>
      <c r="M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1">
        <f t="shared" si="697"/>
        <v>0</v>
      </c>
      <c r="AD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1">
        <f t="shared" si="698"/>
        <v>0</v>
      </c>
      <c r="AH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1">
        <f t="shared" si="699"/>
        <v>0</v>
      </c>
      <c r="AL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1">
        <f t="shared" si="700"/>
        <v>0</v>
      </c>
      <c r="AP293" s="181">
        <f t="shared" si="701"/>
        <v>0</v>
      </c>
    </row>
    <row r="294" spans="2:42">
      <c r="B294" s="179" t="s">
        <v>916</v>
      </c>
      <c r="C294" s="180" t="s">
        <v>917</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694"/>
        <v>0</v>
      </c>
      <c r="G294" s="181"/>
      <c r="H294" s="181">
        <f t="shared" si="695"/>
        <v>0</v>
      </c>
      <c r="I294" s="181"/>
      <c r="J294" s="181">
        <f t="shared" si="696"/>
        <v>0</v>
      </c>
      <c r="K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1">
        <f t="shared" si="697"/>
        <v>0</v>
      </c>
      <c r="AD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1">
        <f t="shared" si="698"/>
        <v>0</v>
      </c>
      <c r="AH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1">
        <f t="shared" si="699"/>
        <v>0</v>
      </c>
      <c r="AL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1">
        <f t="shared" si="700"/>
        <v>0</v>
      </c>
      <c r="AP294" s="181">
        <f t="shared" si="701"/>
        <v>0</v>
      </c>
    </row>
    <row r="295" spans="2:42">
      <c r="B295" s="179" t="s">
        <v>918</v>
      </c>
      <c r="C295" s="180" t="s">
        <v>919</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694"/>
        <v>0</v>
      </c>
      <c r="G295" s="181"/>
      <c r="H295" s="181">
        <f t="shared" si="695"/>
        <v>0</v>
      </c>
      <c r="I295" s="181"/>
      <c r="J295" s="181">
        <f t="shared" si="696"/>
        <v>0</v>
      </c>
      <c r="K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1">
        <f t="shared" si="697"/>
        <v>0</v>
      </c>
      <c r="AD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1">
        <f t="shared" si="698"/>
        <v>0</v>
      </c>
      <c r="AH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1">
        <f t="shared" si="699"/>
        <v>0</v>
      </c>
      <c r="AL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1">
        <f t="shared" si="700"/>
        <v>0</v>
      </c>
      <c r="AP295" s="181">
        <f t="shared" si="701"/>
        <v>0</v>
      </c>
    </row>
    <row r="296" spans="2:42">
      <c r="B296" s="179" t="s">
        <v>920</v>
      </c>
      <c r="C296" s="180" t="s">
        <v>921</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694"/>
        <v>0</v>
      </c>
      <c r="G296" s="181"/>
      <c r="H296" s="181">
        <f t="shared" si="695"/>
        <v>0</v>
      </c>
      <c r="I296" s="181"/>
      <c r="J296" s="181">
        <f t="shared" si="696"/>
        <v>0</v>
      </c>
      <c r="K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1">
        <f t="shared" si="697"/>
        <v>0</v>
      </c>
      <c r="AD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1">
        <f t="shared" si="698"/>
        <v>0</v>
      </c>
      <c r="AH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1">
        <f t="shared" si="699"/>
        <v>0</v>
      </c>
      <c r="AL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1">
        <f t="shared" si="700"/>
        <v>0</v>
      </c>
      <c r="AP296" s="181">
        <f t="shared" si="701"/>
        <v>0</v>
      </c>
    </row>
    <row r="297" spans="2:42">
      <c r="B297" s="179" t="s">
        <v>922</v>
      </c>
      <c r="C297" s="180" t="s">
        <v>923</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694"/>
        <v>0</v>
      </c>
      <c r="G297" s="181"/>
      <c r="H297" s="181">
        <f t="shared" si="695"/>
        <v>0</v>
      </c>
      <c r="I297" s="181"/>
      <c r="J297" s="181">
        <f t="shared" si="696"/>
        <v>0</v>
      </c>
      <c r="K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1">
        <f t="shared" si="697"/>
        <v>0</v>
      </c>
      <c r="AD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1">
        <f t="shared" si="698"/>
        <v>0</v>
      </c>
      <c r="AH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1">
        <f t="shared" si="699"/>
        <v>0</v>
      </c>
      <c r="AL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1">
        <f t="shared" si="700"/>
        <v>0</v>
      </c>
      <c r="AP297" s="181">
        <f t="shared" si="701"/>
        <v>0</v>
      </c>
    </row>
    <row r="298" spans="2:42">
      <c r="B298" s="179" t="s">
        <v>924</v>
      </c>
      <c r="C298" s="180" t="s">
        <v>925</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694"/>
        <v>0</v>
      </c>
      <c r="G298" s="181"/>
      <c r="H298" s="181">
        <f t="shared" si="695"/>
        <v>0</v>
      </c>
      <c r="I298" s="181"/>
      <c r="J298" s="181">
        <f t="shared" si="696"/>
        <v>0</v>
      </c>
      <c r="K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1">
        <f t="shared" si="697"/>
        <v>0</v>
      </c>
      <c r="AD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1">
        <f t="shared" si="698"/>
        <v>0</v>
      </c>
      <c r="AH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1">
        <f t="shared" si="699"/>
        <v>0</v>
      </c>
      <c r="AL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1">
        <f t="shared" si="700"/>
        <v>0</v>
      </c>
      <c r="AP298" s="181">
        <f t="shared" si="701"/>
        <v>0</v>
      </c>
    </row>
    <row r="299" spans="2:42">
      <c r="B299" s="179" t="s">
        <v>926</v>
      </c>
      <c r="C299" s="180" t="s">
        <v>927</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694"/>
        <v>0</v>
      </c>
      <c r="G299" s="181"/>
      <c r="H299" s="181">
        <f t="shared" si="695"/>
        <v>0</v>
      </c>
      <c r="I299" s="181"/>
      <c r="J299" s="181">
        <f t="shared" si="696"/>
        <v>0</v>
      </c>
      <c r="K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1">
        <f t="shared" si="697"/>
        <v>0</v>
      </c>
      <c r="AD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1">
        <f t="shared" si="698"/>
        <v>0</v>
      </c>
      <c r="AH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1">
        <f t="shared" si="699"/>
        <v>0</v>
      </c>
      <c r="AL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1">
        <f t="shared" si="700"/>
        <v>0</v>
      </c>
      <c r="AP299" s="181">
        <f t="shared" si="701"/>
        <v>0</v>
      </c>
    </row>
    <row r="300" spans="2:42">
      <c r="B300" s="179" t="s">
        <v>928</v>
      </c>
      <c r="C300" s="180" t="s">
        <v>929</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694"/>
        <v>0</v>
      </c>
      <c r="G300" s="181"/>
      <c r="H300" s="181">
        <f t="shared" si="695"/>
        <v>0</v>
      </c>
      <c r="I300" s="181"/>
      <c r="J300" s="181">
        <f t="shared" si="696"/>
        <v>0</v>
      </c>
      <c r="K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1">
        <f t="shared" si="697"/>
        <v>0</v>
      </c>
      <c r="AD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1">
        <f t="shared" si="698"/>
        <v>0</v>
      </c>
      <c r="AH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1">
        <f t="shared" si="699"/>
        <v>0</v>
      </c>
      <c r="AL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1">
        <f t="shared" si="700"/>
        <v>0</v>
      </c>
      <c r="AP300" s="181">
        <f t="shared" si="701"/>
        <v>0</v>
      </c>
    </row>
    <row r="301" spans="2:42">
      <c r="B301" s="179" t="s">
        <v>930</v>
      </c>
      <c r="C301" s="180" t="s">
        <v>931</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si="594"/>
        <v>0</v>
      </c>
      <c r="G301" s="181"/>
      <c r="H301" s="181">
        <f t="shared" si="595"/>
        <v>0</v>
      </c>
      <c r="I301" s="181"/>
      <c r="J301" s="181">
        <f t="shared" si="596"/>
        <v>0</v>
      </c>
      <c r="K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1">
        <f t="shared" si="599"/>
        <v>0</v>
      </c>
      <c r="AD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1">
        <f t="shared" si="600"/>
        <v>0</v>
      </c>
      <c r="AH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1">
        <f t="shared" si="601"/>
        <v>0</v>
      </c>
      <c r="AL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1">
        <f t="shared" si="602"/>
        <v>0</v>
      </c>
      <c r="AP301" s="181">
        <f t="shared" si="603"/>
        <v>0</v>
      </c>
    </row>
    <row r="302" spans="2:42">
      <c r="B302" s="179" t="s">
        <v>932</v>
      </c>
      <c r="C302" s="180" t="s">
        <v>933</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594"/>
        <v>0</v>
      </c>
      <c r="G302" s="181"/>
      <c r="H302" s="181">
        <f t="shared" si="595"/>
        <v>0</v>
      </c>
      <c r="I302" s="181"/>
      <c r="J302" s="181">
        <f t="shared" si="596"/>
        <v>0</v>
      </c>
      <c r="K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1">
        <f t="shared" si="599"/>
        <v>0</v>
      </c>
      <c r="AD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1">
        <f t="shared" si="600"/>
        <v>0</v>
      </c>
      <c r="AH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1">
        <f t="shared" si="601"/>
        <v>0</v>
      </c>
      <c r="AL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1">
        <f t="shared" si="602"/>
        <v>0</v>
      </c>
      <c r="AP302" s="181">
        <f t="shared" si="603"/>
        <v>0</v>
      </c>
    </row>
    <row r="303" spans="2:42">
      <c r="B303" s="179" t="s">
        <v>934</v>
      </c>
      <c r="C303" s="180" t="s">
        <v>935</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594"/>
        <v>0</v>
      </c>
      <c r="G303" s="181"/>
      <c r="H303" s="181">
        <f t="shared" si="595"/>
        <v>0</v>
      </c>
      <c r="I303" s="181"/>
      <c r="J303" s="181">
        <f t="shared" si="596"/>
        <v>0</v>
      </c>
      <c r="K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1">
        <f t="shared" si="599"/>
        <v>0</v>
      </c>
      <c r="AD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1">
        <f t="shared" si="600"/>
        <v>0</v>
      </c>
      <c r="AH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1">
        <f t="shared" si="601"/>
        <v>0</v>
      </c>
      <c r="AL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1">
        <f t="shared" si="602"/>
        <v>0</v>
      </c>
      <c r="AP303" s="181">
        <f t="shared" si="603"/>
        <v>0</v>
      </c>
    </row>
    <row r="304" spans="2:42">
      <c r="B304" s="179" t="s">
        <v>936</v>
      </c>
      <c r="C304" s="180" t="s">
        <v>937</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594"/>
        <v>0</v>
      </c>
      <c r="G304" s="181"/>
      <c r="H304" s="181">
        <f t="shared" si="595"/>
        <v>0</v>
      </c>
      <c r="I304" s="181"/>
      <c r="J304" s="181">
        <f t="shared" si="596"/>
        <v>0</v>
      </c>
      <c r="K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1">
        <f t="shared" si="599"/>
        <v>0</v>
      </c>
      <c r="AD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1">
        <f t="shared" si="600"/>
        <v>0</v>
      </c>
      <c r="AH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1">
        <f t="shared" si="601"/>
        <v>0</v>
      </c>
      <c r="AL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1">
        <f t="shared" si="602"/>
        <v>0</v>
      </c>
      <c r="AP304" s="181">
        <f t="shared" si="603"/>
        <v>0</v>
      </c>
    </row>
    <row r="305" spans="2:42">
      <c r="B305" s="179" t="s">
        <v>938</v>
      </c>
      <c r="C305" s="180" t="s">
        <v>939</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594"/>
        <v>0</v>
      </c>
      <c r="G305" s="181"/>
      <c r="H305" s="181">
        <f t="shared" si="595"/>
        <v>0</v>
      </c>
      <c r="I305" s="181"/>
      <c r="J305" s="181">
        <f t="shared" si="596"/>
        <v>0</v>
      </c>
      <c r="K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1">
        <f t="shared" si="599"/>
        <v>0</v>
      </c>
      <c r="AD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1">
        <f t="shared" si="600"/>
        <v>0</v>
      </c>
      <c r="AH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1">
        <f t="shared" si="601"/>
        <v>0</v>
      </c>
      <c r="AL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1">
        <f t="shared" si="602"/>
        <v>0</v>
      </c>
      <c r="AP305" s="181">
        <f t="shared" si="603"/>
        <v>0</v>
      </c>
    </row>
    <row r="306" spans="2:42">
      <c r="B306" s="179" t="s">
        <v>940</v>
      </c>
      <c r="C306" s="180" t="s">
        <v>941</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594"/>
        <v>0</v>
      </c>
      <c r="G306" s="181"/>
      <c r="H306" s="181">
        <f t="shared" si="595"/>
        <v>0</v>
      </c>
      <c r="I306" s="181"/>
      <c r="J306" s="181">
        <f t="shared" si="596"/>
        <v>0</v>
      </c>
      <c r="K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1">
        <f t="shared" si="599"/>
        <v>0</v>
      </c>
      <c r="AD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1">
        <f t="shared" si="600"/>
        <v>0</v>
      </c>
      <c r="AH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1">
        <f t="shared" si="601"/>
        <v>0</v>
      </c>
      <c r="AL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1">
        <f t="shared" si="602"/>
        <v>0</v>
      </c>
      <c r="AP306" s="181">
        <f t="shared" si="603"/>
        <v>0</v>
      </c>
    </row>
    <row r="307" spans="2:42">
      <c r="B307" s="179" t="s">
        <v>942</v>
      </c>
      <c r="C307" s="180" t="s">
        <v>943</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594"/>
        <v>0</v>
      </c>
      <c r="G307" s="181"/>
      <c r="H307" s="181">
        <f t="shared" si="595"/>
        <v>0</v>
      </c>
      <c r="I307" s="181"/>
      <c r="J307" s="181">
        <f t="shared" si="596"/>
        <v>0</v>
      </c>
      <c r="K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1">
        <f t="shared" si="599"/>
        <v>0</v>
      </c>
      <c r="AD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1">
        <f t="shared" si="600"/>
        <v>0</v>
      </c>
      <c r="AH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1">
        <f t="shared" si="601"/>
        <v>0</v>
      </c>
      <c r="AL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1">
        <f t="shared" si="602"/>
        <v>0</v>
      </c>
      <c r="AP307" s="181">
        <f t="shared" si="603"/>
        <v>0</v>
      </c>
    </row>
    <row r="308" spans="2:42">
      <c r="B308" s="179" t="s">
        <v>944</v>
      </c>
      <c r="C308" s="180" t="s">
        <v>945</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594"/>
        <v>0</v>
      </c>
      <c r="G308" s="181"/>
      <c r="H308" s="181">
        <f t="shared" si="595"/>
        <v>0</v>
      </c>
      <c r="I308" s="181"/>
      <c r="J308" s="181">
        <f t="shared" si="596"/>
        <v>0</v>
      </c>
      <c r="K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1">
        <f t="shared" si="599"/>
        <v>0</v>
      </c>
      <c r="AD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1">
        <f t="shared" si="600"/>
        <v>0</v>
      </c>
      <c r="AH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1">
        <f t="shared" si="601"/>
        <v>0</v>
      </c>
      <c r="AL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1">
        <f t="shared" si="602"/>
        <v>0</v>
      </c>
      <c r="AP308" s="181">
        <f t="shared" si="603"/>
        <v>0</v>
      </c>
    </row>
    <row r="309" spans="2:42">
      <c r="B309" s="179" t="s">
        <v>946</v>
      </c>
      <c r="C309" s="180" t="s">
        <v>947</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ref="F309:F311" si="702">D309+E309</f>
        <v>0</v>
      </c>
      <c r="G309" s="181"/>
      <c r="H309" s="181">
        <f t="shared" ref="H309:H311" si="703">F309-G309</f>
        <v>0</v>
      </c>
      <c r="I309" s="181"/>
      <c r="J309" s="181">
        <f t="shared" ref="J309:J311" si="704">F309-I309</f>
        <v>0</v>
      </c>
      <c r="K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1">
        <f t="shared" ref="AC309:AC311" si="705">Z309+AA309+AB309</f>
        <v>0</v>
      </c>
      <c r="AD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1">
        <f t="shared" ref="AG309:AG311" si="706">AD309+AE309+AF309</f>
        <v>0</v>
      </c>
      <c r="AH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1">
        <f t="shared" ref="AK309:AK311" si="707">AH309+AI309+AJ309</f>
        <v>0</v>
      </c>
      <c r="AL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1">
        <f t="shared" ref="AO309:AO311" si="708">AL309+AM309+AN309</f>
        <v>0</v>
      </c>
      <c r="AP309" s="181">
        <f t="shared" ref="AP309:AP311" si="709">AC309+AG309+AK309+AO309</f>
        <v>0</v>
      </c>
    </row>
    <row r="310" spans="2:42">
      <c r="B310" s="179" t="s">
        <v>948</v>
      </c>
      <c r="C310" s="180" t="s">
        <v>949</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702"/>
        <v>0</v>
      </c>
      <c r="G310" s="181"/>
      <c r="H310" s="181">
        <f t="shared" si="703"/>
        <v>0</v>
      </c>
      <c r="I310" s="181"/>
      <c r="J310" s="181">
        <f t="shared" si="704"/>
        <v>0</v>
      </c>
      <c r="K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1">
        <f t="shared" si="705"/>
        <v>0</v>
      </c>
      <c r="AD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1">
        <f t="shared" si="706"/>
        <v>0</v>
      </c>
      <c r="AH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1">
        <f t="shared" si="707"/>
        <v>0</v>
      </c>
      <c r="AL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1">
        <f t="shared" si="708"/>
        <v>0</v>
      </c>
      <c r="AP310" s="181">
        <f t="shared" si="709"/>
        <v>0</v>
      </c>
    </row>
    <row r="311" spans="2:42">
      <c r="B311" s="179" t="s">
        <v>950</v>
      </c>
      <c r="C311" s="180" t="s">
        <v>951</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702"/>
        <v>0</v>
      </c>
      <c r="G311" s="181"/>
      <c r="H311" s="181">
        <f t="shared" si="703"/>
        <v>0</v>
      </c>
      <c r="I311" s="181"/>
      <c r="J311" s="181">
        <f t="shared" si="704"/>
        <v>0</v>
      </c>
      <c r="K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1">
        <f t="shared" si="705"/>
        <v>0</v>
      </c>
      <c r="AD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1">
        <f t="shared" si="706"/>
        <v>0</v>
      </c>
      <c r="AH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1">
        <f t="shared" si="707"/>
        <v>0</v>
      </c>
      <c r="AL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1">
        <f t="shared" si="708"/>
        <v>0</v>
      </c>
      <c r="AP311" s="181">
        <f t="shared" si="709"/>
        <v>0</v>
      </c>
    </row>
    <row r="312" spans="2:42">
      <c r="B312" s="188" t="s">
        <v>336</v>
      </c>
      <c r="C312" s="189" t="s">
        <v>210</v>
      </c>
      <c r="D312" s="190">
        <f>SUM(D313:D326)</f>
        <v>345966</v>
      </c>
      <c r="E312" s="190">
        <f>SUM(E313:E326)</f>
        <v>0</v>
      </c>
      <c r="F312" s="190">
        <f t="shared" si="594"/>
        <v>345966</v>
      </c>
      <c r="G312" s="190">
        <f>SUM(G313:G326)</f>
        <v>0</v>
      </c>
      <c r="H312" s="190">
        <f t="shared" si="595"/>
        <v>345966</v>
      </c>
      <c r="I312" s="190">
        <f>SUM(I313:I326)</f>
        <v>0</v>
      </c>
      <c r="J312" s="190">
        <f t="shared" si="596"/>
        <v>345966</v>
      </c>
      <c r="K312" s="190">
        <f t="shared" ref="K312:AB312" si="710">SUM(K313:K326)</f>
        <v>0</v>
      </c>
      <c r="L312" s="190">
        <f t="shared" si="710"/>
        <v>345966</v>
      </c>
      <c r="M312" s="190">
        <f t="shared" si="710"/>
        <v>0</v>
      </c>
      <c r="N312" s="190">
        <f t="shared" si="710"/>
        <v>0</v>
      </c>
      <c r="O312" s="190">
        <f t="shared" si="710"/>
        <v>0</v>
      </c>
      <c r="P312" s="190">
        <f t="shared" ref="P312:Q312" si="711">SUM(P313:P326)</f>
        <v>0</v>
      </c>
      <c r="Q312" s="190">
        <f t="shared" si="711"/>
        <v>0</v>
      </c>
      <c r="R312" s="190">
        <f t="shared" si="710"/>
        <v>0</v>
      </c>
      <c r="S312" s="190">
        <f t="shared" si="710"/>
        <v>0</v>
      </c>
      <c r="T312" s="190">
        <f t="shared" ref="T312" si="712">SUM(T313:T326)</f>
        <v>0</v>
      </c>
      <c r="U312" s="190">
        <f t="shared" si="710"/>
        <v>0</v>
      </c>
      <c r="V312" s="190">
        <f t="shared" si="710"/>
        <v>0</v>
      </c>
      <c r="W312" s="190">
        <f t="shared" ref="W312" si="713">SUM(W313:W326)</f>
        <v>0</v>
      </c>
      <c r="X312" s="190">
        <f t="shared" si="710"/>
        <v>0</v>
      </c>
      <c r="Y312" s="190">
        <f t="shared" si="710"/>
        <v>0</v>
      </c>
      <c r="Z312" s="190">
        <f t="shared" si="710"/>
        <v>0</v>
      </c>
      <c r="AA312" s="190">
        <f t="shared" si="710"/>
        <v>145750</v>
      </c>
      <c r="AB312" s="190">
        <f t="shared" si="710"/>
        <v>0</v>
      </c>
      <c r="AC312" s="190">
        <f t="shared" si="599"/>
        <v>145750</v>
      </c>
      <c r="AD312" s="190">
        <f>SUM(AD313:AD326)</f>
        <v>0</v>
      </c>
      <c r="AE312" s="190">
        <f>SUM(AE313:AE326)</f>
        <v>0</v>
      </c>
      <c r="AF312" s="190">
        <f>SUM(AF313:AF326)</f>
        <v>0</v>
      </c>
      <c r="AG312" s="190">
        <f t="shared" si="600"/>
        <v>0</v>
      </c>
      <c r="AH312" s="190">
        <f>SUM(AH313:AH326)</f>
        <v>0</v>
      </c>
      <c r="AI312" s="190">
        <f>SUM(AI313:AI326)</f>
        <v>0</v>
      </c>
      <c r="AJ312" s="190">
        <f>SUM(AJ313:AJ326)</f>
        <v>0</v>
      </c>
      <c r="AK312" s="190">
        <f t="shared" si="601"/>
        <v>0</v>
      </c>
      <c r="AL312" s="190">
        <f>SUM(AL313:AL326)</f>
        <v>0</v>
      </c>
      <c r="AM312" s="190">
        <f>SUM(AM313:AM326)</f>
        <v>0</v>
      </c>
      <c r="AN312" s="190">
        <f>SUM(AN313:AN326)</f>
        <v>0</v>
      </c>
      <c r="AO312" s="190">
        <f t="shared" si="602"/>
        <v>0</v>
      </c>
      <c r="AP312" s="190">
        <f t="shared" si="603"/>
        <v>145750</v>
      </c>
    </row>
    <row r="313" spans="2:42">
      <c r="B313" s="179" t="s">
        <v>952</v>
      </c>
      <c r="C313" s="180" t="s">
        <v>953</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594"/>
        <v>0</v>
      </c>
      <c r="G313" s="181"/>
      <c r="H313" s="181">
        <f t="shared" si="595"/>
        <v>0</v>
      </c>
      <c r="I313" s="181"/>
      <c r="J313" s="181">
        <f t="shared" si="596"/>
        <v>0</v>
      </c>
      <c r="K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1">
        <f t="shared" si="599"/>
        <v>0</v>
      </c>
      <c r="AD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1">
        <f t="shared" si="600"/>
        <v>0</v>
      </c>
      <c r="AH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1">
        <f t="shared" si="601"/>
        <v>0</v>
      </c>
      <c r="AL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1">
        <f t="shared" si="602"/>
        <v>0</v>
      </c>
      <c r="AP313" s="181">
        <f t="shared" si="603"/>
        <v>0</v>
      </c>
    </row>
    <row r="314" spans="2:42">
      <c r="B314" s="179" t="s">
        <v>337</v>
      </c>
      <c r="C314" s="180" t="s">
        <v>954</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1">
        <f t="shared" si="594"/>
        <v>0</v>
      </c>
      <c r="G314" s="181"/>
      <c r="H314" s="181">
        <f t="shared" si="595"/>
        <v>0</v>
      </c>
      <c r="I314" s="181"/>
      <c r="J314" s="181">
        <f t="shared" si="596"/>
        <v>0</v>
      </c>
      <c r="K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1">
        <f t="shared" si="599"/>
        <v>0</v>
      </c>
      <c r="AD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1">
        <f t="shared" si="600"/>
        <v>0</v>
      </c>
      <c r="AH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1">
        <f t="shared" si="601"/>
        <v>0</v>
      </c>
      <c r="AL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1">
        <f t="shared" si="602"/>
        <v>0</v>
      </c>
      <c r="AP314" s="181">
        <f t="shared" si="603"/>
        <v>0</v>
      </c>
    </row>
    <row r="315" spans="2:42">
      <c r="B315" s="179" t="s">
        <v>955</v>
      </c>
      <c r="C315" s="180" t="s">
        <v>956</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26566</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1">
        <f t="shared" si="594"/>
        <v>26566</v>
      </c>
      <c r="G315" s="181"/>
      <c r="H315" s="181">
        <f t="shared" si="595"/>
        <v>26566</v>
      </c>
      <c r="I315" s="181"/>
      <c r="J315" s="181">
        <f t="shared" si="596"/>
        <v>26566</v>
      </c>
      <c r="K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26566</v>
      </c>
      <c r="M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16750</v>
      </c>
      <c r="AB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1">
        <f t="shared" si="599"/>
        <v>16750</v>
      </c>
      <c r="AD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1">
        <f t="shared" si="600"/>
        <v>0</v>
      </c>
      <c r="AH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1">
        <f t="shared" si="601"/>
        <v>0</v>
      </c>
      <c r="AL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1">
        <f t="shared" si="602"/>
        <v>0</v>
      </c>
      <c r="AP315" s="181">
        <f t="shared" si="603"/>
        <v>16750</v>
      </c>
    </row>
    <row r="316" spans="2:42">
      <c r="B316" s="179" t="s">
        <v>957</v>
      </c>
      <c r="C316" s="180" t="s">
        <v>958</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594"/>
        <v>0</v>
      </c>
      <c r="G316" s="181"/>
      <c r="H316" s="181">
        <f t="shared" si="595"/>
        <v>0</v>
      </c>
      <c r="I316" s="181"/>
      <c r="J316" s="181">
        <f t="shared" si="596"/>
        <v>0</v>
      </c>
      <c r="K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1">
        <f t="shared" si="599"/>
        <v>0</v>
      </c>
      <c r="AD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1">
        <f t="shared" si="600"/>
        <v>0</v>
      </c>
      <c r="AH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1">
        <f t="shared" si="601"/>
        <v>0</v>
      </c>
      <c r="AL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1">
        <f t="shared" si="602"/>
        <v>0</v>
      </c>
      <c r="AP316" s="181">
        <f t="shared" si="603"/>
        <v>0</v>
      </c>
    </row>
    <row r="317" spans="2:42">
      <c r="B317" s="179" t="s">
        <v>959</v>
      </c>
      <c r="C317" s="180" t="s">
        <v>960</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1">
        <f t="shared" si="594"/>
        <v>9000</v>
      </c>
      <c r="G317" s="181"/>
      <c r="H317" s="181">
        <f t="shared" si="595"/>
        <v>9000</v>
      </c>
      <c r="I317" s="181"/>
      <c r="J317" s="181">
        <f t="shared" si="596"/>
        <v>9000</v>
      </c>
      <c r="K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M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B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1">
        <f t="shared" si="599"/>
        <v>9000</v>
      </c>
      <c r="AD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1">
        <f t="shared" si="600"/>
        <v>0</v>
      </c>
      <c r="AH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1">
        <f t="shared" si="601"/>
        <v>0</v>
      </c>
      <c r="AL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1">
        <f t="shared" si="602"/>
        <v>0</v>
      </c>
      <c r="AP317" s="181">
        <f t="shared" si="603"/>
        <v>9000</v>
      </c>
    </row>
    <row r="318" spans="2:42">
      <c r="B318" s="179" t="s">
        <v>961</v>
      </c>
      <c r="C318" s="180" t="s">
        <v>962</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22400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ref="F318:F319" si="714">D318+E318</f>
        <v>22400</v>
      </c>
      <c r="G318" s="181"/>
      <c r="H318" s="181">
        <f t="shared" ref="H318:H319" si="715">F318-G318</f>
        <v>22400</v>
      </c>
      <c r="I318" s="181"/>
      <c r="J318" s="181">
        <f t="shared" ref="J318:J319" si="716">F318-I318</f>
        <v>22400</v>
      </c>
      <c r="K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22400</v>
      </c>
      <c r="M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1">
        <f t="shared" ref="AC318:AC319" si="717">Z318+AA318+AB318</f>
        <v>12000</v>
      </c>
      <c r="AD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1">
        <f t="shared" ref="AG318:AG319" si="718">AD318+AE318+AF318</f>
        <v>0</v>
      </c>
      <c r="AH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1">
        <f t="shared" ref="AK318:AK319" si="719">AH318+AI318+AJ318</f>
        <v>0</v>
      </c>
      <c r="AL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1">
        <f t="shared" ref="AO318:AO319" si="720">AL318+AM318+AN318</f>
        <v>0</v>
      </c>
      <c r="AP318" s="181">
        <f t="shared" ref="AP318:AP319" si="721">AC318+AG318+AK318+AO318</f>
        <v>12000</v>
      </c>
    </row>
    <row r="319" spans="2:42">
      <c r="B319" s="179" t="s">
        <v>338</v>
      </c>
      <c r="C319" s="180" t="s">
        <v>963</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714"/>
        <v>0</v>
      </c>
      <c r="G319" s="181"/>
      <c r="H319" s="181">
        <f t="shared" si="715"/>
        <v>0</v>
      </c>
      <c r="I319" s="181"/>
      <c r="J319" s="181">
        <f t="shared" si="716"/>
        <v>0</v>
      </c>
      <c r="K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1">
        <f t="shared" si="717"/>
        <v>0</v>
      </c>
      <c r="AD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1">
        <f t="shared" si="718"/>
        <v>0</v>
      </c>
      <c r="AH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1">
        <f t="shared" si="719"/>
        <v>0</v>
      </c>
      <c r="AL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1">
        <f t="shared" si="720"/>
        <v>0</v>
      </c>
      <c r="AP319" s="181">
        <f t="shared" si="721"/>
        <v>0</v>
      </c>
    </row>
    <row r="320" spans="2:42">
      <c r="B320" s="179" t="s">
        <v>964</v>
      </c>
      <c r="C320" s="180" t="s">
        <v>965</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ref="F320:F323" si="722">D320+E320</f>
        <v>0</v>
      </c>
      <c r="G320" s="181"/>
      <c r="H320" s="181">
        <f t="shared" ref="H320:H323" si="723">F320-G320</f>
        <v>0</v>
      </c>
      <c r="I320" s="181"/>
      <c r="J320" s="181">
        <f t="shared" ref="J320:J323" si="724">F320-I320</f>
        <v>0</v>
      </c>
      <c r="K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1">
        <f t="shared" ref="AC320:AC323" si="725">Z320+AA320+AB320</f>
        <v>0</v>
      </c>
      <c r="AD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1">
        <f t="shared" ref="AG320:AG323" si="726">AD320+AE320+AF320</f>
        <v>0</v>
      </c>
      <c r="AH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1">
        <f t="shared" ref="AK320:AK323" si="727">AH320+AI320+AJ320</f>
        <v>0</v>
      </c>
      <c r="AL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1">
        <f t="shared" ref="AO320:AO323" si="728">AL320+AM320+AN320</f>
        <v>0</v>
      </c>
      <c r="AP320" s="181">
        <f t="shared" ref="AP320:AP323" si="729">AC320+AG320+AK320+AO320</f>
        <v>0</v>
      </c>
    </row>
    <row r="321" spans="2:42">
      <c r="B321" s="179" t="s">
        <v>966</v>
      </c>
      <c r="C321" s="180" t="s">
        <v>967</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722"/>
        <v>0</v>
      </c>
      <c r="G321" s="181"/>
      <c r="H321" s="181">
        <f t="shared" si="723"/>
        <v>0</v>
      </c>
      <c r="I321" s="181"/>
      <c r="J321" s="181">
        <f t="shared" si="724"/>
        <v>0</v>
      </c>
      <c r="K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1">
        <f t="shared" si="725"/>
        <v>0</v>
      </c>
      <c r="AD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1">
        <f t="shared" si="726"/>
        <v>0</v>
      </c>
      <c r="AH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1">
        <f t="shared" si="727"/>
        <v>0</v>
      </c>
      <c r="AL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1">
        <f t="shared" si="728"/>
        <v>0</v>
      </c>
      <c r="AP321" s="181">
        <f t="shared" si="729"/>
        <v>0</v>
      </c>
    </row>
    <row r="322" spans="2:42">
      <c r="B322" s="179" t="s">
        <v>968</v>
      </c>
      <c r="C322" s="180" t="s">
        <v>969</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288000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1">
        <f t="shared" si="722"/>
        <v>288000</v>
      </c>
      <c r="G322" s="181"/>
      <c r="H322" s="181">
        <f t="shared" si="723"/>
        <v>288000</v>
      </c>
      <c r="I322" s="181"/>
      <c r="J322" s="181">
        <f t="shared" si="724"/>
        <v>288000</v>
      </c>
      <c r="K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288000</v>
      </c>
      <c r="M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108000</v>
      </c>
      <c r="AB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1">
        <f t="shared" si="725"/>
        <v>108000</v>
      </c>
      <c r="AD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1">
        <f t="shared" si="726"/>
        <v>0</v>
      </c>
      <c r="AH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1">
        <f t="shared" si="727"/>
        <v>0</v>
      </c>
      <c r="AL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1">
        <f t="shared" si="728"/>
        <v>0</v>
      </c>
      <c r="AP322" s="181">
        <f t="shared" si="729"/>
        <v>108000</v>
      </c>
    </row>
    <row r="323" spans="2:42">
      <c r="B323" s="179" t="s">
        <v>970</v>
      </c>
      <c r="C323" s="180" t="s">
        <v>971</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722"/>
        <v>0</v>
      </c>
      <c r="G323" s="181"/>
      <c r="H323" s="181">
        <f t="shared" si="723"/>
        <v>0</v>
      </c>
      <c r="I323" s="181"/>
      <c r="J323" s="181">
        <f t="shared" si="724"/>
        <v>0</v>
      </c>
      <c r="K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1">
        <f t="shared" si="725"/>
        <v>0</v>
      </c>
      <c r="AD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1">
        <f t="shared" si="726"/>
        <v>0</v>
      </c>
      <c r="AH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1">
        <f t="shared" si="727"/>
        <v>0</v>
      </c>
      <c r="AL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1">
        <f t="shared" si="728"/>
        <v>0</v>
      </c>
      <c r="AP323" s="181">
        <f t="shared" si="729"/>
        <v>0</v>
      </c>
    </row>
    <row r="324" spans="2:42">
      <c r="B324" s="179" t="s">
        <v>972</v>
      </c>
      <c r="C324" s="180" t="s">
        <v>973</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594"/>
        <v>0</v>
      </c>
      <c r="G324" s="181"/>
      <c r="H324" s="181">
        <f t="shared" si="595"/>
        <v>0</v>
      </c>
      <c r="I324" s="181"/>
      <c r="J324" s="181">
        <f t="shared" si="596"/>
        <v>0</v>
      </c>
      <c r="K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1">
        <f t="shared" si="599"/>
        <v>0</v>
      </c>
      <c r="AD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1">
        <f t="shared" si="600"/>
        <v>0</v>
      </c>
      <c r="AH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1">
        <f t="shared" si="601"/>
        <v>0</v>
      </c>
      <c r="AL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1">
        <f t="shared" si="602"/>
        <v>0</v>
      </c>
      <c r="AP324" s="181">
        <f t="shared" si="603"/>
        <v>0</v>
      </c>
    </row>
    <row r="325" spans="2:42">
      <c r="B325" s="179" t="s">
        <v>974</v>
      </c>
      <c r="C325" s="180" t="s">
        <v>975</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ref="F325" si="730">D325+E325</f>
        <v>0</v>
      </c>
      <c r="G325" s="181"/>
      <c r="H325" s="181">
        <f t="shared" ref="H325" si="731">F325-G325</f>
        <v>0</v>
      </c>
      <c r="I325" s="181"/>
      <c r="J325" s="181">
        <f t="shared" ref="J325" si="732">F325-I325</f>
        <v>0</v>
      </c>
      <c r="K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1">
        <f t="shared" ref="AC325" si="733">Z325+AA325+AB325</f>
        <v>0</v>
      </c>
      <c r="AD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1">
        <f t="shared" ref="AG325" si="734">AD325+AE325+AF325</f>
        <v>0</v>
      </c>
      <c r="AH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1">
        <f t="shared" ref="AK325" si="735">AH325+AI325+AJ325</f>
        <v>0</v>
      </c>
      <c r="AL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1">
        <f t="shared" ref="AO325" si="736">AL325+AM325+AN325</f>
        <v>0</v>
      </c>
      <c r="AP325" s="181">
        <f t="shared" ref="AP325" si="737">AC325+AG325+AK325+AO325</f>
        <v>0</v>
      </c>
    </row>
    <row r="326" spans="2:42">
      <c r="B326" s="179" t="s">
        <v>976</v>
      </c>
      <c r="C326" s="180" t="s">
        <v>977</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ref="F326" si="738">D326+E326</f>
        <v>0</v>
      </c>
      <c r="G326" s="181"/>
      <c r="H326" s="181">
        <f t="shared" ref="H326" si="739">F326-G326</f>
        <v>0</v>
      </c>
      <c r="I326" s="181"/>
      <c r="J326" s="181">
        <f t="shared" ref="J326" si="740">F326-I326</f>
        <v>0</v>
      </c>
      <c r="K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1">
        <f t="shared" ref="AC326" si="741">Z326+AA326+AB326</f>
        <v>0</v>
      </c>
      <c r="AD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1">
        <f t="shared" ref="AG326" si="742">AD326+AE326+AF326</f>
        <v>0</v>
      </c>
      <c r="AH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1">
        <f t="shared" ref="AK326" si="743">AH326+AI326+AJ326</f>
        <v>0</v>
      </c>
      <c r="AL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1">
        <f t="shared" ref="AO326" si="744">AL326+AM326+AN326</f>
        <v>0</v>
      </c>
      <c r="AP326" s="181">
        <f t="shared" ref="AP326" si="745">AC326+AG326+AK326+AO326</f>
        <v>0</v>
      </c>
    </row>
    <row r="327" spans="2:42">
      <c r="B327" s="176" t="s">
        <v>340</v>
      </c>
      <c r="C327" s="177" t="s">
        <v>212</v>
      </c>
      <c r="D327" s="178">
        <f>D328+D345+D383+D389</f>
        <v>76500</v>
      </c>
      <c r="E327" s="178">
        <f>E328+E345+E383+E389</f>
        <v>0</v>
      </c>
      <c r="F327" s="178">
        <f t="shared" si="594"/>
        <v>76500</v>
      </c>
      <c r="G327" s="178">
        <f>G328+G345+G383+G389</f>
        <v>0</v>
      </c>
      <c r="H327" s="178">
        <f t="shared" si="595"/>
        <v>76500</v>
      </c>
      <c r="I327" s="178">
        <f>I328+I345+I383+I389</f>
        <v>0</v>
      </c>
      <c r="J327" s="178">
        <f t="shared" si="596"/>
        <v>76500</v>
      </c>
      <c r="K327" s="178">
        <f t="shared" ref="K327:AB327" si="746">K328+K345+K383+K389</f>
        <v>0</v>
      </c>
      <c r="L327" s="178">
        <f t="shared" si="746"/>
        <v>76500</v>
      </c>
      <c r="M327" s="178">
        <f t="shared" si="746"/>
        <v>0</v>
      </c>
      <c r="N327" s="178">
        <f t="shared" si="746"/>
        <v>0</v>
      </c>
      <c r="O327" s="178">
        <f t="shared" si="746"/>
        <v>0</v>
      </c>
      <c r="P327" s="178">
        <f t="shared" si="746"/>
        <v>0</v>
      </c>
      <c r="Q327" s="178">
        <f t="shared" si="746"/>
        <v>0</v>
      </c>
      <c r="R327" s="178">
        <f t="shared" si="746"/>
        <v>0</v>
      </c>
      <c r="S327" s="178">
        <f t="shared" si="746"/>
        <v>0</v>
      </c>
      <c r="T327" s="178">
        <f t="shared" ref="T327" si="747">T328+T345+T383+T389</f>
        <v>0</v>
      </c>
      <c r="U327" s="178">
        <f t="shared" si="746"/>
        <v>0</v>
      </c>
      <c r="V327" s="178">
        <f t="shared" si="746"/>
        <v>0</v>
      </c>
      <c r="W327" s="178">
        <f t="shared" si="746"/>
        <v>0</v>
      </c>
      <c r="X327" s="178">
        <f t="shared" si="746"/>
        <v>0</v>
      </c>
      <c r="Y327" s="178">
        <f t="shared" si="746"/>
        <v>0</v>
      </c>
      <c r="Z327" s="178">
        <f t="shared" si="746"/>
        <v>0</v>
      </c>
      <c r="AA327" s="178">
        <f t="shared" si="746"/>
        <v>76500</v>
      </c>
      <c r="AB327" s="178">
        <f t="shared" si="746"/>
        <v>0</v>
      </c>
      <c r="AC327" s="178">
        <f t="shared" si="599"/>
        <v>76500</v>
      </c>
      <c r="AD327" s="178">
        <f>AD328+AD345+AD383+AD389</f>
        <v>0</v>
      </c>
      <c r="AE327" s="178">
        <f>AE328+AE345+AE383+AE389</f>
        <v>0</v>
      </c>
      <c r="AF327" s="178">
        <f>AF328+AF345+AF383+AF389</f>
        <v>0</v>
      </c>
      <c r="AG327" s="178">
        <f t="shared" si="600"/>
        <v>0</v>
      </c>
      <c r="AH327" s="178">
        <f>AH328+AH345+AH383+AH389</f>
        <v>0</v>
      </c>
      <c r="AI327" s="178">
        <f>AI328+AI345+AI383+AI389</f>
        <v>0</v>
      </c>
      <c r="AJ327" s="178">
        <f>AJ328+AJ345+AJ383+AJ389</f>
        <v>0</v>
      </c>
      <c r="AK327" s="178">
        <f t="shared" si="601"/>
        <v>0</v>
      </c>
      <c r="AL327" s="178">
        <f>AL328+AL345+AL383+AL389</f>
        <v>0</v>
      </c>
      <c r="AM327" s="178">
        <f>AM328+AM345+AM383+AM389</f>
        <v>0</v>
      </c>
      <c r="AN327" s="178">
        <f>AN328+AN345+AN383+AN389</f>
        <v>0</v>
      </c>
      <c r="AO327" s="178">
        <f t="shared" si="602"/>
        <v>0</v>
      </c>
      <c r="AP327" s="178">
        <f t="shared" si="603"/>
        <v>76500</v>
      </c>
    </row>
    <row r="328" spans="2:42">
      <c r="B328" s="188" t="s">
        <v>341</v>
      </c>
      <c r="C328" s="189" t="s">
        <v>213</v>
      </c>
      <c r="D328" s="190">
        <f>SUM(D329:D344)</f>
        <v>0</v>
      </c>
      <c r="E328" s="190">
        <f>SUM(E329:E344)</f>
        <v>0</v>
      </c>
      <c r="F328" s="190">
        <f t="shared" si="594"/>
        <v>0</v>
      </c>
      <c r="G328" s="190">
        <f>SUM(G329:G344)</f>
        <v>0</v>
      </c>
      <c r="H328" s="190">
        <f t="shared" si="595"/>
        <v>0</v>
      </c>
      <c r="I328" s="190">
        <f>SUM(I329:I344)</f>
        <v>0</v>
      </c>
      <c r="J328" s="190">
        <f t="shared" si="596"/>
        <v>0</v>
      </c>
      <c r="K328" s="190">
        <f t="shared" ref="K328:AB328" si="748">SUM(K329:K344)</f>
        <v>0</v>
      </c>
      <c r="L328" s="190">
        <f t="shared" si="748"/>
        <v>0</v>
      </c>
      <c r="M328" s="190">
        <f t="shared" si="748"/>
        <v>0</v>
      </c>
      <c r="N328" s="190">
        <f t="shared" si="748"/>
        <v>0</v>
      </c>
      <c r="O328" s="190">
        <f t="shared" si="748"/>
        <v>0</v>
      </c>
      <c r="P328" s="190">
        <f t="shared" si="748"/>
        <v>0</v>
      </c>
      <c r="Q328" s="190">
        <f t="shared" si="748"/>
        <v>0</v>
      </c>
      <c r="R328" s="190">
        <f t="shared" si="748"/>
        <v>0</v>
      </c>
      <c r="S328" s="190">
        <f t="shared" si="748"/>
        <v>0</v>
      </c>
      <c r="T328" s="190">
        <f t="shared" ref="T328" si="749">SUM(T329:T344)</f>
        <v>0</v>
      </c>
      <c r="U328" s="190">
        <f t="shared" si="748"/>
        <v>0</v>
      </c>
      <c r="V328" s="190">
        <f t="shared" si="748"/>
        <v>0</v>
      </c>
      <c r="W328" s="190">
        <f t="shared" si="748"/>
        <v>0</v>
      </c>
      <c r="X328" s="190">
        <f t="shared" si="748"/>
        <v>0</v>
      </c>
      <c r="Y328" s="190">
        <f t="shared" si="748"/>
        <v>0</v>
      </c>
      <c r="Z328" s="190">
        <f t="shared" si="748"/>
        <v>0</v>
      </c>
      <c r="AA328" s="190">
        <f t="shared" si="748"/>
        <v>0</v>
      </c>
      <c r="AB328" s="190">
        <f t="shared" si="748"/>
        <v>0</v>
      </c>
      <c r="AC328" s="190">
        <f t="shared" si="599"/>
        <v>0</v>
      </c>
      <c r="AD328" s="190">
        <f>SUM(AD329:AD344)</f>
        <v>0</v>
      </c>
      <c r="AE328" s="190">
        <f>SUM(AE329:AE344)</f>
        <v>0</v>
      </c>
      <c r="AF328" s="190">
        <f>SUM(AF329:AF344)</f>
        <v>0</v>
      </c>
      <c r="AG328" s="190">
        <f t="shared" si="600"/>
        <v>0</v>
      </c>
      <c r="AH328" s="190">
        <f>SUM(AH329:AH344)</f>
        <v>0</v>
      </c>
      <c r="AI328" s="190">
        <f>SUM(AI329:AI344)</f>
        <v>0</v>
      </c>
      <c r="AJ328" s="190">
        <f>SUM(AJ329:AJ344)</f>
        <v>0</v>
      </c>
      <c r="AK328" s="190">
        <f t="shared" si="601"/>
        <v>0</v>
      </c>
      <c r="AL328" s="190">
        <f>SUM(AL329:AL344)</f>
        <v>0</v>
      </c>
      <c r="AM328" s="190">
        <f>SUM(AM329:AM344)</f>
        <v>0</v>
      </c>
      <c r="AN328" s="190">
        <f>SUM(AN329:AN344)</f>
        <v>0</v>
      </c>
      <c r="AO328" s="190">
        <f t="shared" si="602"/>
        <v>0</v>
      </c>
      <c r="AP328" s="190">
        <f t="shared" si="603"/>
        <v>0</v>
      </c>
    </row>
    <row r="329" spans="2:42">
      <c r="B329" s="179" t="s">
        <v>342</v>
      </c>
      <c r="C329" s="180" t="s">
        <v>214</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594"/>
        <v>0</v>
      </c>
      <c r="G329" s="181"/>
      <c r="H329" s="181">
        <f t="shared" si="595"/>
        <v>0</v>
      </c>
      <c r="I329" s="181"/>
      <c r="J329" s="181">
        <f t="shared" si="596"/>
        <v>0</v>
      </c>
      <c r="K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1">
        <f t="shared" si="599"/>
        <v>0</v>
      </c>
      <c r="AD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1">
        <f t="shared" si="600"/>
        <v>0</v>
      </c>
      <c r="AH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1">
        <f t="shared" si="601"/>
        <v>0</v>
      </c>
      <c r="AL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1">
        <f t="shared" si="602"/>
        <v>0</v>
      </c>
      <c r="AP329" s="181">
        <f t="shared" si="603"/>
        <v>0</v>
      </c>
    </row>
    <row r="330" spans="2:42">
      <c r="B330" s="179" t="s">
        <v>356</v>
      </c>
      <c r="C330" s="180" t="s">
        <v>224</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D330+E330</f>
        <v>0</v>
      </c>
      <c r="G330" s="181"/>
      <c r="H330" s="181">
        <f>F330-G330</f>
        <v>0</v>
      </c>
      <c r="I330" s="181"/>
      <c r="J330" s="181">
        <f>F330-I330</f>
        <v>0</v>
      </c>
      <c r="K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1">
        <f>Z330+AA330+AB330</f>
        <v>0</v>
      </c>
      <c r="AD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1">
        <f>AD330+AE330+AF330</f>
        <v>0</v>
      </c>
      <c r="AH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1">
        <f>AH330+AI330+AJ330</f>
        <v>0</v>
      </c>
      <c r="AL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1">
        <f>AL330+AM330+AN330</f>
        <v>0</v>
      </c>
      <c r="AP330" s="181">
        <f>AC330+AG330+AK330+AO330</f>
        <v>0</v>
      </c>
    </row>
    <row r="331" spans="2:42">
      <c r="B331" s="179" t="s">
        <v>978</v>
      </c>
      <c r="C331" s="180" t="s">
        <v>979</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D331+E331</f>
        <v>0</v>
      </c>
      <c r="G331" s="181"/>
      <c r="H331" s="181">
        <f>F331-G331</f>
        <v>0</v>
      </c>
      <c r="I331" s="181"/>
      <c r="J331" s="181">
        <f>F331-I331</f>
        <v>0</v>
      </c>
      <c r="K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1">
        <f>Z331+AA331+AB331</f>
        <v>0</v>
      </c>
      <c r="AD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1">
        <f>AD331+AE331+AF331</f>
        <v>0</v>
      </c>
      <c r="AH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1">
        <f>AH331+AI331+AJ331</f>
        <v>0</v>
      </c>
      <c r="AL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1">
        <f>AL331+AM331+AN331</f>
        <v>0</v>
      </c>
      <c r="AP331" s="181">
        <f>AC331+AG331+AK331+AO331</f>
        <v>0</v>
      </c>
    </row>
    <row r="332" spans="2:42">
      <c r="B332" s="179" t="s">
        <v>980</v>
      </c>
      <c r="C332" s="180" t="s">
        <v>981</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ref="F332:F334" si="750">D332+E332</f>
        <v>0</v>
      </c>
      <c r="G332" s="181"/>
      <c r="H332" s="181">
        <f t="shared" ref="H332:H334" si="751">F332-G332</f>
        <v>0</v>
      </c>
      <c r="I332" s="181"/>
      <c r="J332" s="181">
        <f t="shared" ref="J332:J334" si="752">F332-I332</f>
        <v>0</v>
      </c>
      <c r="K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1">
        <f t="shared" ref="AC332:AC334" si="753">Z332+AA332+AB332</f>
        <v>0</v>
      </c>
      <c r="AD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1">
        <f t="shared" ref="AG332:AG334" si="754">AD332+AE332+AF332</f>
        <v>0</v>
      </c>
      <c r="AH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1">
        <f t="shared" ref="AK332:AK334" si="755">AH332+AI332+AJ332</f>
        <v>0</v>
      </c>
      <c r="AL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1">
        <f t="shared" ref="AO332:AO334" si="756">AL332+AM332+AN332</f>
        <v>0</v>
      </c>
      <c r="AP332" s="181">
        <f t="shared" ref="AP332:AP334" si="757">AC332+AG332+AK332+AO332</f>
        <v>0</v>
      </c>
    </row>
    <row r="333" spans="2:42">
      <c r="B333" s="179" t="s">
        <v>982</v>
      </c>
      <c r="C333" s="180" t="s">
        <v>983</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si="750"/>
        <v>0</v>
      </c>
      <c r="G333" s="181"/>
      <c r="H333" s="181">
        <f t="shared" si="751"/>
        <v>0</v>
      </c>
      <c r="I333" s="181"/>
      <c r="J333" s="181">
        <f t="shared" si="752"/>
        <v>0</v>
      </c>
      <c r="K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1">
        <f t="shared" si="753"/>
        <v>0</v>
      </c>
      <c r="AD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1">
        <f t="shared" si="754"/>
        <v>0</v>
      </c>
      <c r="AH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1">
        <f t="shared" si="755"/>
        <v>0</v>
      </c>
      <c r="AL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1">
        <f t="shared" si="756"/>
        <v>0</v>
      </c>
      <c r="AP333" s="181">
        <f t="shared" si="757"/>
        <v>0</v>
      </c>
    </row>
    <row r="334" spans="2:42">
      <c r="B334" s="179" t="s">
        <v>984</v>
      </c>
      <c r="C334" s="180" t="s">
        <v>985</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750"/>
        <v>0</v>
      </c>
      <c r="G334" s="181"/>
      <c r="H334" s="181">
        <f t="shared" si="751"/>
        <v>0</v>
      </c>
      <c r="I334" s="181"/>
      <c r="J334" s="181">
        <f t="shared" si="752"/>
        <v>0</v>
      </c>
      <c r="K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1">
        <f t="shared" si="753"/>
        <v>0</v>
      </c>
      <c r="AD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1">
        <f t="shared" si="754"/>
        <v>0</v>
      </c>
      <c r="AH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1">
        <f t="shared" si="755"/>
        <v>0</v>
      </c>
      <c r="AL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1">
        <f t="shared" si="756"/>
        <v>0</v>
      </c>
      <c r="AP334" s="181">
        <f t="shared" si="757"/>
        <v>0</v>
      </c>
    </row>
    <row r="335" spans="2:42">
      <c r="B335" s="179" t="s">
        <v>357</v>
      </c>
      <c r="C335" s="180" t="s">
        <v>225</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D335+E335</f>
        <v>0</v>
      </c>
      <c r="G335" s="181"/>
      <c r="H335" s="181">
        <f>F335-G335</f>
        <v>0</v>
      </c>
      <c r="I335" s="181"/>
      <c r="J335" s="181">
        <f>F335-I335</f>
        <v>0</v>
      </c>
      <c r="K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1">
        <f>Z335+AA335+AB335</f>
        <v>0</v>
      </c>
      <c r="AD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1">
        <f>AD335+AE335+AF335</f>
        <v>0</v>
      </c>
      <c r="AH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1">
        <f>AH335+AI335+AJ335</f>
        <v>0</v>
      </c>
      <c r="AL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1">
        <f>AL335+AM335+AN335</f>
        <v>0</v>
      </c>
      <c r="AP335" s="181">
        <f>AC335+AG335+AK335+AO335</f>
        <v>0</v>
      </c>
    </row>
    <row r="336" spans="2:42">
      <c r="B336" s="179" t="s">
        <v>986</v>
      </c>
      <c r="C336" s="180" t="s">
        <v>987</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ref="F336:F337" si="758">D336+E336</f>
        <v>0</v>
      </c>
      <c r="G336" s="181"/>
      <c r="H336" s="181">
        <f t="shared" ref="H336:H337" si="759">F336-G336</f>
        <v>0</v>
      </c>
      <c r="I336" s="181"/>
      <c r="J336" s="181">
        <f t="shared" ref="J336:J337" si="760">F336-I336</f>
        <v>0</v>
      </c>
      <c r="K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1">
        <f t="shared" ref="AC336:AC337" si="761">Z336+AA336+AB336</f>
        <v>0</v>
      </c>
      <c r="AD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1">
        <f t="shared" ref="AG336:AG337" si="762">AD336+AE336+AF336</f>
        <v>0</v>
      </c>
      <c r="AH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1">
        <f t="shared" ref="AK336:AK337" si="763">AH336+AI336+AJ336</f>
        <v>0</v>
      </c>
      <c r="AL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1">
        <f t="shared" ref="AO336:AO337" si="764">AL336+AM336+AN336</f>
        <v>0</v>
      </c>
      <c r="AP336" s="181">
        <f t="shared" ref="AP336:AP337" si="765">AC336+AG336+AK336+AO336</f>
        <v>0</v>
      </c>
    </row>
    <row r="337" spans="2:42">
      <c r="B337" s="179" t="s">
        <v>358</v>
      </c>
      <c r="C337" s="180" t="s">
        <v>226</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758"/>
        <v>0</v>
      </c>
      <c r="G337" s="181"/>
      <c r="H337" s="181">
        <f t="shared" si="759"/>
        <v>0</v>
      </c>
      <c r="I337" s="181"/>
      <c r="J337" s="181">
        <f t="shared" si="760"/>
        <v>0</v>
      </c>
      <c r="K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1">
        <f t="shared" si="761"/>
        <v>0</v>
      </c>
      <c r="AD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1">
        <f t="shared" si="762"/>
        <v>0</v>
      </c>
      <c r="AH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1">
        <f t="shared" si="763"/>
        <v>0</v>
      </c>
      <c r="AL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1">
        <f t="shared" si="764"/>
        <v>0</v>
      </c>
      <c r="AP337" s="181">
        <f t="shared" si="765"/>
        <v>0</v>
      </c>
    </row>
    <row r="338" spans="2:42">
      <c r="B338" s="179" t="s">
        <v>988</v>
      </c>
      <c r="C338" s="180" t="s">
        <v>989</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D338+E338</f>
        <v>0</v>
      </c>
      <c r="G338" s="181"/>
      <c r="H338" s="181">
        <f>F338-G338</f>
        <v>0</v>
      </c>
      <c r="I338" s="181"/>
      <c r="J338" s="181">
        <f>F338-I338</f>
        <v>0</v>
      </c>
      <c r="K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1">
        <f>Z338+AA338+AB338</f>
        <v>0</v>
      </c>
      <c r="AD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1">
        <f>AD338+AE338+AF338</f>
        <v>0</v>
      </c>
      <c r="AH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1">
        <f>AH338+AI338+AJ338</f>
        <v>0</v>
      </c>
      <c r="AL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1">
        <f>AL338+AM338+AN338</f>
        <v>0</v>
      </c>
      <c r="AP338" s="181">
        <f>AC338+AG338+AK338+AO338</f>
        <v>0</v>
      </c>
    </row>
    <row r="339" spans="2:42">
      <c r="B339" s="179" t="s">
        <v>343</v>
      </c>
      <c r="C339" s="180" t="s">
        <v>215</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D339+E339</f>
        <v>0</v>
      </c>
      <c r="G339" s="181"/>
      <c r="H339" s="181">
        <f>F339-G339</f>
        <v>0</v>
      </c>
      <c r="I339" s="181"/>
      <c r="J339" s="181">
        <f>F339-I339</f>
        <v>0</v>
      </c>
      <c r="K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1">
        <f>Z339+AA339+AB339</f>
        <v>0</v>
      </c>
      <c r="AD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1">
        <f>AD339+AE339+AF339</f>
        <v>0</v>
      </c>
      <c r="AH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1">
        <f>AH339+AI339+AJ339</f>
        <v>0</v>
      </c>
      <c r="AL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1">
        <f>AL339+AM339+AN339</f>
        <v>0</v>
      </c>
      <c r="AP339" s="181">
        <f>AC339+AG339+AK339+AO339</f>
        <v>0</v>
      </c>
    </row>
    <row r="340" spans="2:42">
      <c r="B340" s="179" t="s">
        <v>990</v>
      </c>
      <c r="C340" s="180" t="s">
        <v>991</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ref="F340" si="766">D340+E340</f>
        <v>0</v>
      </c>
      <c r="G340" s="181"/>
      <c r="H340" s="181">
        <f t="shared" ref="H340" si="767">F340-G340</f>
        <v>0</v>
      </c>
      <c r="I340" s="181"/>
      <c r="J340" s="181">
        <f t="shared" ref="J340" si="768">F340-I340</f>
        <v>0</v>
      </c>
      <c r="K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1">
        <f t="shared" ref="AC340" si="769">Z340+AA340+AB340</f>
        <v>0</v>
      </c>
      <c r="AD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1">
        <f t="shared" ref="AG340" si="770">AD340+AE340+AF340</f>
        <v>0</v>
      </c>
      <c r="AH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1">
        <f t="shared" ref="AK340" si="771">AH340+AI340+AJ340</f>
        <v>0</v>
      </c>
      <c r="AL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1">
        <f t="shared" ref="AO340" si="772">AL340+AM340+AN340</f>
        <v>0</v>
      </c>
      <c r="AP340" s="181">
        <f t="shared" ref="AP340" si="773">AC340+AG340+AK340+AO340</f>
        <v>0</v>
      </c>
    </row>
    <row r="341" spans="2:42">
      <c r="B341" s="179" t="s">
        <v>359</v>
      </c>
      <c r="C341" s="180" t="s">
        <v>227</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D341+E341</f>
        <v>0</v>
      </c>
      <c r="G341" s="181"/>
      <c r="H341" s="181">
        <f>F341-G341</f>
        <v>0</v>
      </c>
      <c r="I341" s="181"/>
      <c r="J341" s="181">
        <f>F341-I341</f>
        <v>0</v>
      </c>
      <c r="K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1">
        <f>Z341+AA341+AB341</f>
        <v>0</v>
      </c>
      <c r="AD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1">
        <f>AD341+AE341+AF341</f>
        <v>0</v>
      </c>
      <c r="AH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1">
        <f>AH341+AI341+AJ341</f>
        <v>0</v>
      </c>
      <c r="AL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1">
        <f>AL341+AM341+AN341</f>
        <v>0</v>
      </c>
      <c r="AP341" s="181">
        <f>AC341+AG341+AK341+AO341</f>
        <v>0</v>
      </c>
    </row>
    <row r="342" spans="2:42">
      <c r="B342" s="179" t="s">
        <v>992</v>
      </c>
      <c r="C342" s="180" t="s">
        <v>993</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D342+E342</f>
        <v>0</v>
      </c>
      <c r="G342" s="181"/>
      <c r="H342" s="181">
        <f>F342-G342</f>
        <v>0</v>
      </c>
      <c r="I342" s="181"/>
      <c r="J342" s="181">
        <f>F342-I342</f>
        <v>0</v>
      </c>
      <c r="K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1">
        <f>Z342+AA342+AB342</f>
        <v>0</v>
      </c>
      <c r="AD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1">
        <f>AD342+AE342+AF342</f>
        <v>0</v>
      </c>
      <c r="AH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1">
        <f>AH342+AI342+AJ342</f>
        <v>0</v>
      </c>
      <c r="AL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1">
        <f>AL342+AM342+AN342</f>
        <v>0</v>
      </c>
      <c r="AP342" s="181">
        <f>AC342+AG342+AK342+AO342</f>
        <v>0</v>
      </c>
    </row>
    <row r="343" spans="2:42">
      <c r="B343" s="179" t="s">
        <v>994</v>
      </c>
      <c r="C343" s="180" t="s">
        <v>995</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ref="F343" si="774">D343+E343</f>
        <v>0</v>
      </c>
      <c r="G343" s="181"/>
      <c r="H343" s="181">
        <f t="shared" ref="H343" si="775">F343-G343</f>
        <v>0</v>
      </c>
      <c r="I343" s="181"/>
      <c r="J343" s="181">
        <f t="shared" ref="J343" si="776">F343-I343</f>
        <v>0</v>
      </c>
      <c r="K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1">
        <f t="shared" ref="AC343" si="777">Z343+AA343+AB343</f>
        <v>0</v>
      </c>
      <c r="AD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1">
        <f t="shared" ref="AG343" si="778">AD343+AE343+AF343</f>
        <v>0</v>
      </c>
      <c r="AH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1">
        <f t="shared" ref="AK343" si="779">AH343+AI343+AJ343</f>
        <v>0</v>
      </c>
      <c r="AL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1">
        <f t="shared" ref="AO343" si="780">AL343+AM343+AN343</f>
        <v>0</v>
      </c>
      <c r="AP343" s="181">
        <f t="shared" ref="AP343" si="781">AC343+AG343+AK343+AO343</f>
        <v>0</v>
      </c>
    </row>
    <row r="344" spans="2:42">
      <c r="B344" s="179" t="s">
        <v>360</v>
      </c>
      <c r="C344" s="180" t="s">
        <v>228</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D344+E344</f>
        <v>0</v>
      </c>
      <c r="G344" s="181"/>
      <c r="H344" s="181">
        <f>F344-G344</f>
        <v>0</v>
      </c>
      <c r="I344" s="181"/>
      <c r="J344" s="181">
        <f>F344-I344</f>
        <v>0</v>
      </c>
      <c r="K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1">
        <f>Z344+AA344+AB344</f>
        <v>0</v>
      </c>
      <c r="AD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1">
        <f>AD344+AE344+AF344</f>
        <v>0</v>
      </c>
      <c r="AH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1">
        <f>AH344+AI344+AJ344</f>
        <v>0</v>
      </c>
      <c r="AL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1">
        <f>AL344+AM344+AN344</f>
        <v>0</v>
      </c>
      <c r="AP344" s="181">
        <f>AC344+AG344+AK344+AO344</f>
        <v>0</v>
      </c>
    </row>
    <row r="345" spans="2:42">
      <c r="B345" s="188" t="s">
        <v>344</v>
      </c>
      <c r="C345" s="189" t="s">
        <v>216</v>
      </c>
      <c r="D345" s="190">
        <f>SUM(D346:D382)</f>
        <v>76500</v>
      </c>
      <c r="E345" s="190">
        <f>SUM(E346:E382)</f>
        <v>0</v>
      </c>
      <c r="F345" s="190">
        <f t="shared" si="594"/>
        <v>76500</v>
      </c>
      <c r="G345" s="190">
        <f>SUM(G346:G382)</f>
        <v>0</v>
      </c>
      <c r="H345" s="190">
        <f t="shared" si="595"/>
        <v>76500</v>
      </c>
      <c r="I345" s="190">
        <f>SUM(I346:I382)</f>
        <v>0</v>
      </c>
      <c r="J345" s="190">
        <f t="shared" si="596"/>
        <v>76500</v>
      </c>
      <c r="K345" s="190">
        <f t="shared" ref="K345:AB345" si="782">SUM(K346:K382)</f>
        <v>0</v>
      </c>
      <c r="L345" s="190">
        <f t="shared" si="782"/>
        <v>76500</v>
      </c>
      <c r="M345" s="190">
        <f t="shared" si="782"/>
        <v>0</v>
      </c>
      <c r="N345" s="190">
        <f t="shared" si="782"/>
        <v>0</v>
      </c>
      <c r="O345" s="190">
        <f t="shared" si="782"/>
        <v>0</v>
      </c>
      <c r="P345" s="190">
        <f t="shared" si="782"/>
        <v>0</v>
      </c>
      <c r="Q345" s="190">
        <f t="shared" si="782"/>
        <v>0</v>
      </c>
      <c r="R345" s="190">
        <f t="shared" si="782"/>
        <v>0</v>
      </c>
      <c r="S345" s="190">
        <f t="shared" si="782"/>
        <v>0</v>
      </c>
      <c r="T345" s="190">
        <f t="shared" ref="T345" si="783">SUM(T346:T382)</f>
        <v>0</v>
      </c>
      <c r="U345" s="190">
        <f t="shared" si="782"/>
        <v>0</v>
      </c>
      <c r="V345" s="190">
        <f t="shared" si="782"/>
        <v>0</v>
      </c>
      <c r="W345" s="190">
        <f t="shared" si="782"/>
        <v>0</v>
      </c>
      <c r="X345" s="190">
        <f t="shared" si="782"/>
        <v>0</v>
      </c>
      <c r="Y345" s="190">
        <f t="shared" si="782"/>
        <v>0</v>
      </c>
      <c r="Z345" s="190">
        <f t="shared" si="782"/>
        <v>0</v>
      </c>
      <c r="AA345" s="190">
        <f t="shared" si="782"/>
        <v>76500</v>
      </c>
      <c r="AB345" s="190">
        <f t="shared" si="782"/>
        <v>0</v>
      </c>
      <c r="AC345" s="190">
        <f t="shared" si="599"/>
        <v>76500</v>
      </c>
      <c r="AD345" s="190">
        <f>SUM(AD346:AD382)</f>
        <v>0</v>
      </c>
      <c r="AE345" s="190">
        <f>SUM(AE346:AE382)</f>
        <v>0</v>
      </c>
      <c r="AF345" s="190">
        <f>SUM(AF346:AF382)</f>
        <v>0</v>
      </c>
      <c r="AG345" s="190">
        <f t="shared" si="600"/>
        <v>0</v>
      </c>
      <c r="AH345" s="190">
        <f>SUM(AH346:AH382)</f>
        <v>0</v>
      </c>
      <c r="AI345" s="190">
        <f>SUM(AI346:AI382)</f>
        <v>0</v>
      </c>
      <c r="AJ345" s="190">
        <f>SUM(AJ346:AJ382)</f>
        <v>0</v>
      </c>
      <c r="AK345" s="190">
        <f t="shared" si="601"/>
        <v>0</v>
      </c>
      <c r="AL345" s="190">
        <f>SUM(AL346:AL382)</f>
        <v>0</v>
      </c>
      <c r="AM345" s="190">
        <f>SUM(AM346:AM382)</f>
        <v>0</v>
      </c>
      <c r="AN345" s="190">
        <f>SUM(AN346:AN382)</f>
        <v>0</v>
      </c>
      <c r="AO345" s="190">
        <f t="shared" si="602"/>
        <v>0</v>
      </c>
      <c r="AP345" s="190">
        <f t="shared" si="603"/>
        <v>76500</v>
      </c>
    </row>
    <row r="346" spans="2:42">
      <c r="B346" s="179" t="s">
        <v>345</v>
      </c>
      <c r="C346" s="180" t="s">
        <v>217</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594"/>
        <v>0</v>
      </c>
      <c r="G346" s="181"/>
      <c r="H346" s="181">
        <f t="shared" si="595"/>
        <v>0</v>
      </c>
      <c r="I346" s="181"/>
      <c r="J346" s="181">
        <f t="shared" si="596"/>
        <v>0</v>
      </c>
      <c r="K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1">
        <f t="shared" si="599"/>
        <v>0</v>
      </c>
      <c r="AD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1">
        <f t="shared" si="600"/>
        <v>0</v>
      </c>
      <c r="AH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1">
        <f t="shared" si="601"/>
        <v>0</v>
      </c>
      <c r="AL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1">
        <f t="shared" si="602"/>
        <v>0</v>
      </c>
      <c r="AP346" s="181">
        <f t="shared" si="603"/>
        <v>0</v>
      </c>
    </row>
    <row r="347" spans="2:42">
      <c r="B347" s="179" t="s">
        <v>996</v>
      </c>
      <c r="C347" s="180" t="s">
        <v>997</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594"/>
        <v>0</v>
      </c>
      <c r="G347" s="181"/>
      <c r="H347" s="181">
        <f t="shared" si="595"/>
        <v>0</v>
      </c>
      <c r="I347" s="181"/>
      <c r="J347" s="181">
        <f t="shared" si="596"/>
        <v>0</v>
      </c>
      <c r="K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1">
        <f t="shared" si="599"/>
        <v>0</v>
      </c>
      <c r="AD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1">
        <f t="shared" si="600"/>
        <v>0</v>
      </c>
      <c r="AH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1">
        <f t="shared" si="601"/>
        <v>0</v>
      </c>
      <c r="AL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1">
        <f t="shared" si="602"/>
        <v>0</v>
      </c>
      <c r="AP347" s="181">
        <f t="shared" si="603"/>
        <v>0</v>
      </c>
    </row>
    <row r="348" spans="2:42">
      <c r="B348" s="179" t="s">
        <v>998</v>
      </c>
      <c r="C348" s="180" t="s">
        <v>997</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1">
        <f t="shared" si="594"/>
        <v>11000</v>
      </c>
      <c r="G348" s="181"/>
      <c r="H348" s="181">
        <f t="shared" si="595"/>
        <v>11000</v>
      </c>
      <c r="I348" s="181"/>
      <c r="J348" s="181">
        <f t="shared" si="596"/>
        <v>11000</v>
      </c>
      <c r="K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v>
      </c>
      <c r="M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v>
      </c>
      <c r="AB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1">
        <f t="shared" si="599"/>
        <v>11000</v>
      </c>
      <c r="AD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1">
        <f t="shared" si="600"/>
        <v>0</v>
      </c>
      <c r="AH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1">
        <f t="shared" si="601"/>
        <v>0</v>
      </c>
      <c r="AL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1">
        <f t="shared" si="602"/>
        <v>0</v>
      </c>
      <c r="AP348" s="181">
        <f t="shared" si="603"/>
        <v>11000</v>
      </c>
    </row>
    <row r="349" spans="2:42">
      <c r="B349" s="179" t="s">
        <v>999</v>
      </c>
      <c r="C349" s="180" t="s">
        <v>1000</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1">
        <f t="shared" si="594"/>
        <v>0</v>
      </c>
      <c r="G349" s="181"/>
      <c r="H349" s="181">
        <f t="shared" si="595"/>
        <v>0</v>
      </c>
      <c r="I349" s="181"/>
      <c r="J349" s="181">
        <f t="shared" si="596"/>
        <v>0</v>
      </c>
      <c r="K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1">
        <f t="shared" si="599"/>
        <v>0</v>
      </c>
      <c r="AD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1">
        <f t="shared" si="600"/>
        <v>0</v>
      </c>
      <c r="AH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1">
        <f t="shared" si="601"/>
        <v>0</v>
      </c>
      <c r="AL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1">
        <f t="shared" si="602"/>
        <v>0</v>
      </c>
      <c r="AP349" s="181">
        <f t="shared" si="603"/>
        <v>0</v>
      </c>
    </row>
    <row r="350" spans="2:42">
      <c r="B350" s="179" t="s">
        <v>1001</v>
      </c>
      <c r="C350" s="180" t="s">
        <v>1000</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1">
        <f t="shared" si="594"/>
        <v>0</v>
      </c>
      <c r="G350" s="181"/>
      <c r="H350" s="181">
        <f t="shared" si="595"/>
        <v>0</v>
      </c>
      <c r="I350" s="181"/>
      <c r="J350" s="181">
        <f t="shared" si="596"/>
        <v>0</v>
      </c>
      <c r="K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1">
        <f t="shared" si="599"/>
        <v>0</v>
      </c>
      <c r="AD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1">
        <f t="shared" si="600"/>
        <v>0</v>
      </c>
      <c r="AH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1">
        <f t="shared" si="601"/>
        <v>0</v>
      </c>
      <c r="AL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1">
        <f t="shared" si="602"/>
        <v>0</v>
      </c>
      <c r="AP350" s="181">
        <f t="shared" si="603"/>
        <v>0</v>
      </c>
    </row>
    <row r="351" spans="2:42">
      <c r="B351" s="179" t="s">
        <v>1002</v>
      </c>
      <c r="C351" s="180" t="s">
        <v>1003</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594"/>
        <v>0</v>
      </c>
      <c r="G351" s="181"/>
      <c r="H351" s="181">
        <f t="shared" si="595"/>
        <v>0</v>
      </c>
      <c r="I351" s="181"/>
      <c r="J351" s="181">
        <f t="shared" si="596"/>
        <v>0</v>
      </c>
      <c r="K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1">
        <f t="shared" si="599"/>
        <v>0</v>
      </c>
      <c r="AD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1">
        <f t="shared" si="600"/>
        <v>0</v>
      </c>
      <c r="AH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1">
        <f t="shared" si="601"/>
        <v>0</v>
      </c>
      <c r="AL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1">
        <f t="shared" si="602"/>
        <v>0</v>
      </c>
      <c r="AP351" s="181">
        <f t="shared" si="603"/>
        <v>0</v>
      </c>
    </row>
    <row r="352" spans="2:42">
      <c r="B352" s="179" t="s">
        <v>1004</v>
      </c>
      <c r="C352" s="180" t="s">
        <v>1005</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594"/>
        <v>0</v>
      </c>
      <c r="G352" s="181"/>
      <c r="H352" s="181">
        <f t="shared" si="595"/>
        <v>0</v>
      </c>
      <c r="I352" s="181"/>
      <c r="J352" s="181">
        <f t="shared" si="596"/>
        <v>0</v>
      </c>
      <c r="K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1">
        <f t="shared" si="599"/>
        <v>0</v>
      </c>
      <c r="AD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1">
        <f t="shared" si="600"/>
        <v>0</v>
      </c>
      <c r="AH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1">
        <f t="shared" si="601"/>
        <v>0</v>
      </c>
      <c r="AL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1">
        <f t="shared" si="602"/>
        <v>0</v>
      </c>
      <c r="AP352" s="181">
        <f t="shared" si="603"/>
        <v>0</v>
      </c>
    </row>
    <row r="353" spans="2:42">
      <c r="B353" s="179" t="s">
        <v>1006</v>
      </c>
      <c r="C353" s="180" t="s">
        <v>1007</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594"/>
        <v>0</v>
      </c>
      <c r="G353" s="181"/>
      <c r="H353" s="181">
        <f t="shared" si="595"/>
        <v>0</v>
      </c>
      <c r="I353" s="181"/>
      <c r="J353" s="181">
        <f t="shared" si="596"/>
        <v>0</v>
      </c>
      <c r="K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1">
        <f t="shared" si="599"/>
        <v>0</v>
      </c>
      <c r="AD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1">
        <f t="shared" si="600"/>
        <v>0</v>
      </c>
      <c r="AH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1">
        <f t="shared" si="601"/>
        <v>0</v>
      </c>
      <c r="AL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1">
        <f t="shared" si="602"/>
        <v>0</v>
      </c>
      <c r="AP353" s="181">
        <f t="shared" si="603"/>
        <v>0</v>
      </c>
    </row>
    <row r="354" spans="2:42">
      <c r="B354" s="179" t="s">
        <v>1008</v>
      </c>
      <c r="C354" s="180" t="s">
        <v>1009</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594"/>
        <v>0</v>
      </c>
      <c r="G354" s="181"/>
      <c r="H354" s="181">
        <f t="shared" si="595"/>
        <v>0</v>
      </c>
      <c r="I354" s="181"/>
      <c r="J354" s="181">
        <f t="shared" si="596"/>
        <v>0</v>
      </c>
      <c r="K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1">
        <f t="shared" si="599"/>
        <v>0</v>
      </c>
      <c r="AD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1">
        <f t="shared" si="600"/>
        <v>0</v>
      </c>
      <c r="AH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1">
        <f t="shared" si="601"/>
        <v>0</v>
      </c>
      <c r="AL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1">
        <f t="shared" si="602"/>
        <v>0</v>
      </c>
      <c r="AP354" s="181">
        <f t="shared" si="603"/>
        <v>0</v>
      </c>
    </row>
    <row r="355" spans="2:42">
      <c r="B355" s="179" t="s">
        <v>1010</v>
      </c>
      <c r="C355" s="180" t="s">
        <v>1011</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594"/>
        <v>0</v>
      </c>
      <c r="G355" s="181"/>
      <c r="H355" s="181">
        <f t="shared" si="595"/>
        <v>0</v>
      </c>
      <c r="I355" s="181"/>
      <c r="J355" s="181">
        <f t="shared" si="596"/>
        <v>0</v>
      </c>
      <c r="K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1">
        <f t="shared" si="599"/>
        <v>0</v>
      </c>
      <c r="AD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1">
        <f t="shared" si="600"/>
        <v>0</v>
      </c>
      <c r="AH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1">
        <f t="shared" si="601"/>
        <v>0</v>
      </c>
      <c r="AL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1">
        <f t="shared" si="602"/>
        <v>0</v>
      </c>
      <c r="AP355" s="181">
        <f t="shared" si="603"/>
        <v>0</v>
      </c>
    </row>
    <row r="356" spans="2:42">
      <c r="B356" s="179" t="s">
        <v>346</v>
      </c>
      <c r="C356" s="180" t="s">
        <v>1012</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594"/>
        <v>0</v>
      </c>
      <c r="G356" s="181"/>
      <c r="H356" s="181">
        <f t="shared" si="595"/>
        <v>0</v>
      </c>
      <c r="I356" s="181"/>
      <c r="J356" s="181">
        <f t="shared" si="596"/>
        <v>0</v>
      </c>
      <c r="K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1">
        <f t="shared" si="599"/>
        <v>0</v>
      </c>
      <c r="AD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1">
        <f t="shared" si="600"/>
        <v>0</v>
      </c>
      <c r="AH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1">
        <f t="shared" si="601"/>
        <v>0</v>
      </c>
      <c r="AL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1">
        <f t="shared" si="602"/>
        <v>0</v>
      </c>
      <c r="AP356" s="181">
        <f t="shared" si="603"/>
        <v>0</v>
      </c>
    </row>
    <row r="357" spans="2:42">
      <c r="B357" s="179" t="s">
        <v>1013</v>
      </c>
      <c r="C357" s="180" t="s">
        <v>1012</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1">
        <f t="shared" si="594"/>
        <v>0</v>
      </c>
      <c r="G357" s="181"/>
      <c r="H357" s="181">
        <f t="shared" si="595"/>
        <v>0</v>
      </c>
      <c r="I357" s="181"/>
      <c r="J357" s="181">
        <f t="shared" si="596"/>
        <v>0</v>
      </c>
      <c r="K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1">
        <f t="shared" si="599"/>
        <v>0</v>
      </c>
      <c r="AD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1">
        <f t="shared" si="600"/>
        <v>0</v>
      </c>
      <c r="AH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1">
        <f t="shared" si="601"/>
        <v>0</v>
      </c>
      <c r="AL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1">
        <f t="shared" si="602"/>
        <v>0</v>
      </c>
      <c r="AP357" s="181">
        <f t="shared" si="603"/>
        <v>0</v>
      </c>
    </row>
    <row r="358" spans="2:42">
      <c r="B358" s="179" t="s">
        <v>1014</v>
      </c>
      <c r="C358" s="180" t="s">
        <v>1015</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594"/>
        <v>0</v>
      </c>
      <c r="G358" s="181"/>
      <c r="H358" s="181">
        <f t="shared" si="595"/>
        <v>0</v>
      </c>
      <c r="I358" s="181"/>
      <c r="J358" s="181">
        <f t="shared" si="596"/>
        <v>0</v>
      </c>
      <c r="K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1">
        <f t="shared" si="599"/>
        <v>0</v>
      </c>
      <c r="AD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1">
        <f t="shared" si="600"/>
        <v>0</v>
      </c>
      <c r="AH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1">
        <f t="shared" si="601"/>
        <v>0</v>
      </c>
      <c r="AL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1">
        <f t="shared" si="602"/>
        <v>0</v>
      </c>
      <c r="AP358" s="181">
        <f t="shared" si="603"/>
        <v>0</v>
      </c>
    </row>
    <row r="359" spans="2:42">
      <c r="B359" s="179" t="s">
        <v>1016</v>
      </c>
      <c r="C359" s="180" t="s">
        <v>1017</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594"/>
        <v>0</v>
      </c>
      <c r="G359" s="181"/>
      <c r="H359" s="181">
        <f t="shared" si="595"/>
        <v>0</v>
      </c>
      <c r="I359" s="181"/>
      <c r="J359" s="181">
        <f t="shared" si="596"/>
        <v>0</v>
      </c>
      <c r="K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1">
        <f t="shared" si="599"/>
        <v>0</v>
      </c>
      <c r="AD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1">
        <f t="shared" si="600"/>
        <v>0</v>
      </c>
      <c r="AH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1">
        <f t="shared" si="601"/>
        <v>0</v>
      </c>
      <c r="AL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1">
        <f t="shared" si="602"/>
        <v>0</v>
      </c>
      <c r="AP359" s="181">
        <f t="shared" si="603"/>
        <v>0</v>
      </c>
    </row>
    <row r="360" spans="2:42">
      <c r="B360" s="179" t="s">
        <v>347</v>
      </c>
      <c r="C360" s="180" t="s">
        <v>1018</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594"/>
        <v>0</v>
      </c>
      <c r="G360" s="181"/>
      <c r="H360" s="181">
        <f t="shared" si="595"/>
        <v>0</v>
      </c>
      <c r="I360" s="181"/>
      <c r="J360" s="181">
        <f t="shared" si="596"/>
        <v>0</v>
      </c>
      <c r="K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1">
        <f t="shared" si="599"/>
        <v>0</v>
      </c>
      <c r="AD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1">
        <f t="shared" si="600"/>
        <v>0</v>
      </c>
      <c r="AH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1">
        <f t="shared" si="601"/>
        <v>0</v>
      </c>
      <c r="AL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1">
        <f t="shared" si="602"/>
        <v>0</v>
      </c>
      <c r="AP360" s="181">
        <f t="shared" si="603"/>
        <v>0</v>
      </c>
    </row>
    <row r="361" spans="2:42">
      <c r="B361" s="179" t="s">
        <v>1019</v>
      </c>
      <c r="C361" s="180" t="s">
        <v>1018</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594"/>
        <v>0</v>
      </c>
      <c r="G361" s="181"/>
      <c r="H361" s="181">
        <f t="shared" si="595"/>
        <v>0</v>
      </c>
      <c r="I361" s="181"/>
      <c r="J361" s="181">
        <f t="shared" si="596"/>
        <v>0</v>
      </c>
      <c r="K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1">
        <f t="shared" si="599"/>
        <v>0</v>
      </c>
      <c r="AD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1">
        <f t="shared" si="600"/>
        <v>0</v>
      </c>
      <c r="AH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1">
        <f t="shared" si="601"/>
        <v>0</v>
      </c>
      <c r="AL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1">
        <f t="shared" si="602"/>
        <v>0</v>
      </c>
      <c r="AP361" s="181">
        <f t="shared" si="603"/>
        <v>0</v>
      </c>
    </row>
    <row r="362" spans="2:42">
      <c r="B362" s="179" t="s">
        <v>1020</v>
      </c>
      <c r="C362" s="180" t="s">
        <v>1021</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594"/>
        <v>0</v>
      </c>
      <c r="G362" s="181"/>
      <c r="H362" s="181">
        <f t="shared" si="595"/>
        <v>0</v>
      </c>
      <c r="I362" s="181"/>
      <c r="J362" s="181">
        <f t="shared" si="596"/>
        <v>0</v>
      </c>
      <c r="K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1">
        <f t="shared" si="599"/>
        <v>0</v>
      </c>
      <c r="AD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1">
        <f t="shared" si="600"/>
        <v>0</v>
      </c>
      <c r="AH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1">
        <f t="shared" si="601"/>
        <v>0</v>
      </c>
      <c r="AL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1">
        <f t="shared" si="602"/>
        <v>0</v>
      </c>
      <c r="AP362" s="181">
        <f t="shared" si="603"/>
        <v>0</v>
      </c>
    </row>
    <row r="363" spans="2:42">
      <c r="B363" s="179" t="s">
        <v>1022</v>
      </c>
      <c r="C363" s="180" t="s">
        <v>1023</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784">D363+E363</f>
        <v>0</v>
      </c>
      <c r="G363" s="181"/>
      <c r="H363" s="181">
        <f t="shared" ref="H363:H378" si="785">F363-G363</f>
        <v>0</v>
      </c>
      <c r="I363" s="181"/>
      <c r="J363" s="181">
        <f t="shared" ref="J363:J378" si="786">F363-I363</f>
        <v>0</v>
      </c>
      <c r="K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1">
        <f t="shared" ref="AC363:AC378" si="787">Z363+AA363+AB363</f>
        <v>0</v>
      </c>
      <c r="AD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1">
        <f t="shared" ref="AG363:AG378" si="788">AD363+AE363+AF363</f>
        <v>0</v>
      </c>
      <c r="AH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1">
        <f t="shared" ref="AK363:AK378" si="789">AH363+AI363+AJ363</f>
        <v>0</v>
      </c>
      <c r="AL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1">
        <f t="shared" ref="AO363:AO378" si="790">AL363+AM363+AN363</f>
        <v>0</v>
      </c>
      <c r="AP363" s="181">
        <f t="shared" ref="AP363:AP378" si="791">AC363+AG363+AK363+AO363</f>
        <v>0</v>
      </c>
    </row>
    <row r="364" spans="2:42">
      <c r="B364" s="179" t="s">
        <v>1024</v>
      </c>
      <c r="C364" s="180" t="s">
        <v>1025</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784"/>
        <v>0</v>
      </c>
      <c r="G364" s="181"/>
      <c r="H364" s="181">
        <f t="shared" si="785"/>
        <v>0</v>
      </c>
      <c r="I364" s="181"/>
      <c r="J364" s="181">
        <f t="shared" si="786"/>
        <v>0</v>
      </c>
      <c r="K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1">
        <f t="shared" si="787"/>
        <v>0</v>
      </c>
      <c r="AD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1">
        <f t="shared" si="788"/>
        <v>0</v>
      </c>
      <c r="AH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1">
        <f t="shared" si="789"/>
        <v>0</v>
      </c>
      <c r="AL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1">
        <f t="shared" si="790"/>
        <v>0</v>
      </c>
      <c r="AP364" s="181">
        <f t="shared" si="791"/>
        <v>0</v>
      </c>
    </row>
    <row r="365" spans="2:42">
      <c r="B365" s="179" t="s">
        <v>348</v>
      </c>
      <c r="C365" s="180" t="s">
        <v>1026</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52000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784"/>
        <v>52000</v>
      </c>
      <c r="G365" s="181"/>
      <c r="H365" s="181">
        <f t="shared" si="785"/>
        <v>52000</v>
      </c>
      <c r="I365" s="181"/>
      <c r="J365" s="181">
        <f t="shared" si="786"/>
        <v>52000</v>
      </c>
      <c r="K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52000</v>
      </c>
      <c r="M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52000</v>
      </c>
      <c r="AB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1">
        <f t="shared" si="787"/>
        <v>52000</v>
      </c>
      <c r="AD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1">
        <f t="shared" si="788"/>
        <v>0</v>
      </c>
      <c r="AH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1">
        <f t="shared" si="789"/>
        <v>0</v>
      </c>
      <c r="AL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1">
        <f t="shared" si="790"/>
        <v>0</v>
      </c>
      <c r="AP365" s="181">
        <f t="shared" si="791"/>
        <v>52000</v>
      </c>
    </row>
    <row r="366" spans="2:42">
      <c r="B366" s="179" t="s">
        <v>1027</v>
      </c>
      <c r="C366" s="180" t="s">
        <v>1028</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1">
        <f t="shared" si="784"/>
        <v>13500</v>
      </c>
      <c r="G366" s="181"/>
      <c r="H366" s="181">
        <f t="shared" si="785"/>
        <v>13500</v>
      </c>
      <c r="I366" s="181"/>
      <c r="J366" s="181">
        <f t="shared" si="786"/>
        <v>13500</v>
      </c>
      <c r="K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13500</v>
      </c>
      <c r="M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13500</v>
      </c>
      <c r="AB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1">
        <f t="shared" si="787"/>
        <v>13500</v>
      </c>
      <c r="AD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1">
        <f t="shared" si="788"/>
        <v>0</v>
      </c>
      <c r="AH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1">
        <f t="shared" si="789"/>
        <v>0</v>
      </c>
      <c r="AL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1">
        <f t="shared" si="790"/>
        <v>0</v>
      </c>
      <c r="AP366" s="181">
        <f t="shared" si="791"/>
        <v>13500</v>
      </c>
    </row>
    <row r="367" spans="2:42">
      <c r="B367" s="179" t="s">
        <v>1029</v>
      </c>
      <c r="C367" s="180" t="s">
        <v>1030</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784"/>
        <v>0</v>
      </c>
      <c r="G367" s="181"/>
      <c r="H367" s="181">
        <f t="shared" si="785"/>
        <v>0</v>
      </c>
      <c r="I367" s="181"/>
      <c r="J367" s="181">
        <f t="shared" si="786"/>
        <v>0</v>
      </c>
      <c r="K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1">
        <f t="shared" si="787"/>
        <v>0</v>
      </c>
      <c r="AD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1">
        <f t="shared" si="788"/>
        <v>0</v>
      </c>
      <c r="AH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1">
        <f t="shared" si="789"/>
        <v>0</v>
      </c>
      <c r="AL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1">
        <f t="shared" si="790"/>
        <v>0</v>
      </c>
      <c r="AP367" s="181">
        <f t="shared" si="791"/>
        <v>0</v>
      </c>
    </row>
    <row r="368" spans="2:42">
      <c r="B368" s="179" t="s">
        <v>1031</v>
      </c>
      <c r="C368" s="180" t="s">
        <v>1032</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784"/>
        <v>0</v>
      </c>
      <c r="G368" s="181"/>
      <c r="H368" s="181">
        <f t="shared" si="785"/>
        <v>0</v>
      </c>
      <c r="I368" s="181"/>
      <c r="J368" s="181">
        <f t="shared" si="786"/>
        <v>0</v>
      </c>
      <c r="K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1">
        <f t="shared" si="787"/>
        <v>0</v>
      </c>
      <c r="AD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1">
        <f t="shared" si="788"/>
        <v>0</v>
      </c>
      <c r="AH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1">
        <f t="shared" si="789"/>
        <v>0</v>
      </c>
      <c r="AL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1">
        <f t="shared" si="790"/>
        <v>0</v>
      </c>
      <c r="AP368" s="181">
        <f t="shared" si="791"/>
        <v>0</v>
      </c>
    </row>
    <row r="369" spans="2:42">
      <c r="B369" s="179" t="s">
        <v>1033</v>
      </c>
      <c r="C369" s="180" t="s">
        <v>1034</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784"/>
        <v>0</v>
      </c>
      <c r="G369" s="181"/>
      <c r="H369" s="181">
        <f t="shared" si="785"/>
        <v>0</v>
      </c>
      <c r="I369" s="181"/>
      <c r="J369" s="181">
        <f t="shared" si="786"/>
        <v>0</v>
      </c>
      <c r="K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1">
        <f t="shared" si="787"/>
        <v>0</v>
      </c>
      <c r="AD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1">
        <f t="shared" si="788"/>
        <v>0</v>
      </c>
      <c r="AH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1">
        <f t="shared" si="789"/>
        <v>0</v>
      </c>
      <c r="AL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1">
        <f t="shared" si="790"/>
        <v>0</v>
      </c>
      <c r="AP369" s="181">
        <f t="shared" si="791"/>
        <v>0</v>
      </c>
    </row>
    <row r="370" spans="2:42">
      <c r="B370" s="179" t="s">
        <v>349</v>
      </c>
      <c r="C370" s="180" t="s">
        <v>1035</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784"/>
        <v>0</v>
      </c>
      <c r="G370" s="181"/>
      <c r="H370" s="181">
        <f t="shared" si="785"/>
        <v>0</v>
      </c>
      <c r="I370" s="181"/>
      <c r="J370" s="181">
        <f t="shared" si="786"/>
        <v>0</v>
      </c>
      <c r="K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1">
        <f t="shared" si="787"/>
        <v>0</v>
      </c>
      <c r="AD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1">
        <f t="shared" si="788"/>
        <v>0</v>
      </c>
      <c r="AH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1">
        <f t="shared" si="789"/>
        <v>0</v>
      </c>
      <c r="AL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1">
        <f t="shared" si="790"/>
        <v>0</v>
      </c>
      <c r="AP370" s="181">
        <f t="shared" si="791"/>
        <v>0</v>
      </c>
    </row>
    <row r="371" spans="2:42">
      <c r="B371" s="179" t="s">
        <v>1036</v>
      </c>
      <c r="C371" s="180" t="s">
        <v>1037</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1">
        <f t="shared" si="784"/>
        <v>0</v>
      </c>
      <c r="G371" s="181"/>
      <c r="H371" s="181">
        <f t="shared" si="785"/>
        <v>0</v>
      </c>
      <c r="I371" s="181"/>
      <c r="J371" s="181">
        <f t="shared" si="786"/>
        <v>0</v>
      </c>
      <c r="K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1">
        <f t="shared" si="787"/>
        <v>0</v>
      </c>
      <c r="AD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1">
        <f t="shared" si="788"/>
        <v>0</v>
      </c>
      <c r="AH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1">
        <f t="shared" si="789"/>
        <v>0</v>
      </c>
      <c r="AL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1">
        <f t="shared" si="790"/>
        <v>0</v>
      </c>
      <c r="AP371" s="181">
        <f t="shared" si="791"/>
        <v>0</v>
      </c>
    </row>
    <row r="372" spans="2:42">
      <c r="B372" s="179" t="s">
        <v>1038</v>
      </c>
      <c r="C372" s="180" t="s">
        <v>1039</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784"/>
        <v>0</v>
      </c>
      <c r="G372" s="181"/>
      <c r="H372" s="181">
        <f t="shared" si="785"/>
        <v>0</v>
      </c>
      <c r="I372" s="181"/>
      <c r="J372" s="181">
        <f t="shared" si="786"/>
        <v>0</v>
      </c>
      <c r="K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1">
        <f t="shared" si="787"/>
        <v>0</v>
      </c>
      <c r="AD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1">
        <f t="shared" si="788"/>
        <v>0</v>
      </c>
      <c r="AH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1">
        <f t="shared" si="789"/>
        <v>0</v>
      </c>
      <c r="AL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1">
        <f t="shared" si="790"/>
        <v>0</v>
      </c>
      <c r="AP372" s="181">
        <f t="shared" si="791"/>
        <v>0</v>
      </c>
    </row>
    <row r="373" spans="2:42">
      <c r="B373" s="179" t="s">
        <v>1040</v>
      </c>
      <c r="C373" s="180" t="s">
        <v>1041</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784"/>
        <v>0</v>
      </c>
      <c r="G373" s="181"/>
      <c r="H373" s="181">
        <f t="shared" si="785"/>
        <v>0</v>
      </c>
      <c r="I373" s="181"/>
      <c r="J373" s="181">
        <f t="shared" si="786"/>
        <v>0</v>
      </c>
      <c r="K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1">
        <f t="shared" si="787"/>
        <v>0</v>
      </c>
      <c r="AD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1">
        <f t="shared" si="788"/>
        <v>0</v>
      </c>
      <c r="AH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1">
        <f t="shared" si="789"/>
        <v>0</v>
      </c>
      <c r="AL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1">
        <f t="shared" si="790"/>
        <v>0</v>
      </c>
      <c r="AP373" s="181">
        <f t="shared" si="791"/>
        <v>0</v>
      </c>
    </row>
    <row r="374" spans="2:42">
      <c r="B374" s="179" t="s">
        <v>1042</v>
      </c>
      <c r="C374" s="180" t="s">
        <v>1043</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784"/>
        <v>0</v>
      </c>
      <c r="G374" s="181"/>
      <c r="H374" s="181">
        <f t="shared" si="785"/>
        <v>0</v>
      </c>
      <c r="I374" s="181"/>
      <c r="J374" s="181">
        <f t="shared" si="786"/>
        <v>0</v>
      </c>
      <c r="K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1">
        <f t="shared" si="787"/>
        <v>0</v>
      </c>
      <c r="AD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1">
        <f t="shared" si="788"/>
        <v>0</v>
      </c>
      <c r="AH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1">
        <f t="shared" si="789"/>
        <v>0</v>
      </c>
      <c r="AL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1">
        <f t="shared" si="790"/>
        <v>0</v>
      </c>
      <c r="AP374" s="181">
        <f t="shared" si="791"/>
        <v>0</v>
      </c>
    </row>
    <row r="375" spans="2:42">
      <c r="B375" s="179" t="s">
        <v>1044</v>
      </c>
      <c r="C375" s="180" t="s">
        <v>1045</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784"/>
        <v>0</v>
      </c>
      <c r="G375" s="181"/>
      <c r="H375" s="181">
        <f t="shared" si="785"/>
        <v>0</v>
      </c>
      <c r="I375" s="181"/>
      <c r="J375" s="181">
        <f t="shared" si="786"/>
        <v>0</v>
      </c>
      <c r="K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1">
        <f t="shared" si="787"/>
        <v>0</v>
      </c>
      <c r="AD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1">
        <f t="shared" si="788"/>
        <v>0</v>
      </c>
      <c r="AH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1">
        <f t="shared" si="789"/>
        <v>0</v>
      </c>
      <c r="AL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1">
        <f t="shared" si="790"/>
        <v>0</v>
      </c>
      <c r="AP375" s="181">
        <f t="shared" si="791"/>
        <v>0</v>
      </c>
    </row>
    <row r="376" spans="2:42">
      <c r="B376" s="179" t="s">
        <v>1046</v>
      </c>
      <c r="C376" s="180" t="s">
        <v>1047</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784"/>
        <v>0</v>
      </c>
      <c r="G376" s="181"/>
      <c r="H376" s="181">
        <f t="shared" si="785"/>
        <v>0</v>
      </c>
      <c r="I376" s="181"/>
      <c r="J376" s="181">
        <f t="shared" si="786"/>
        <v>0</v>
      </c>
      <c r="K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1">
        <f t="shared" si="787"/>
        <v>0</v>
      </c>
      <c r="AD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1">
        <f t="shared" si="788"/>
        <v>0</v>
      </c>
      <c r="AH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1">
        <f t="shared" si="789"/>
        <v>0</v>
      </c>
      <c r="AL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1">
        <f t="shared" si="790"/>
        <v>0</v>
      </c>
      <c r="AP376" s="181">
        <f t="shared" si="791"/>
        <v>0</v>
      </c>
    </row>
    <row r="377" spans="2:42">
      <c r="B377" s="179" t="s">
        <v>1048</v>
      </c>
      <c r="C377" s="180" t="s">
        <v>1049</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784"/>
        <v>0</v>
      </c>
      <c r="G377" s="181"/>
      <c r="H377" s="181">
        <f t="shared" si="785"/>
        <v>0</v>
      </c>
      <c r="I377" s="181"/>
      <c r="J377" s="181">
        <f t="shared" si="786"/>
        <v>0</v>
      </c>
      <c r="K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1">
        <f t="shared" si="787"/>
        <v>0</v>
      </c>
      <c r="AD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1">
        <f t="shared" si="788"/>
        <v>0</v>
      </c>
      <c r="AH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1">
        <f t="shared" si="789"/>
        <v>0</v>
      </c>
      <c r="AL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1">
        <f t="shared" si="790"/>
        <v>0</v>
      </c>
      <c r="AP377" s="181">
        <f t="shared" si="791"/>
        <v>0</v>
      </c>
    </row>
    <row r="378" spans="2:42">
      <c r="B378" s="179" t="s">
        <v>1050</v>
      </c>
      <c r="C378" s="180" t="s">
        <v>1051</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784"/>
        <v>0</v>
      </c>
      <c r="G378" s="181"/>
      <c r="H378" s="181">
        <f t="shared" si="785"/>
        <v>0</v>
      </c>
      <c r="I378" s="181"/>
      <c r="J378" s="181">
        <f t="shared" si="786"/>
        <v>0</v>
      </c>
      <c r="K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1">
        <f t="shared" si="787"/>
        <v>0</v>
      </c>
      <c r="AD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1">
        <f t="shared" si="788"/>
        <v>0</v>
      </c>
      <c r="AH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1">
        <f t="shared" si="789"/>
        <v>0</v>
      </c>
      <c r="AL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1">
        <f t="shared" si="790"/>
        <v>0</v>
      </c>
      <c r="AP378" s="181">
        <f t="shared" si="791"/>
        <v>0</v>
      </c>
    </row>
    <row r="379" spans="2:42">
      <c r="B379" s="179" t="s">
        <v>1052</v>
      </c>
      <c r="C379" s="180" t="s">
        <v>1053</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si="594"/>
        <v>0</v>
      </c>
      <c r="G379" s="181"/>
      <c r="H379" s="181">
        <f t="shared" si="595"/>
        <v>0</v>
      </c>
      <c r="I379" s="181"/>
      <c r="J379" s="181">
        <f t="shared" si="596"/>
        <v>0</v>
      </c>
      <c r="K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1">
        <f t="shared" si="599"/>
        <v>0</v>
      </c>
      <c r="AD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1">
        <f t="shared" si="600"/>
        <v>0</v>
      </c>
      <c r="AH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1">
        <f t="shared" si="601"/>
        <v>0</v>
      </c>
      <c r="AL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1">
        <f t="shared" si="602"/>
        <v>0</v>
      </c>
      <c r="AP379" s="181">
        <f t="shared" si="603"/>
        <v>0</v>
      </c>
    </row>
    <row r="380" spans="2:42">
      <c r="B380" s="179" t="s">
        <v>1054</v>
      </c>
      <c r="C380" s="180" t="s">
        <v>1055</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594"/>
        <v>0</v>
      </c>
      <c r="G380" s="181"/>
      <c r="H380" s="181">
        <f t="shared" si="595"/>
        <v>0</v>
      </c>
      <c r="I380" s="181"/>
      <c r="J380" s="181">
        <f t="shared" si="596"/>
        <v>0</v>
      </c>
      <c r="K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1">
        <f t="shared" si="599"/>
        <v>0</v>
      </c>
      <c r="AD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1">
        <f t="shared" si="600"/>
        <v>0</v>
      </c>
      <c r="AH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1">
        <f t="shared" si="601"/>
        <v>0</v>
      </c>
      <c r="AL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1">
        <f t="shared" si="602"/>
        <v>0</v>
      </c>
      <c r="AP380" s="181">
        <f t="shared" si="603"/>
        <v>0</v>
      </c>
    </row>
    <row r="381" spans="2:42">
      <c r="B381" s="179" t="s">
        <v>1056</v>
      </c>
      <c r="C381" s="180" t="s">
        <v>1055</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594"/>
        <v>0</v>
      </c>
      <c r="G381" s="181"/>
      <c r="H381" s="181">
        <f t="shared" si="595"/>
        <v>0</v>
      </c>
      <c r="I381" s="181"/>
      <c r="J381" s="181">
        <f t="shared" si="596"/>
        <v>0</v>
      </c>
      <c r="K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1">
        <f t="shared" si="599"/>
        <v>0</v>
      </c>
      <c r="AD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1">
        <f t="shared" si="600"/>
        <v>0</v>
      </c>
      <c r="AH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1">
        <f t="shared" si="601"/>
        <v>0</v>
      </c>
      <c r="AL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1">
        <f t="shared" si="602"/>
        <v>0</v>
      </c>
      <c r="AP381" s="181">
        <f t="shared" si="603"/>
        <v>0</v>
      </c>
    </row>
    <row r="382" spans="2:42">
      <c r="B382" s="179" t="s">
        <v>1057</v>
      </c>
      <c r="C382" s="180" t="s">
        <v>1058</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594"/>
        <v>0</v>
      </c>
      <c r="G382" s="181"/>
      <c r="H382" s="181">
        <f t="shared" si="595"/>
        <v>0</v>
      </c>
      <c r="I382" s="181"/>
      <c r="J382" s="181">
        <f t="shared" si="596"/>
        <v>0</v>
      </c>
      <c r="K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1">
        <f t="shared" si="599"/>
        <v>0</v>
      </c>
      <c r="AD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1">
        <f t="shared" si="600"/>
        <v>0</v>
      </c>
      <c r="AH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1">
        <f t="shared" si="601"/>
        <v>0</v>
      </c>
      <c r="AL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1">
        <f t="shared" si="602"/>
        <v>0</v>
      </c>
      <c r="AP382" s="181">
        <f t="shared" si="603"/>
        <v>0</v>
      </c>
    </row>
    <row r="383" spans="2:42">
      <c r="B383" s="188" t="s">
        <v>350</v>
      </c>
      <c r="C383" s="189" t="s">
        <v>218</v>
      </c>
      <c r="D383" s="190">
        <f>SUM(D384:D388)</f>
        <v>0</v>
      </c>
      <c r="E383" s="190">
        <f>SUM(E384:E388)</f>
        <v>0</v>
      </c>
      <c r="F383" s="190">
        <f t="shared" ref="F383:F498" si="792">D383+E383</f>
        <v>0</v>
      </c>
      <c r="G383" s="190">
        <f>SUM(G384:G388)</f>
        <v>0</v>
      </c>
      <c r="H383" s="190">
        <f t="shared" si="595"/>
        <v>0</v>
      </c>
      <c r="I383" s="190">
        <f>SUM(I384:I388)</f>
        <v>0</v>
      </c>
      <c r="J383" s="190">
        <f t="shared" si="596"/>
        <v>0</v>
      </c>
      <c r="K383" s="190">
        <f t="shared" ref="K383:AB383" si="793">SUM(K384:K388)</f>
        <v>0</v>
      </c>
      <c r="L383" s="190">
        <f t="shared" si="793"/>
        <v>0</v>
      </c>
      <c r="M383" s="190">
        <f t="shared" si="793"/>
        <v>0</v>
      </c>
      <c r="N383" s="190">
        <f t="shared" si="793"/>
        <v>0</v>
      </c>
      <c r="O383" s="190">
        <f t="shared" si="793"/>
        <v>0</v>
      </c>
      <c r="P383" s="190">
        <f t="shared" ref="P383:Q383" si="794">SUM(P384:P388)</f>
        <v>0</v>
      </c>
      <c r="Q383" s="190">
        <f t="shared" si="794"/>
        <v>0</v>
      </c>
      <c r="R383" s="190">
        <f t="shared" si="793"/>
        <v>0</v>
      </c>
      <c r="S383" s="190">
        <f t="shared" si="793"/>
        <v>0</v>
      </c>
      <c r="T383" s="190">
        <f t="shared" ref="T383" si="795">SUM(T384:T388)</f>
        <v>0</v>
      </c>
      <c r="U383" s="190">
        <f t="shared" si="793"/>
        <v>0</v>
      </c>
      <c r="V383" s="190">
        <f t="shared" si="793"/>
        <v>0</v>
      </c>
      <c r="W383" s="190">
        <f t="shared" ref="W383" si="796">SUM(W384:W388)</f>
        <v>0</v>
      </c>
      <c r="X383" s="190">
        <f t="shared" si="793"/>
        <v>0</v>
      </c>
      <c r="Y383" s="190">
        <f t="shared" si="793"/>
        <v>0</v>
      </c>
      <c r="Z383" s="190">
        <f t="shared" si="793"/>
        <v>0</v>
      </c>
      <c r="AA383" s="190">
        <f t="shared" si="793"/>
        <v>0</v>
      </c>
      <c r="AB383" s="190">
        <f t="shared" si="793"/>
        <v>0</v>
      </c>
      <c r="AC383" s="190">
        <f t="shared" si="599"/>
        <v>0</v>
      </c>
      <c r="AD383" s="190">
        <f>SUM(AD384:AD388)</f>
        <v>0</v>
      </c>
      <c r="AE383" s="190">
        <f>SUM(AE384:AE388)</f>
        <v>0</v>
      </c>
      <c r="AF383" s="190">
        <f>SUM(AF384:AF388)</f>
        <v>0</v>
      </c>
      <c r="AG383" s="190">
        <f t="shared" si="600"/>
        <v>0</v>
      </c>
      <c r="AH383" s="190">
        <f>SUM(AH384:AH388)</f>
        <v>0</v>
      </c>
      <c r="AI383" s="190">
        <f>SUM(AI384:AI388)</f>
        <v>0</v>
      </c>
      <c r="AJ383" s="190">
        <f>SUM(AJ384:AJ388)</f>
        <v>0</v>
      </c>
      <c r="AK383" s="190">
        <f t="shared" si="601"/>
        <v>0</v>
      </c>
      <c r="AL383" s="190">
        <f>SUM(AL384:AL388)</f>
        <v>0</v>
      </c>
      <c r="AM383" s="190">
        <f>SUM(AM384:AM388)</f>
        <v>0</v>
      </c>
      <c r="AN383" s="190">
        <f>SUM(AN384:AN388)</f>
        <v>0</v>
      </c>
      <c r="AO383" s="190">
        <f t="shared" si="602"/>
        <v>0</v>
      </c>
      <c r="AP383" s="190">
        <f t="shared" si="603"/>
        <v>0</v>
      </c>
    </row>
    <row r="384" spans="2:42">
      <c r="B384" s="179" t="s">
        <v>351</v>
      </c>
      <c r="C384" s="180" t="s">
        <v>219</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792"/>
        <v>0</v>
      </c>
      <c r="G384" s="181"/>
      <c r="H384" s="181">
        <f t="shared" si="595"/>
        <v>0</v>
      </c>
      <c r="I384" s="181"/>
      <c r="J384" s="181">
        <f t="shared" si="596"/>
        <v>0</v>
      </c>
      <c r="K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1">
        <f t="shared" si="599"/>
        <v>0</v>
      </c>
      <c r="AD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1">
        <f t="shared" si="600"/>
        <v>0</v>
      </c>
      <c r="AH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1">
        <f t="shared" si="601"/>
        <v>0</v>
      </c>
      <c r="AL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1">
        <f t="shared" si="602"/>
        <v>0</v>
      </c>
      <c r="AP384" s="181">
        <f t="shared" si="603"/>
        <v>0</v>
      </c>
    </row>
    <row r="385" spans="1:42">
      <c r="B385" s="179" t="s">
        <v>1059</v>
      </c>
      <c r="C385" s="180" t="s">
        <v>1060</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1">
        <f t="shared" si="792"/>
        <v>0</v>
      </c>
      <c r="G385" s="181"/>
      <c r="H385" s="181">
        <f t="shared" si="595"/>
        <v>0</v>
      </c>
      <c r="I385" s="181"/>
      <c r="J385" s="181">
        <f t="shared" si="596"/>
        <v>0</v>
      </c>
      <c r="K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1">
        <f t="shared" si="599"/>
        <v>0</v>
      </c>
      <c r="AD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1">
        <f t="shared" si="600"/>
        <v>0</v>
      </c>
      <c r="AH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1">
        <f t="shared" si="601"/>
        <v>0</v>
      </c>
      <c r="AL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1">
        <f t="shared" si="602"/>
        <v>0</v>
      </c>
      <c r="AP385" s="181">
        <f t="shared" si="603"/>
        <v>0</v>
      </c>
    </row>
    <row r="386" spans="1:42">
      <c r="B386" s="179" t="s">
        <v>1061</v>
      </c>
      <c r="C386" s="180" t="s">
        <v>1062</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ref="F386" si="797">D386+E386</f>
        <v>0</v>
      </c>
      <c r="G386" s="181"/>
      <c r="H386" s="181">
        <f t="shared" ref="H386" si="798">F386-G386</f>
        <v>0</v>
      </c>
      <c r="I386" s="181"/>
      <c r="J386" s="181">
        <f t="shared" ref="J386" si="799">F386-I386</f>
        <v>0</v>
      </c>
      <c r="K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1">
        <f t="shared" ref="AC386" si="800">Z386+AA386+AB386</f>
        <v>0</v>
      </c>
      <c r="AD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1">
        <f t="shared" ref="AG386" si="801">AD386+AE386+AF386</f>
        <v>0</v>
      </c>
      <c r="AH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1">
        <f t="shared" ref="AK386" si="802">AH386+AI386+AJ386</f>
        <v>0</v>
      </c>
      <c r="AL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1">
        <f t="shared" ref="AO386" si="803">AL386+AM386+AN386</f>
        <v>0</v>
      </c>
      <c r="AP386" s="181">
        <f t="shared" ref="AP386" si="804">AC386+AG386+AK386+AO386</f>
        <v>0</v>
      </c>
    </row>
    <row r="387" spans="1:42">
      <c r="A387" s="113"/>
      <c r="B387" s="179" t="s">
        <v>1063</v>
      </c>
      <c r="C387" s="180" t="s">
        <v>1395</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ref="F387" si="805">D387+E387</f>
        <v>0</v>
      </c>
      <c r="G387" s="181"/>
      <c r="H387" s="181">
        <f t="shared" ref="H387" si="806">F387-G387</f>
        <v>0</v>
      </c>
      <c r="I387" s="181"/>
      <c r="J387" s="181">
        <f t="shared" ref="J387" si="807">F387-I387</f>
        <v>0</v>
      </c>
      <c r="K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1">
        <f t="shared" ref="AC387" si="808">Z387+AA387+AB387</f>
        <v>0</v>
      </c>
      <c r="AD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1">
        <f t="shared" ref="AG387" si="809">AD387+AE387+AF387</f>
        <v>0</v>
      </c>
      <c r="AH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1">
        <f t="shared" ref="AK387" si="810">AH387+AI387+AJ387</f>
        <v>0</v>
      </c>
      <c r="AL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1">
        <f t="shared" ref="AO387" si="811">AL387+AM387+AN387</f>
        <v>0</v>
      </c>
      <c r="AP387" s="181">
        <f t="shared" ref="AP387" si="812">AC387+AG387+AK387+AO387</f>
        <v>0</v>
      </c>
    </row>
    <row r="388" spans="1:42">
      <c r="A388" s="113"/>
      <c r="B388" s="179" t="s">
        <v>1065</v>
      </c>
      <c r="C388" s="180" t="s">
        <v>1064</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792"/>
        <v>0</v>
      </c>
      <c r="G388" s="181"/>
      <c r="H388" s="181">
        <f t="shared" si="595"/>
        <v>0</v>
      </c>
      <c r="I388" s="181"/>
      <c r="J388" s="181">
        <f t="shared" si="596"/>
        <v>0</v>
      </c>
      <c r="K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1">
        <f t="shared" si="599"/>
        <v>0</v>
      </c>
      <c r="AD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1">
        <f t="shared" si="600"/>
        <v>0</v>
      </c>
      <c r="AH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1">
        <f t="shared" si="601"/>
        <v>0</v>
      </c>
      <c r="AL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1">
        <f t="shared" si="602"/>
        <v>0</v>
      </c>
      <c r="AP388" s="181">
        <f t="shared" si="603"/>
        <v>0</v>
      </c>
    </row>
    <row r="389" spans="1:42">
      <c r="B389" s="188" t="s">
        <v>352</v>
      </c>
      <c r="C389" s="189" t="s">
        <v>220</v>
      </c>
      <c r="D389" s="190">
        <f>SUM(D390:D396)</f>
        <v>0</v>
      </c>
      <c r="E389" s="190">
        <f>SUM(E390:E396)</f>
        <v>0</v>
      </c>
      <c r="F389" s="190">
        <f t="shared" si="792"/>
        <v>0</v>
      </c>
      <c r="G389" s="190">
        <f>SUM(G390:G396)</f>
        <v>0</v>
      </c>
      <c r="H389" s="190">
        <f t="shared" si="595"/>
        <v>0</v>
      </c>
      <c r="I389" s="190">
        <f>SUM(I390:I396)</f>
        <v>0</v>
      </c>
      <c r="J389" s="190">
        <f t="shared" si="596"/>
        <v>0</v>
      </c>
      <c r="K389" s="190">
        <f t="shared" ref="K389:AB389" si="813">SUM(K390:K396)</f>
        <v>0</v>
      </c>
      <c r="L389" s="190">
        <f t="shared" si="813"/>
        <v>0</v>
      </c>
      <c r="M389" s="190">
        <f t="shared" si="813"/>
        <v>0</v>
      </c>
      <c r="N389" s="190">
        <f t="shared" si="813"/>
        <v>0</v>
      </c>
      <c r="O389" s="190">
        <f t="shared" si="813"/>
        <v>0</v>
      </c>
      <c r="P389" s="190">
        <f t="shared" si="813"/>
        <v>0</v>
      </c>
      <c r="Q389" s="190">
        <f t="shared" si="813"/>
        <v>0</v>
      </c>
      <c r="R389" s="190">
        <f t="shared" si="813"/>
        <v>0</v>
      </c>
      <c r="S389" s="190">
        <f t="shared" si="813"/>
        <v>0</v>
      </c>
      <c r="T389" s="190">
        <f t="shared" ref="T389" si="814">SUM(T390:T396)</f>
        <v>0</v>
      </c>
      <c r="U389" s="190">
        <f t="shared" si="813"/>
        <v>0</v>
      </c>
      <c r="V389" s="190">
        <f t="shared" si="813"/>
        <v>0</v>
      </c>
      <c r="W389" s="190">
        <f t="shared" si="813"/>
        <v>0</v>
      </c>
      <c r="X389" s="190">
        <f t="shared" si="813"/>
        <v>0</v>
      </c>
      <c r="Y389" s="190">
        <f t="shared" si="813"/>
        <v>0</v>
      </c>
      <c r="Z389" s="190">
        <f t="shared" si="813"/>
        <v>0</v>
      </c>
      <c r="AA389" s="190">
        <f t="shared" si="813"/>
        <v>0</v>
      </c>
      <c r="AB389" s="190">
        <f t="shared" si="813"/>
        <v>0</v>
      </c>
      <c r="AC389" s="190">
        <f t="shared" si="599"/>
        <v>0</v>
      </c>
      <c r="AD389" s="190">
        <f>SUM(AD390:AD396)</f>
        <v>0</v>
      </c>
      <c r="AE389" s="190">
        <f>SUM(AE390:AE396)</f>
        <v>0</v>
      </c>
      <c r="AF389" s="190">
        <f>SUM(AF390:AF396)</f>
        <v>0</v>
      </c>
      <c r="AG389" s="190">
        <f t="shared" si="600"/>
        <v>0</v>
      </c>
      <c r="AH389" s="190">
        <f>SUM(AH390:AH396)</f>
        <v>0</v>
      </c>
      <c r="AI389" s="190">
        <f>SUM(AI390:AI396)</f>
        <v>0</v>
      </c>
      <c r="AJ389" s="190">
        <f>SUM(AJ390:AJ396)</f>
        <v>0</v>
      </c>
      <c r="AK389" s="190">
        <f t="shared" si="601"/>
        <v>0</v>
      </c>
      <c r="AL389" s="190">
        <f>SUM(AL390:AL396)</f>
        <v>0</v>
      </c>
      <c r="AM389" s="190">
        <f>SUM(AM390:AM396)</f>
        <v>0</v>
      </c>
      <c r="AN389" s="190">
        <f>SUM(AN390:AN396)</f>
        <v>0</v>
      </c>
      <c r="AO389" s="190">
        <f t="shared" si="602"/>
        <v>0</v>
      </c>
      <c r="AP389" s="190">
        <f t="shared" si="603"/>
        <v>0</v>
      </c>
    </row>
    <row r="390" spans="1:42">
      <c r="B390" s="179" t="s">
        <v>353</v>
      </c>
      <c r="C390" s="180" t="s">
        <v>221</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1">
        <f t="shared" si="792"/>
        <v>0</v>
      </c>
      <c r="G390" s="181"/>
      <c r="H390" s="181">
        <f t="shared" si="595"/>
        <v>0</v>
      </c>
      <c r="I390" s="181"/>
      <c r="J390" s="181">
        <f t="shared" si="596"/>
        <v>0</v>
      </c>
      <c r="K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1">
        <f t="shared" si="599"/>
        <v>0</v>
      </c>
      <c r="AD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1">
        <f t="shared" si="600"/>
        <v>0</v>
      </c>
      <c r="AH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1">
        <f t="shared" si="601"/>
        <v>0</v>
      </c>
      <c r="AL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1">
        <f t="shared" si="602"/>
        <v>0</v>
      </c>
      <c r="AP390" s="181">
        <f t="shared" si="603"/>
        <v>0</v>
      </c>
    </row>
    <row r="391" spans="1:42">
      <c r="B391" s="179" t="s">
        <v>1066</v>
      </c>
      <c r="C391" s="180" t="s">
        <v>1067</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ref="F391:F394" si="815">D391+E391</f>
        <v>0</v>
      </c>
      <c r="G391" s="181"/>
      <c r="H391" s="181">
        <f t="shared" ref="H391:H394" si="816">F391-G391</f>
        <v>0</v>
      </c>
      <c r="I391" s="181"/>
      <c r="J391" s="181">
        <f t="shared" ref="J391:J394" si="817">F391-I391</f>
        <v>0</v>
      </c>
      <c r="K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1">
        <f t="shared" ref="AC391:AC394" si="818">Z391+AA391+AB391</f>
        <v>0</v>
      </c>
      <c r="AD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1">
        <f t="shared" ref="AG391:AG394" si="819">AD391+AE391+AF391</f>
        <v>0</v>
      </c>
      <c r="AH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1">
        <f t="shared" ref="AK391:AK394" si="820">AH391+AI391+AJ391</f>
        <v>0</v>
      </c>
      <c r="AL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1">
        <f t="shared" ref="AO391:AO394" si="821">AL391+AM391+AN391</f>
        <v>0</v>
      </c>
      <c r="AP391" s="181">
        <f t="shared" ref="AP391:AP394" si="822">AC391+AG391+AK391+AO391</f>
        <v>0</v>
      </c>
    </row>
    <row r="392" spans="1:42">
      <c r="B392" s="179" t="s">
        <v>354</v>
      </c>
      <c r="C392" s="180" t="s">
        <v>222</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815"/>
        <v>0</v>
      </c>
      <c r="G392" s="181"/>
      <c r="H392" s="181">
        <f t="shared" si="816"/>
        <v>0</v>
      </c>
      <c r="I392" s="181"/>
      <c r="J392" s="181">
        <f t="shared" si="817"/>
        <v>0</v>
      </c>
      <c r="K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1">
        <f t="shared" si="818"/>
        <v>0</v>
      </c>
      <c r="AD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1">
        <f t="shared" si="819"/>
        <v>0</v>
      </c>
      <c r="AH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1">
        <f t="shared" si="820"/>
        <v>0</v>
      </c>
      <c r="AL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1">
        <f t="shared" si="821"/>
        <v>0</v>
      </c>
      <c r="AP392" s="181">
        <f t="shared" si="822"/>
        <v>0</v>
      </c>
    </row>
    <row r="393" spans="1:42">
      <c r="B393" s="179" t="s">
        <v>1068</v>
      </c>
      <c r="C393" s="180" t="s">
        <v>1069</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815"/>
        <v>0</v>
      </c>
      <c r="G393" s="181"/>
      <c r="H393" s="181">
        <f t="shared" si="816"/>
        <v>0</v>
      </c>
      <c r="I393" s="181"/>
      <c r="J393" s="181">
        <f t="shared" si="817"/>
        <v>0</v>
      </c>
      <c r="K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1">
        <f t="shared" si="818"/>
        <v>0</v>
      </c>
      <c r="AD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1">
        <f t="shared" si="819"/>
        <v>0</v>
      </c>
      <c r="AH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1">
        <f t="shared" si="820"/>
        <v>0</v>
      </c>
      <c r="AL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1">
        <f t="shared" si="821"/>
        <v>0</v>
      </c>
      <c r="AP393" s="181">
        <f t="shared" si="822"/>
        <v>0</v>
      </c>
    </row>
    <row r="394" spans="1:42">
      <c r="B394" s="179" t="s">
        <v>1070</v>
      </c>
      <c r="C394" s="180" t="s">
        <v>1071</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815"/>
        <v>0</v>
      </c>
      <c r="G394" s="181"/>
      <c r="H394" s="181">
        <f t="shared" si="816"/>
        <v>0</v>
      </c>
      <c r="I394" s="181"/>
      <c r="J394" s="181">
        <f t="shared" si="817"/>
        <v>0</v>
      </c>
      <c r="K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1">
        <f t="shared" si="818"/>
        <v>0</v>
      </c>
      <c r="AD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1">
        <f t="shared" si="819"/>
        <v>0</v>
      </c>
      <c r="AH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1">
        <f t="shared" si="820"/>
        <v>0</v>
      </c>
      <c r="AL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1">
        <f t="shared" si="821"/>
        <v>0</v>
      </c>
      <c r="AP394" s="181">
        <f t="shared" si="822"/>
        <v>0</v>
      </c>
    </row>
    <row r="395" spans="1:42">
      <c r="B395" s="179" t="s">
        <v>355</v>
      </c>
      <c r="C395" s="180" t="s">
        <v>223</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792"/>
        <v>0</v>
      </c>
      <c r="G395" s="181"/>
      <c r="H395" s="181">
        <f t="shared" si="595"/>
        <v>0</v>
      </c>
      <c r="I395" s="181"/>
      <c r="J395" s="181">
        <f t="shared" si="596"/>
        <v>0</v>
      </c>
      <c r="K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1">
        <f t="shared" si="599"/>
        <v>0</v>
      </c>
      <c r="AD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1">
        <f t="shared" si="600"/>
        <v>0</v>
      </c>
      <c r="AH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1">
        <f t="shared" si="601"/>
        <v>0</v>
      </c>
      <c r="AL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1">
        <f t="shared" si="602"/>
        <v>0</v>
      </c>
      <c r="AP395" s="181">
        <f t="shared" si="603"/>
        <v>0</v>
      </c>
    </row>
    <row r="396" spans="1:42">
      <c r="B396" s="179" t="s">
        <v>1072</v>
      </c>
      <c r="C396" s="180" t="s">
        <v>1073</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ref="F396" si="823">D396+E396</f>
        <v>0</v>
      </c>
      <c r="G396" s="181"/>
      <c r="H396" s="181">
        <f t="shared" ref="H396" si="824">F396-G396</f>
        <v>0</v>
      </c>
      <c r="I396" s="181"/>
      <c r="J396" s="181">
        <f t="shared" ref="J396" si="825">F396-I396</f>
        <v>0</v>
      </c>
      <c r="K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1">
        <f t="shared" ref="AC396" si="826">Z396+AA396+AB396</f>
        <v>0</v>
      </c>
      <c r="AD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1">
        <f t="shared" ref="AG396" si="827">AD396+AE396+AF396</f>
        <v>0</v>
      </c>
      <c r="AH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1">
        <f t="shared" ref="AK396" si="828">AH396+AI396+AJ396</f>
        <v>0</v>
      </c>
      <c r="AL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1">
        <f t="shared" ref="AO396" si="829">AL396+AM396+AN396</f>
        <v>0</v>
      </c>
      <c r="AP396" s="181">
        <f t="shared" ref="AP396" si="830">AC396+AG396+AK396+AO396</f>
        <v>0</v>
      </c>
    </row>
    <row r="397" spans="1:42">
      <c r="B397" s="176" t="s">
        <v>361</v>
      </c>
      <c r="C397" s="177" t="s">
        <v>229</v>
      </c>
      <c r="D397" s="178">
        <f>D398+D459+D467+D485+D489</f>
        <v>13536800</v>
      </c>
      <c r="E397" s="178">
        <f>E398+E459+E467+E485+E489</f>
        <v>0</v>
      </c>
      <c r="F397" s="178">
        <f t="shared" si="792"/>
        <v>13536800</v>
      </c>
      <c r="G397" s="178">
        <f>G398+G459+G467+G485+G489</f>
        <v>0</v>
      </c>
      <c r="H397" s="178">
        <f t="shared" si="595"/>
        <v>13536800</v>
      </c>
      <c r="I397" s="178">
        <f>I398+I459+I467+I485+I489</f>
        <v>0</v>
      </c>
      <c r="J397" s="178">
        <f t="shared" si="596"/>
        <v>13536800</v>
      </c>
      <c r="K397" s="178">
        <f t="shared" ref="K397:AB397" si="831">K398+K459+K467+K485+K489</f>
        <v>0</v>
      </c>
      <c r="L397" s="178">
        <f t="shared" si="831"/>
        <v>13536800</v>
      </c>
      <c r="M397" s="178">
        <f t="shared" si="831"/>
        <v>0</v>
      </c>
      <c r="N397" s="178">
        <f t="shared" si="831"/>
        <v>0</v>
      </c>
      <c r="O397" s="178">
        <f t="shared" si="831"/>
        <v>0</v>
      </c>
      <c r="P397" s="178">
        <f t="shared" si="831"/>
        <v>0</v>
      </c>
      <c r="Q397" s="178">
        <f t="shared" si="831"/>
        <v>0</v>
      </c>
      <c r="R397" s="178">
        <f t="shared" si="831"/>
        <v>0</v>
      </c>
      <c r="S397" s="178">
        <f t="shared" si="831"/>
        <v>0</v>
      </c>
      <c r="T397" s="178">
        <f t="shared" ref="T397" si="832">T398+T459+T467+T485+T489</f>
        <v>0</v>
      </c>
      <c r="U397" s="178">
        <f t="shared" si="831"/>
        <v>0</v>
      </c>
      <c r="V397" s="178">
        <f t="shared" si="831"/>
        <v>0</v>
      </c>
      <c r="W397" s="178">
        <f t="shared" si="831"/>
        <v>0</v>
      </c>
      <c r="X397" s="178">
        <f t="shared" si="831"/>
        <v>0</v>
      </c>
      <c r="Y397" s="178">
        <f t="shared" si="831"/>
        <v>0</v>
      </c>
      <c r="Z397" s="178">
        <f t="shared" si="831"/>
        <v>11950000</v>
      </c>
      <c r="AA397" s="178">
        <f t="shared" si="831"/>
        <v>1556800</v>
      </c>
      <c r="AB397" s="178">
        <f t="shared" si="831"/>
        <v>0</v>
      </c>
      <c r="AC397" s="178">
        <f t="shared" si="599"/>
        <v>13506800</v>
      </c>
      <c r="AD397" s="178">
        <f>AD398+AD459+AD467+AD485+AD489</f>
        <v>0</v>
      </c>
      <c r="AE397" s="178">
        <f>AE398+AE459+AE467+AE485+AE489</f>
        <v>0</v>
      </c>
      <c r="AF397" s="178">
        <f>AF398+AF459+AF467+AF485+AF489</f>
        <v>0</v>
      </c>
      <c r="AG397" s="178">
        <f t="shared" si="600"/>
        <v>0</v>
      </c>
      <c r="AH397" s="178">
        <f>AH398+AH459+AH467+AH485+AH489</f>
        <v>0</v>
      </c>
      <c r="AI397" s="178">
        <f>AI398+AI459+AI467+AI485+AI489</f>
        <v>0</v>
      </c>
      <c r="AJ397" s="178">
        <f>AJ398+AJ459+AJ467+AJ485+AJ489</f>
        <v>30000</v>
      </c>
      <c r="AK397" s="178">
        <f t="shared" si="601"/>
        <v>30000</v>
      </c>
      <c r="AL397" s="178">
        <f>AL398+AL459+AL467+AL485+AL489</f>
        <v>0</v>
      </c>
      <c r="AM397" s="178">
        <f>AM398+AM459+AM467+AM485+AM489</f>
        <v>0</v>
      </c>
      <c r="AN397" s="178">
        <f>AN398+AN459+AN467+AN485+AN489</f>
        <v>0</v>
      </c>
      <c r="AO397" s="178">
        <f t="shared" si="602"/>
        <v>0</v>
      </c>
      <c r="AP397" s="178">
        <f t="shared" si="603"/>
        <v>13536800</v>
      </c>
    </row>
    <row r="398" spans="1:42">
      <c r="B398" s="188" t="s">
        <v>362</v>
      </c>
      <c r="C398" s="189" t="s">
        <v>230</v>
      </c>
      <c r="D398" s="190">
        <f>SUM(D399:D458)</f>
        <v>13500000</v>
      </c>
      <c r="E398" s="190">
        <f>SUM(E399:E458)</f>
        <v>0</v>
      </c>
      <c r="F398" s="190">
        <f t="shared" si="792"/>
        <v>13500000</v>
      </c>
      <c r="G398" s="190">
        <f t="shared" ref="G398:I398" si="833">SUM(G399:G458)</f>
        <v>0</v>
      </c>
      <c r="H398" s="190">
        <f t="shared" si="595"/>
        <v>13500000</v>
      </c>
      <c r="I398" s="190">
        <f t="shared" si="833"/>
        <v>0</v>
      </c>
      <c r="J398" s="190">
        <f t="shared" si="596"/>
        <v>13500000</v>
      </c>
      <c r="K398" s="190">
        <f t="shared" ref="K398:AN398" si="834">SUM(K399:K458)</f>
        <v>0</v>
      </c>
      <c r="L398" s="190">
        <f t="shared" si="834"/>
        <v>13500000</v>
      </c>
      <c r="M398" s="190">
        <f t="shared" si="834"/>
        <v>0</v>
      </c>
      <c r="N398" s="190">
        <f t="shared" si="834"/>
        <v>0</v>
      </c>
      <c r="O398" s="190">
        <f t="shared" si="834"/>
        <v>0</v>
      </c>
      <c r="P398" s="190">
        <f t="shared" ref="P398:Q398" si="835">SUM(P399:P458)</f>
        <v>0</v>
      </c>
      <c r="Q398" s="190">
        <f t="shared" si="835"/>
        <v>0</v>
      </c>
      <c r="R398" s="190">
        <f t="shared" si="834"/>
        <v>0</v>
      </c>
      <c r="S398" s="190">
        <f t="shared" si="834"/>
        <v>0</v>
      </c>
      <c r="T398" s="190">
        <f t="shared" ref="T398" si="836">SUM(T399:T458)</f>
        <v>0</v>
      </c>
      <c r="U398" s="190">
        <f t="shared" si="834"/>
        <v>0</v>
      </c>
      <c r="V398" s="190">
        <f t="shared" si="834"/>
        <v>0</v>
      </c>
      <c r="W398" s="190">
        <f t="shared" ref="W398" si="837">SUM(W399:W458)</f>
        <v>0</v>
      </c>
      <c r="X398" s="190">
        <f t="shared" si="834"/>
        <v>0</v>
      </c>
      <c r="Y398" s="190">
        <f t="shared" si="834"/>
        <v>0</v>
      </c>
      <c r="Z398" s="190">
        <f t="shared" si="834"/>
        <v>11950000</v>
      </c>
      <c r="AA398" s="190">
        <f t="shared" si="834"/>
        <v>1520000</v>
      </c>
      <c r="AB398" s="190">
        <f t="shared" si="834"/>
        <v>0</v>
      </c>
      <c r="AC398" s="190">
        <f t="shared" si="599"/>
        <v>13470000</v>
      </c>
      <c r="AD398" s="190">
        <f t="shared" si="834"/>
        <v>0</v>
      </c>
      <c r="AE398" s="190">
        <f t="shared" si="834"/>
        <v>0</v>
      </c>
      <c r="AF398" s="190">
        <f t="shared" si="834"/>
        <v>0</v>
      </c>
      <c r="AG398" s="190">
        <f t="shared" si="600"/>
        <v>0</v>
      </c>
      <c r="AH398" s="190">
        <f t="shared" si="834"/>
        <v>0</v>
      </c>
      <c r="AI398" s="190">
        <f t="shared" si="834"/>
        <v>0</v>
      </c>
      <c r="AJ398" s="190">
        <f t="shared" si="834"/>
        <v>30000</v>
      </c>
      <c r="AK398" s="190">
        <f t="shared" si="601"/>
        <v>30000</v>
      </c>
      <c r="AL398" s="190">
        <f t="shared" si="834"/>
        <v>0</v>
      </c>
      <c r="AM398" s="190">
        <f t="shared" si="834"/>
        <v>0</v>
      </c>
      <c r="AN398" s="190">
        <f t="shared" si="834"/>
        <v>0</v>
      </c>
      <c r="AO398" s="190">
        <f t="shared" si="602"/>
        <v>0</v>
      </c>
      <c r="AP398" s="190">
        <f t="shared" si="603"/>
        <v>13500000</v>
      </c>
    </row>
    <row r="399" spans="1:42">
      <c r="B399" s="179" t="s">
        <v>363</v>
      </c>
      <c r="C399" s="180" t="s">
        <v>231</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792"/>
        <v>0</v>
      </c>
      <c r="G399" s="181"/>
      <c r="H399" s="181">
        <f t="shared" si="595"/>
        <v>0</v>
      </c>
      <c r="I399" s="181"/>
      <c r="J399" s="181">
        <f t="shared" si="596"/>
        <v>0</v>
      </c>
      <c r="K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1">
        <f t="shared" si="599"/>
        <v>0</v>
      </c>
      <c r="AD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1">
        <f t="shared" si="600"/>
        <v>0</v>
      </c>
      <c r="AH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1">
        <f t="shared" si="601"/>
        <v>0</v>
      </c>
      <c r="AL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1">
        <f t="shared" si="602"/>
        <v>0</v>
      </c>
      <c r="AP399" s="181">
        <f t="shared" si="603"/>
        <v>0</v>
      </c>
    </row>
    <row r="400" spans="1:42">
      <c r="B400" s="179" t="s">
        <v>1075</v>
      </c>
      <c r="C400" s="180" t="s">
        <v>1076</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792"/>
        <v>0</v>
      </c>
      <c r="G400" s="181"/>
      <c r="H400" s="181">
        <f t="shared" si="595"/>
        <v>0</v>
      </c>
      <c r="I400" s="181"/>
      <c r="J400" s="181">
        <f t="shared" si="596"/>
        <v>0</v>
      </c>
      <c r="K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1">
        <f t="shared" si="599"/>
        <v>0</v>
      </c>
      <c r="AD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1">
        <f t="shared" si="600"/>
        <v>0</v>
      </c>
      <c r="AH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1">
        <f t="shared" si="601"/>
        <v>0</v>
      </c>
      <c r="AL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1">
        <f t="shared" si="602"/>
        <v>0</v>
      </c>
      <c r="AP400" s="181">
        <f t="shared" si="603"/>
        <v>0</v>
      </c>
    </row>
    <row r="401" spans="2:42">
      <c r="B401" s="179" t="s">
        <v>1077</v>
      </c>
      <c r="C401" s="180" t="s">
        <v>1078</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792"/>
        <v>0</v>
      </c>
      <c r="G401" s="181"/>
      <c r="H401" s="181">
        <f t="shared" si="595"/>
        <v>0</v>
      </c>
      <c r="I401" s="181"/>
      <c r="J401" s="181">
        <f t="shared" si="596"/>
        <v>0</v>
      </c>
      <c r="K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1">
        <f t="shared" si="599"/>
        <v>0</v>
      </c>
      <c r="AD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1">
        <f t="shared" si="600"/>
        <v>0</v>
      </c>
      <c r="AH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1">
        <f t="shared" si="601"/>
        <v>0</v>
      </c>
      <c r="AL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1">
        <f t="shared" si="602"/>
        <v>0</v>
      </c>
      <c r="AP401" s="181">
        <f t="shared" si="603"/>
        <v>0</v>
      </c>
    </row>
    <row r="402" spans="2:42">
      <c r="B402" s="179" t="s">
        <v>364</v>
      </c>
      <c r="C402" s="180" t="s">
        <v>232</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ref="F402:F453" si="838">D402+E402</f>
        <v>0</v>
      </c>
      <c r="G402" s="181"/>
      <c r="H402" s="181">
        <f t="shared" ref="H402:H453" si="839">F402-G402</f>
        <v>0</v>
      </c>
      <c r="I402" s="181"/>
      <c r="J402" s="181">
        <f t="shared" ref="J402:J453" si="840">F402-I402</f>
        <v>0</v>
      </c>
      <c r="K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1">
        <f t="shared" ref="AC402:AC453" si="841">Z402+AA402+AB402</f>
        <v>0</v>
      </c>
      <c r="AD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1">
        <f t="shared" ref="AG402:AG453" si="842">AD402+AE402+AF402</f>
        <v>0</v>
      </c>
      <c r="AH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1">
        <f t="shared" ref="AK402:AK453" si="843">AH402+AI402+AJ402</f>
        <v>0</v>
      </c>
      <c r="AL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1">
        <f t="shared" ref="AO402:AO453" si="844">AL402+AM402+AN402</f>
        <v>0</v>
      </c>
      <c r="AP402" s="181">
        <f t="shared" ref="AP402:AP453" si="845">AC402+AG402+AK402+AO402</f>
        <v>0</v>
      </c>
    </row>
    <row r="403" spans="2:42">
      <c r="B403" s="179" t="s">
        <v>374</v>
      </c>
      <c r="C403" s="180" t="s">
        <v>241</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846">D403+E403</f>
        <v>0</v>
      </c>
      <c r="G403" s="181"/>
      <c r="H403" s="181">
        <f t="shared" ref="H403:H419" si="847">F403-G403</f>
        <v>0</v>
      </c>
      <c r="I403" s="181"/>
      <c r="J403" s="181">
        <f t="shared" ref="J403:J419" si="848">F403-I403</f>
        <v>0</v>
      </c>
      <c r="K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1">
        <f t="shared" ref="AC403:AC419" si="849">Z403+AA403+AB403</f>
        <v>0</v>
      </c>
      <c r="AD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1">
        <f t="shared" ref="AG403:AG419" si="850">AD403+AE403+AF403</f>
        <v>0</v>
      </c>
      <c r="AH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1">
        <f t="shared" ref="AK403:AK419" si="851">AH403+AI403+AJ403</f>
        <v>0</v>
      </c>
      <c r="AL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1">
        <f t="shared" ref="AO403:AO419" si="852">AL403+AM403+AN403</f>
        <v>0</v>
      </c>
      <c r="AP403" s="181">
        <f t="shared" ref="AP403:AP419" si="853">AC403+AG403+AK403+AO403</f>
        <v>0</v>
      </c>
    </row>
    <row r="404" spans="2:42">
      <c r="B404" s="179" t="s">
        <v>1079</v>
      </c>
      <c r="C404" s="180" t="s">
        <v>1080</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846"/>
        <v>0</v>
      </c>
      <c r="G404" s="181"/>
      <c r="H404" s="181">
        <f t="shared" si="847"/>
        <v>0</v>
      </c>
      <c r="I404" s="181"/>
      <c r="J404" s="181">
        <f t="shared" si="848"/>
        <v>0</v>
      </c>
      <c r="K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1">
        <f t="shared" si="849"/>
        <v>0</v>
      </c>
      <c r="AD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1">
        <f t="shared" si="850"/>
        <v>0</v>
      </c>
      <c r="AH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1">
        <f t="shared" si="851"/>
        <v>0</v>
      </c>
      <c r="AL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1">
        <f t="shared" si="852"/>
        <v>0</v>
      </c>
      <c r="AP404" s="181">
        <f t="shared" si="853"/>
        <v>0</v>
      </c>
    </row>
    <row r="405" spans="2:42">
      <c r="B405" s="179" t="s">
        <v>1081</v>
      </c>
      <c r="C405" s="180" t="s">
        <v>1082</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846"/>
        <v>0</v>
      </c>
      <c r="G405" s="181"/>
      <c r="H405" s="181">
        <f t="shared" si="847"/>
        <v>0</v>
      </c>
      <c r="I405" s="181"/>
      <c r="J405" s="181">
        <f t="shared" si="848"/>
        <v>0</v>
      </c>
      <c r="K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1">
        <f t="shared" si="849"/>
        <v>0</v>
      </c>
      <c r="AD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1">
        <f t="shared" si="850"/>
        <v>0</v>
      </c>
      <c r="AH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1">
        <f t="shared" si="851"/>
        <v>0</v>
      </c>
      <c r="AL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1">
        <f t="shared" si="852"/>
        <v>0</v>
      </c>
      <c r="AP405" s="181">
        <f t="shared" si="853"/>
        <v>0</v>
      </c>
    </row>
    <row r="406" spans="2:42">
      <c r="B406" s="179" t="s">
        <v>1083</v>
      </c>
      <c r="C406" s="180" t="s">
        <v>1084</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846"/>
        <v>0</v>
      </c>
      <c r="G406" s="181"/>
      <c r="H406" s="181">
        <f t="shared" si="847"/>
        <v>0</v>
      </c>
      <c r="I406" s="181"/>
      <c r="J406" s="181">
        <f t="shared" si="848"/>
        <v>0</v>
      </c>
      <c r="K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1">
        <f t="shared" si="849"/>
        <v>0</v>
      </c>
      <c r="AD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1">
        <f t="shared" si="850"/>
        <v>0</v>
      </c>
      <c r="AH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1">
        <f t="shared" si="851"/>
        <v>0</v>
      </c>
      <c r="AL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1">
        <f t="shared" si="852"/>
        <v>0</v>
      </c>
      <c r="AP406" s="181">
        <f t="shared" si="853"/>
        <v>0</v>
      </c>
    </row>
    <row r="407" spans="2:42">
      <c r="B407" s="179" t="s">
        <v>1085</v>
      </c>
      <c r="C407" s="180" t="s">
        <v>1086</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846"/>
        <v>0</v>
      </c>
      <c r="G407" s="181"/>
      <c r="H407" s="181">
        <f t="shared" si="847"/>
        <v>0</v>
      </c>
      <c r="I407" s="181"/>
      <c r="J407" s="181">
        <f t="shared" si="848"/>
        <v>0</v>
      </c>
      <c r="K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1">
        <f t="shared" si="849"/>
        <v>0</v>
      </c>
      <c r="AD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1">
        <f t="shared" si="850"/>
        <v>0</v>
      </c>
      <c r="AH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1">
        <f t="shared" si="851"/>
        <v>0</v>
      </c>
      <c r="AL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1">
        <f t="shared" si="852"/>
        <v>0</v>
      </c>
      <c r="AP407" s="181">
        <f t="shared" si="853"/>
        <v>0</v>
      </c>
    </row>
    <row r="408" spans="2:42">
      <c r="B408" s="179" t="s">
        <v>1087</v>
      </c>
      <c r="C408" s="180" t="s">
        <v>1088</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846"/>
        <v>0</v>
      </c>
      <c r="G408" s="181"/>
      <c r="H408" s="181">
        <f t="shared" si="847"/>
        <v>0</v>
      </c>
      <c r="I408" s="181"/>
      <c r="J408" s="181">
        <f t="shared" si="848"/>
        <v>0</v>
      </c>
      <c r="K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1">
        <f t="shared" si="849"/>
        <v>0</v>
      </c>
      <c r="AD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1">
        <f t="shared" si="850"/>
        <v>0</v>
      </c>
      <c r="AH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1">
        <f t="shared" si="851"/>
        <v>0</v>
      </c>
      <c r="AL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1">
        <f t="shared" si="852"/>
        <v>0</v>
      </c>
      <c r="AP408" s="181">
        <f t="shared" si="853"/>
        <v>0</v>
      </c>
    </row>
    <row r="409" spans="2:42">
      <c r="B409" s="179" t="s">
        <v>1089</v>
      </c>
      <c r="C409" s="180" t="s">
        <v>1090</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846"/>
        <v>0</v>
      </c>
      <c r="G409" s="181"/>
      <c r="H409" s="181">
        <f t="shared" si="847"/>
        <v>0</v>
      </c>
      <c r="I409" s="181"/>
      <c r="J409" s="181">
        <f t="shared" si="848"/>
        <v>0</v>
      </c>
      <c r="K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1">
        <f t="shared" si="849"/>
        <v>0</v>
      </c>
      <c r="AD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1">
        <f t="shared" si="850"/>
        <v>0</v>
      </c>
      <c r="AH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1">
        <f t="shared" si="851"/>
        <v>0</v>
      </c>
      <c r="AL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1">
        <f t="shared" si="852"/>
        <v>0</v>
      </c>
      <c r="AP409" s="181">
        <f t="shared" si="853"/>
        <v>0</v>
      </c>
    </row>
    <row r="410" spans="2:42">
      <c r="B410" s="179" t="s">
        <v>1091</v>
      </c>
      <c r="C410" s="180" t="s">
        <v>1092</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846"/>
        <v>0</v>
      </c>
      <c r="G410" s="181"/>
      <c r="H410" s="181">
        <f t="shared" si="847"/>
        <v>0</v>
      </c>
      <c r="I410" s="181"/>
      <c r="J410" s="181">
        <f t="shared" si="848"/>
        <v>0</v>
      </c>
      <c r="K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1">
        <f t="shared" si="849"/>
        <v>0</v>
      </c>
      <c r="AD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1">
        <f t="shared" si="850"/>
        <v>0</v>
      </c>
      <c r="AH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1">
        <f t="shared" si="851"/>
        <v>0</v>
      </c>
      <c r="AL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1">
        <f t="shared" si="852"/>
        <v>0</v>
      </c>
      <c r="AP410" s="181">
        <f t="shared" si="853"/>
        <v>0</v>
      </c>
    </row>
    <row r="411" spans="2:42">
      <c r="B411" s="179" t="s">
        <v>1093</v>
      </c>
      <c r="C411" s="180" t="s">
        <v>1094</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846"/>
        <v>0</v>
      </c>
      <c r="G411" s="181"/>
      <c r="H411" s="181">
        <f t="shared" si="847"/>
        <v>0</v>
      </c>
      <c r="I411" s="181"/>
      <c r="J411" s="181">
        <f t="shared" si="848"/>
        <v>0</v>
      </c>
      <c r="K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1">
        <f t="shared" si="849"/>
        <v>0</v>
      </c>
      <c r="AD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1">
        <f t="shared" si="850"/>
        <v>0</v>
      </c>
      <c r="AH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1">
        <f t="shared" si="851"/>
        <v>0</v>
      </c>
      <c r="AL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1">
        <f t="shared" si="852"/>
        <v>0</v>
      </c>
      <c r="AP411" s="181">
        <f t="shared" si="853"/>
        <v>0</v>
      </c>
    </row>
    <row r="412" spans="2:42">
      <c r="B412" s="179" t="s">
        <v>1095</v>
      </c>
      <c r="C412" s="180" t="s">
        <v>1096</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846"/>
        <v>0</v>
      </c>
      <c r="G412" s="181"/>
      <c r="H412" s="181">
        <f t="shared" si="847"/>
        <v>0</v>
      </c>
      <c r="I412" s="181"/>
      <c r="J412" s="181">
        <f t="shared" si="848"/>
        <v>0</v>
      </c>
      <c r="K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1">
        <f t="shared" si="849"/>
        <v>0</v>
      </c>
      <c r="AD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1">
        <f t="shared" si="850"/>
        <v>0</v>
      </c>
      <c r="AH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1">
        <f t="shared" si="851"/>
        <v>0</v>
      </c>
      <c r="AL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1">
        <f t="shared" si="852"/>
        <v>0</v>
      </c>
      <c r="AP412" s="181">
        <f t="shared" si="853"/>
        <v>0</v>
      </c>
    </row>
    <row r="413" spans="2:42">
      <c r="B413" s="179" t="s">
        <v>1097</v>
      </c>
      <c r="C413" s="180" t="s">
        <v>1098</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846"/>
        <v>0</v>
      </c>
      <c r="G413" s="181"/>
      <c r="H413" s="181">
        <f t="shared" si="847"/>
        <v>0</v>
      </c>
      <c r="I413" s="181"/>
      <c r="J413" s="181">
        <f t="shared" si="848"/>
        <v>0</v>
      </c>
      <c r="K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1">
        <f t="shared" si="849"/>
        <v>0</v>
      </c>
      <c r="AD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1">
        <f t="shared" si="850"/>
        <v>0</v>
      </c>
      <c r="AH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1">
        <f t="shared" si="851"/>
        <v>0</v>
      </c>
      <c r="AL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1">
        <f t="shared" si="852"/>
        <v>0</v>
      </c>
      <c r="AP413" s="181">
        <f t="shared" si="853"/>
        <v>0</v>
      </c>
    </row>
    <row r="414" spans="2:42">
      <c r="B414" s="179" t="s">
        <v>1099</v>
      </c>
      <c r="C414" s="180" t="s">
        <v>1100</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846"/>
        <v>0</v>
      </c>
      <c r="G414" s="181"/>
      <c r="H414" s="181">
        <f t="shared" si="847"/>
        <v>0</v>
      </c>
      <c r="I414" s="181"/>
      <c r="J414" s="181">
        <f t="shared" si="848"/>
        <v>0</v>
      </c>
      <c r="K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1">
        <f t="shared" si="849"/>
        <v>0</v>
      </c>
      <c r="AD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1">
        <f t="shared" si="850"/>
        <v>0</v>
      </c>
      <c r="AH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1">
        <f t="shared" si="851"/>
        <v>0</v>
      </c>
      <c r="AL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1">
        <f t="shared" si="852"/>
        <v>0</v>
      </c>
      <c r="AP414" s="181">
        <f t="shared" si="853"/>
        <v>0</v>
      </c>
    </row>
    <row r="415" spans="2:42">
      <c r="B415" s="179" t="s">
        <v>1101</v>
      </c>
      <c r="C415" s="180" t="s">
        <v>1102</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846"/>
        <v>0</v>
      </c>
      <c r="G415" s="181"/>
      <c r="H415" s="181">
        <f t="shared" si="847"/>
        <v>0</v>
      </c>
      <c r="I415" s="181"/>
      <c r="J415" s="181">
        <f t="shared" si="848"/>
        <v>0</v>
      </c>
      <c r="K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1">
        <f t="shared" si="849"/>
        <v>0</v>
      </c>
      <c r="AD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1">
        <f t="shared" si="850"/>
        <v>0</v>
      </c>
      <c r="AH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1">
        <f t="shared" si="851"/>
        <v>0</v>
      </c>
      <c r="AL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1">
        <f t="shared" si="852"/>
        <v>0</v>
      </c>
      <c r="AP415" s="181">
        <f t="shared" si="853"/>
        <v>0</v>
      </c>
    </row>
    <row r="416" spans="2:42">
      <c r="B416" s="179" t="s">
        <v>1103</v>
      </c>
      <c r="C416" s="180" t="s">
        <v>1104</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11900000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846"/>
        <v>11900000</v>
      </c>
      <c r="G416" s="181"/>
      <c r="H416" s="181">
        <f t="shared" si="847"/>
        <v>11900000</v>
      </c>
      <c r="I416" s="181"/>
      <c r="J416" s="181">
        <f t="shared" si="848"/>
        <v>11900000</v>
      </c>
      <c r="K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11900000</v>
      </c>
      <c r="M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11900000</v>
      </c>
      <c r="AA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1">
        <f t="shared" si="849"/>
        <v>11900000</v>
      </c>
      <c r="AD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1">
        <f t="shared" si="850"/>
        <v>0</v>
      </c>
      <c r="AH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1">
        <f t="shared" si="851"/>
        <v>0</v>
      </c>
      <c r="AL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1">
        <f t="shared" si="852"/>
        <v>0</v>
      </c>
      <c r="AP416" s="181">
        <f t="shared" si="853"/>
        <v>11900000</v>
      </c>
    </row>
    <row r="417" spans="2:42">
      <c r="B417" s="179" t="s">
        <v>1105</v>
      </c>
      <c r="C417" s="180" t="s">
        <v>1106</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155000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846"/>
        <v>155000</v>
      </c>
      <c r="G417" s="181"/>
      <c r="H417" s="181">
        <f t="shared" si="847"/>
        <v>155000</v>
      </c>
      <c r="I417" s="181"/>
      <c r="J417" s="181">
        <f t="shared" si="848"/>
        <v>155000</v>
      </c>
      <c r="K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155000</v>
      </c>
      <c r="M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155000</v>
      </c>
      <c r="AB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1">
        <f t="shared" si="849"/>
        <v>155000</v>
      </c>
      <c r="AD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1">
        <f t="shared" si="850"/>
        <v>0</v>
      </c>
      <c r="AH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1">
        <f t="shared" si="851"/>
        <v>0</v>
      </c>
      <c r="AL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1">
        <f t="shared" si="852"/>
        <v>0</v>
      </c>
      <c r="AP417" s="181">
        <f t="shared" si="853"/>
        <v>155000</v>
      </c>
    </row>
    <row r="418" spans="2:42">
      <c r="B418" s="179" t="s">
        <v>1107</v>
      </c>
      <c r="C418" s="180" t="s">
        <v>1108</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846"/>
        <v>240000</v>
      </c>
      <c r="G418" s="181"/>
      <c r="H418" s="181">
        <f t="shared" si="847"/>
        <v>240000</v>
      </c>
      <c r="I418" s="181"/>
      <c r="J418" s="181">
        <f t="shared" si="848"/>
        <v>240000</v>
      </c>
      <c r="K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240000</v>
      </c>
      <c r="M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240000</v>
      </c>
      <c r="AB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1">
        <f t="shared" si="849"/>
        <v>240000</v>
      </c>
      <c r="AD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1">
        <f t="shared" si="850"/>
        <v>0</v>
      </c>
      <c r="AH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1">
        <f t="shared" si="851"/>
        <v>0</v>
      </c>
      <c r="AL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1">
        <f t="shared" si="852"/>
        <v>0</v>
      </c>
      <c r="AP418" s="181">
        <f t="shared" si="853"/>
        <v>240000</v>
      </c>
    </row>
    <row r="419" spans="2:42">
      <c r="B419" s="179" t="s">
        <v>1109</v>
      </c>
      <c r="C419" s="180" t="s">
        <v>1110</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760000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846"/>
        <v>760000</v>
      </c>
      <c r="G419" s="181"/>
      <c r="H419" s="181">
        <f t="shared" si="847"/>
        <v>760000</v>
      </c>
      <c r="I419" s="181"/>
      <c r="J419" s="181">
        <f t="shared" si="848"/>
        <v>760000</v>
      </c>
      <c r="K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760000</v>
      </c>
      <c r="M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760000</v>
      </c>
      <c r="AB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1">
        <f t="shared" si="849"/>
        <v>760000</v>
      </c>
      <c r="AD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1">
        <f t="shared" si="850"/>
        <v>0</v>
      </c>
      <c r="AH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1">
        <f t="shared" si="851"/>
        <v>0</v>
      </c>
      <c r="AL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1">
        <f t="shared" si="852"/>
        <v>0</v>
      </c>
      <c r="AP419" s="181">
        <f t="shared" si="853"/>
        <v>760000</v>
      </c>
    </row>
    <row r="420" spans="2:42">
      <c r="B420" s="179" t="s">
        <v>1111</v>
      </c>
      <c r="C420" s="180" t="s">
        <v>1112</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854">D420+E420</f>
        <v>0</v>
      </c>
      <c r="G420" s="181"/>
      <c r="H420" s="181">
        <f t="shared" ref="H420:H428" si="855">F420-G420</f>
        <v>0</v>
      </c>
      <c r="I420" s="181"/>
      <c r="J420" s="181">
        <f t="shared" ref="J420:J428" si="856">F420-I420</f>
        <v>0</v>
      </c>
      <c r="K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1">
        <f t="shared" ref="AC420:AC428" si="857">Z420+AA420+AB420</f>
        <v>0</v>
      </c>
      <c r="AD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1">
        <f t="shared" ref="AG420:AG428" si="858">AD420+AE420+AF420</f>
        <v>0</v>
      </c>
      <c r="AH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1">
        <f t="shared" ref="AK420:AK428" si="859">AH420+AI420+AJ420</f>
        <v>0</v>
      </c>
      <c r="AL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1">
        <f t="shared" ref="AO420:AO428" si="860">AL420+AM420+AN420</f>
        <v>0</v>
      </c>
      <c r="AP420" s="181">
        <f t="shared" ref="AP420:AP428" si="861">AC420+AG420+AK420+AO420</f>
        <v>0</v>
      </c>
    </row>
    <row r="421" spans="2:42">
      <c r="B421" s="179" t="s">
        <v>1113</v>
      </c>
      <c r="C421" s="180" t="s">
        <v>1114</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854"/>
        <v>0</v>
      </c>
      <c r="G421" s="181"/>
      <c r="H421" s="181">
        <f t="shared" si="855"/>
        <v>0</v>
      </c>
      <c r="I421" s="181"/>
      <c r="J421" s="181">
        <f t="shared" si="856"/>
        <v>0</v>
      </c>
      <c r="K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1">
        <f t="shared" si="857"/>
        <v>0</v>
      </c>
      <c r="AD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1">
        <f t="shared" si="858"/>
        <v>0</v>
      </c>
      <c r="AH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1">
        <f t="shared" si="859"/>
        <v>0</v>
      </c>
      <c r="AL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1">
        <f t="shared" si="860"/>
        <v>0</v>
      </c>
      <c r="AP421" s="181">
        <f t="shared" si="861"/>
        <v>0</v>
      </c>
    </row>
    <row r="422" spans="2:42">
      <c r="B422" s="179" t="s">
        <v>1115</v>
      </c>
      <c r="C422" s="180" t="s">
        <v>1116</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345000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854"/>
        <v>345000</v>
      </c>
      <c r="G422" s="181"/>
      <c r="H422" s="181">
        <f t="shared" si="855"/>
        <v>345000</v>
      </c>
      <c r="I422" s="181"/>
      <c r="J422" s="181">
        <f t="shared" si="856"/>
        <v>345000</v>
      </c>
      <c r="K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345000</v>
      </c>
      <c r="M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A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265000</v>
      </c>
      <c r="AB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1">
        <f t="shared" si="857"/>
        <v>315000</v>
      </c>
      <c r="AD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1">
        <f t="shared" si="858"/>
        <v>0</v>
      </c>
      <c r="AH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K422" s="181">
        <f t="shared" si="859"/>
        <v>30000</v>
      </c>
      <c r="AL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1">
        <f t="shared" si="860"/>
        <v>0</v>
      </c>
      <c r="AP422" s="181">
        <f t="shared" si="861"/>
        <v>345000</v>
      </c>
    </row>
    <row r="423" spans="2:42">
      <c r="B423" s="179" t="s">
        <v>1117</v>
      </c>
      <c r="C423" s="180" t="s">
        <v>1118</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854"/>
        <v>100000</v>
      </c>
      <c r="G423" s="181"/>
      <c r="H423" s="181">
        <f t="shared" si="855"/>
        <v>100000</v>
      </c>
      <c r="I423" s="181"/>
      <c r="J423" s="181">
        <f t="shared" si="856"/>
        <v>100000</v>
      </c>
      <c r="K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M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B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1">
        <f t="shared" si="857"/>
        <v>100000</v>
      </c>
      <c r="AD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1">
        <f t="shared" si="858"/>
        <v>0</v>
      </c>
      <c r="AH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1">
        <f t="shared" si="859"/>
        <v>0</v>
      </c>
      <c r="AL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1">
        <f t="shared" si="860"/>
        <v>0</v>
      </c>
      <c r="AP423" s="181">
        <f t="shared" si="861"/>
        <v>100000</v>
      </c>
    </row>
    <row r="424" spans="2:42">
      <c r="B424" s="179" t="s">
        <v>1119</v>
      </c>
      <c r="C424" s="180" t="s">
        <v>1120</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854"/>
        <v>0</v>
      </c>
      <c r="G424" s="181"/>
      <c r="H424" s="181">
        <f t="shared" si="855"/>
        <v>0</v>
      </c>
      <c r="I424" s="181"/>
      <c r="J424" s="181">
        <f t="shared" si="856"/>
        <v>0</v>
      </c>
      <c r="K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1">
        <f t="shared" si="857"/>
        <v>0</v>
      </c>
      <c r="AD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1">
        <f t="shared" si="858"/>
        <v>0</v>
      </c>
      <c r="AH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1">
        <f t="shared" si="859"/>
        <v>0</v>
      </c>
      <c r="AL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1">
        <f t="shared" si="860"/>
        <v>0</v>
      </c>
      <c r="AP424" s="181">
        <f t="shared" si="861"/>
        <v>0</v>
      </c>
    </row>
    <row r="425" spans="2:42">
      <c r="B425" s="179" t="s">
        <v>1121</v>
      </c>
      <c r="C425" s="180" t="s">
        <v>1122</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854"/>
        <v>0</v>
      </c>
      <c r="G425" s="181"/>
      <c r="H425" s="181">
        <f t="shared" si="855"/>
        <v>0</v>
      </c>
      <c r="I425" s="181"/>
      <c r="J425" s="181">
        <f t="shared" si="856"/>
        <v>0</v>
      </c>
      <c r="K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1">
        <f t="shared" si="857"/>
        <v>0</v>
      </c>
      <c r="AD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1">
        <f t="shared" si="858"/>
        <v>0</v>
      </c>
      <c r="AH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1">
        <f t="shared" si="859"/>
        <v>0</v>
      </c>
      <c r="AL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1">
        <f t="shared" si="860"/>
        <v>0</v>
      </c>
      <c r="AP425" s="181">
        <f t="shared" si="861"/>
        <v>0</v>
      </c>
    </row>
    <row r="426" spans="2:42">
      <c r="B426" s="179" t="s">
        <v>375</v>
      </c>
      <c r="C426" s="180" t="s">
        <v>1123</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854"/>
        <v>0</v>
      </c>
      <c r="G426" s="181"/>
      <c r="H426" s="181">
        <f t="shared" si="855"/>
        <v>0</v>
      </c>
      <c r="I426" s="181"/>
      <c r="J426" s="181">
        <f t="shared" si="856"/>
        <v>0</v>
      </c>
      <c r="K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1">
        <f t="shared" si="857"/>
        <v>0</v>
      </c>
      <c r="AD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1">
        <f t="shared" si="858"/>
        <v>0</v>
      </c>
      <c r="AH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1">
        <f t="shared" si="859"/>
        <v>0</v>
      </c>
      <c r="AL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1">
        <f t="shared" si="860"/>
        <v>0</v>
      </c>
      <c r="AP426" s="181">
        <f t="shared" si="861"/>
        <v>0</v>
      </c>
    </row>
    <row r="427" spans="2:42">
      <c r="B427" s="179" t="s">
        <v>1124</v>
      </c>
      <c r="C427" s="180" t="s">
        <v>1125</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854"/>
        <v>0</v>
      </c>
      <c r="G427" s="181"/>
      <c r="H427" s="181">
        <f t="shared" si="855"/>
        <v>0</v>
      </c>
      <c r="I427" s="181"/>
      <c r="J427" s="181">
        <f t="shared" si="856"/>
        <v>0</v>
      </c>
      <c r="K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1">
        <f t="shared" si="857"/>
        <v>0</v>
      </c>
      <c r="AD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1">
        <f t="shared" si="858"/>
        <v>0</v>
      </c>
      <c r="AH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1">
        <f t="shared" si="859"/>
        <v>0</v>
      </c>
      <c r="AL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1">
        <f t="shared" si="860"/>
        <v>0</v>
      </c>
      <c r="AP427" s="181">
        <f t="shared" si="861"/>
        <v>0</v>
      </c>
    </row>
    <row r="428" spans="2:42">
      <c r="B428" s="179" t="s">
        <v>1126</v>
      </c>
      <c r="C428" s="180" t="s">
        <v>1116</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854"/>
        <v>0</v>
      </c>
      <c r="G428" s="181"/>
      <c r="H428" s="181">
        <f t="shared" si="855"/>
        <v>0</v>
      </c>
      <c r="I428" s="181"/>
      <c r="J428" s="181">
        <f t="shared" si="856"/>
        <v>0</v>
      </c>
      <c r="K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1">
        <f t="shared" si="857"/>
        <v>0</v>
      </c>
      <c r="AD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1">
        <f t="shared" si="858"/>
        <v>0</v>
      </c>
      <c r="AH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1">
        <f t="shared" si="859"/>
        <v>0</v>
      </c>
      <c r="AL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1">
        <f t="shared" si="860"/>
        <v>0</v>
      </c>
      <c r="AP428" s="181">
        <f t="shared" si="861"/>
        <v>0</v>
      </c>
    </row>
    <row r="429" spans="2:42">
      <c r="B429" s="179" t="s">
        <v>1127</v>
      </c>
      <c r="C429" s="180" t="s">
        <v>1128</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862">D429+E429</f>
        <v>0</v>
      </c>
      <c r="G429" s="181"/>
      <c r="H429" s="181">
        <f t="shared" ref="H429:H444" si="863">F429-G429</f>
        <v>0</v>
      </c>
      <c r="I429" s="181"/>
      <c r="J429" s="181">
        <f t="shared" ref="J429:J444" si="864">F429-I429</f>
        <v>0</v>
      </c>
      <c r="K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1">
        <f t="shared" ref="AC429:AC444" si="865">Z429+AA429+AB429</f>
        <v>0</v>
      </c>
      <c r="AD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1">
        <f t="shared" ref="AG429:AG444" si="866">AD429+AE429+AF429</f>
        <v>0</v>
      </c>
      <c r="AH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1">
        <f t="shared" ref="AK429:AK444" si="867">AH429+AI429+AJ429</f>
        <v>0</v>
      </c>
      <c r="AL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1">
        <f t="shared" ref="AO429:AO444" si="868">AL429+AM429+AN429</f>
        <v>0</v>
      </c>
      <c r="AP429" s="181">
        <f t="shared" ref="AP429:AP444" si="869">AC429+AG429+AK429+AO429</f>
        <v>0</v>
      </c>
    </row>
    <row r="430" spans="2:42">
      <c r="B430" s="179" t="s">
        <v>1129</v>
      </c>
      <c r="C430" s="180" t="s">
        <v>1130</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862"/>
        <v>0</v>
      </c>
      <c r="G430" s="181"/>
      <c r="H430" s="181">
        <f t="shared" si="863"/>
        <v>0</v>
      </c>
      <c r="I430" s="181"/>
      <c r="J430" s="181">
        <f t="shared" si="864"/>
        <v>0</v>
      </c>
      <c r="K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1">
        <f t="shared" si="865"/>
        <v>0</v>
      </c>
      <c r="AD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1">
        <f t="shared" si="866"/>
        <v>0</v>
      </c>
      <c r="AH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1">
        <f t="shared" si="867"/>
        <v>0</v>
      </c>
      <c r="AL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1">
        <f t="shared" si="868"/>
        <v>0</v>
      </c>
      <c r="AP430" s="181">
        <f t="shared" si="869"/>
        <v>0</v>
      </c>
    </row>
    <row r="431" spans="2:42">
      <c r="B431" s="179" t="s">
        <v>1131</v>
      </c>
      <c r="C431" s="180" t="s">
        <v>1132</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862"/>
        <v>0</v>
      </c>
      <c r="G431" s="181"/>
      <c r="H431" s="181">
        <f t="shared" si="863"/>
        <v>0</v>
      </c>
      <c r="I431" s="181"/>
      <c r="J431" s="181">
        <f t="shared" si="864"/>
        <v>0</v>
      </c>
      <c r="K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1">
        <f t="shared" si="865"/>
        <v>0</v>
      </c>
      <c r="AD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1">
        <f t="shared" si="866"/>
        <v>0</v>
      </c>
      <c r="AH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1">
        <f t="shared" si="867"/>
        <v>0</v>
      </c>
      <c r="AL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1">
        <f t="shared" si="868"/>
        <v>0</v>
      </c>
      <c r="AP431" s="181">
        <f t="shared" si="869"/>
        <v>0</v>
      </c>
    </row>
    <row r="432" spans="2:42">
      <c r="B432" s="179" t="s">
        <v>1133</v>
      </c>
      <c r="C432" s="180" t="s">
        <v>1134</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862"/>
        <v>0</v>
      </c>
      <c r="G432" s="181"/>
      <c r="H432" s="181">
        <f t="shared" si="863"/>
        <v>0</v>
      </c>
      <c r="I432" s="181"/>
      <c r="J432" s="181">
        <f t="shared" si="864"/>
        <v>0</v>
      </c>
      <c r="K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1">
        <f t="shared" si="865"/>
        <v>0</v>
      </c>
      <c r="AD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1">
        <f t="shared" si="866"/>
        <v>0</v>
      </c>
      <c r="AH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1">
        <f t="shared" si="867"/>
        <v>0</v>
      </c>
      <c r="AL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1">
        <f t="shared" si="868"/>
        <v>0</v>
      </c>
      <c r="AP432" s="181">
        <f t="shared" si="869"/>
        <v>0</v>
      </c>
    </row>
    <row r="433" spans="2:42">
      <c r="B433" s="179" t="s">
        <v>1135</v>
      </c>
      <c r="C433" s="180" t="s">
        <v>1136</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862"/>
        <v>0</v>
      </c>
      <c r="G433" s="181"/>
      <c r="H433" s="181">
        <f t="shared" si="863"/>
        <v>0</v>
      </c>
      <c r="I433" s="181"/>
      <c r="J433" s="181">
        <f t="shared" si="864"/>
        <v>0</v>
      </c>
      <c r="K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1">
        <f t="shared" si="865"/>
        <v>0</v>
      </c>
      <c r="AD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1">
        <f t="shared" si="866"/>
        <v>0</v>
      </c>
      <c r="AH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1">
        <f t="shared" si="867"/>
        <v>0</v>
      </c>
      <c r="AL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1">
        <f t="shared" si="868"/>
        <v>0</v>
      </c>
      <c r="AP433" s="181">
        <f t="shared" si="869"/>
        <v>0</v>
      </c>
    </row>
    <row r="434" spans="2:42">
      <c r="B434" s="179" t="s">
        <v>1137</v>
      </c>
      <c r="C434" s="180" t="s">
        <v>1138</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862"/>
        <v>0</v>
      </c>
      <c r="G434" s="181"/>
      <c r="H434" s="181">
        <f t="shared" si="863"/>
        <v>0</v>
      </c>
      <c r="I434" s="181"/>
      <c r="J434" s="181">
        <f t="shared" si="864"/>
        <v>0</v>
      </c>
      <c r="K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1">
        <f t="shared" si="865"/>
        <v>0</v>
      </c>
      <c r="AD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1">
        <f t="shared" si="866"/>
        <v>0</v>
      </c>
      <c r="AH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1">
        <f t="shared" si="867"/>
        <v>0</v>
      </c>
      <c r="AL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1">
        <f t="shared" si="868"/>
        <v>0</v>
      </c>
      <c r="AP434" s="181">
        <f t="shared" si="869"/>
        <v>0</v>
      </c>
    </row>
    <row r="435" spans="2:42">
      <c r="B435" s="179" t="s">
        <v>1139</v>
      </c>
      <c r="C435" s="180" t="s">
        <v>1140</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862"/>
        <v>0</v>
      </c>
      <c r="G435" s="181"/>
      <c r="H435" s="181">
        <f t="shared" si="863"/>
        <v>0</v>
      </c>
      <c r="I435" s="181"/>
      <c r="J435" s="181">
        <f t="shared" si="864"/>
        <v>0</v>
      </c>
      <c r="K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1">
        <f t="shared" si="865"/>
        <v>0</v>
      </c>
      <c r="AD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1">
        <f t="shared" si="866"/>
        <v>0</v>
      </c>
      <c r="AH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1">
        <f t="shared" si="867"/>
        <v>0</v>
      </c>
      <c r="AL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1">
        <f t="shared" si="868"/>
        <v>0</v>
      </c>
      <c r="AP435" s="181">
        <f t="shared" si="869"/>
        <v>0</v>
      </c>
    </row>
    <row r="436" spans="2:42">
      <c r="B436" s="179" t="s">
        <v>1141</v>
      </c>
      <c r="C436" s="180" t="s">
        <v>1142</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862"/>
        <v>0</v>
      </c>
      <c r="G436" s="181"/>
      <c r="H436" s="181">
        <f t="shared" si="863"/>
        <v>0</v>
      </c>
      <c r="I436" s="181"/>
      <c r="J436" s="181">
        <f t="shared" si="864"/>
        <v>0</v>
      </c>
      <c r="K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1">
        <f t="shared" si="865"/>
        <v>0</v>
      </c>
      <c r="AD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1">
        <f t="shared" si="866"/>
        <v>0</v>
      </c>
      <c r="AH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1">
        <f t="shared" si="867"/>
        <v>0</v>
      </c>
      <c r="AL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1">
        <f t="shared" si="868"/>
        <v>0</v>
      </c>
      <c r="AP436" s="181">
        <f t="shared" si="869"/>
        <v>0</v>
      </c>
    </row>
    <row r="437" spans="2:42">
      <c r="B437" s="179" t="s">
        <v>1143</v>
      </c>
      <c r="C437" s="180" t="s">
        <v>1144</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862"/>
        <v>0</v>
      </c>
      <c r="G437" s="181"/>
      <c r="H437" s="181">
        <f t="shared" si="863"/>
        <v>0</v>
      </c>
      <c r="I437" s="181"/>
      <c r="J437" s="181">
        <f t="shared" si="864"/>
        <v>0</v>
      </c>
      <c r="K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1">
        <f t="shared" si="865"/>
        <v>0</v>
      </c>
      <c r="AD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1">
        <f t="shared" si="866"/>
        <v>0</v>
      </c>
      <c r="AH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1">
        <f t="shared" si="867"/>
        <v>0</v>
      </c>
      <c r="AL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1">
        <f t="shared" si="868"/>
        <v>0</v>
      </c>
      <c r="AP437" s="181">
        <f t="shared" si="869"/>
        <v>0</v>
      </c>
    </row>
    <row r="438" spans="2:42">
      <c r="B438" s="179" t="s">
        <v>1145</v>
      </c>
      <c r="C438" s="180" t="s">
        <v>1146</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862"/>
        <v>0</v>
      </c>
      <c r="G438" s="181"/>
      <c r="H438" s="181">
        <f t="shared" si="863"/>
        <v>0</v>
      </c>
      <c r="I438" s="181"/>
      <c r="J438" s="181">
        <f t="shared" si="864"/>
        <v>0</v>
      </c>
      <c r="K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1">
        <f t="shared" si="865"/>
        <v>0</v>
      </c>
      <c r="AD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1">
        <f t="shared" si="866"/>
        <v>0</v>
      </c>
      <c r="AH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1">
        <f t="shared" si="867"/>
        <v>0</v>
      </c>
      <c r="AL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1">
        <f t="shared" si="868"/>
        <v>0</v>
      </c>
      <c r="AP438" s="181">
        <f t="shared" si="869"/>
        <v>0</v>
      </c>
    </row>
    <row r="439" spans="2:42">
      <c r="B439" s="179" t="s">
        <v>1147</v>
      </c>
      <c r="C439" s="180" t="s">
        <v>1148</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862"/>
        <v>0</v>
      </c>
      <c r="G439" s="181"/>
      <c r="H439" s="181">
        <f t="shared" si="863"/>
        <v>0</v>
      </c>
      <c r="I439" s="181"/>
      <c r="J439" s="181">
        <f t="shared" si="864"/>
        <v>0</v>
      </c>
      <c r="K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1">
        <f t="shared" si="865"/>
        <v>0</v>
      </c>
      <c r="AD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1">
        <f t="shared" si="866"/>
        <v>0</v>
      </c>
      <c r="AH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1">
        <f t="shared" si="867"/>
        <v>0</v>
      </c>
      <c r="AL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1">
        <f t="shared" si="868"/>
        <v>0</v>
      </c>
      <c r="AP439" s="181">
        <f t="shared" si="869"/>
        <v>0</v>
      </c>
    </row>
    <row r="440" spans="2:42">
      <c r="B440" s="179" t="s">
        <v>1149</v>
      </c>
      <c r="C440" s="180" t="s">
        <v>1150</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862"/>
        <v>0</v>
      </c>
      <c r="G440" s="181"/>
      <c r="H440" s="181">
        <f t="shared" si="863"/>
        <v>0</v>
      </c>
      <c r="I440" s="181"/>
      <c r="J440" s="181">
        <f t="shared" si="864"/>
        <v>0</v>
      </c>
      <c r="K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1">
        <f t="shared" si="865"/>
        <v>0</v>
      </c>
      <c r="AD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1">
        <f t="shared" si="866"/>
        <v>0</v>
      </c>
      <c r="AH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1">
        <f t="shared" si="867"/>
        <v>0</v>
      </c>
      <c r="AL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1">
        <f t="shared" si="868"/>
        <v>0</v>
      </c>
      <c r="AP440" s="181">
        <f t="shared" si="869"/>
        <v>0</v>
      </c>
    </row>
    <row r="441" spans="2:42">
      <c r="B441" s="179" t="s">
        <v>1151</v>
      </c>
      <c r="C441" s="180" t="s">
        <v>1152</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862"/>
        <v>0</v>
      </c>
      <c r="G441" s="181"/>
      <c r="H441" s="181">
        <f t="shared" si="863"/>
        <v>0</v>
      </c>
      <c r="I441" s="181"/>
      <c r="J441" s="181">
        <f t="shared" si="864"/>
        <v>0</v>
      </c>
      <c r="K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1">
        <f t="shared" si="865"/>
        <v>0</v>
      </c>
      <c r="AD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1">
        <f t="shared" si="866"/>
        <v>0</v>
      </c>
      <c r="AH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1">
        <f t="shared" si="867"/>
        <v>0</v>
      </c>
      <c r="AL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1">
        <f t="shared" si="868"/>
        <v>0</v>
      </c>
      <c r="AP441" s="181">
        <f t="shared" si="869"/>
        <v>0</v>
      </c>
    </row>
    <row r="442" spans="2:42">
      <c r="B442" s="179" t="s">
        <v>1153</v>
      </c>
      <c r="C442" s="180" t="s">
        <v>1154</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862"/>
        <v>0</v>
      </c>
      <c r="G442" s="181"/>
      <c r="H442" s="181">
        <f t="shared" si="863"/>
        <v>0</v>
      </c>
      <c r="I442" s="181"/>
      <c r="J442" s="181">
        <f t="shared" si="864"/>
        <v>0</v>
      </c>
      <c r="K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1">
        <f t="shared" si="865"/>
        <v>0</v>
      </c>
      <c r="AD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1">
        <f t="shared" si="866"/>
        <v>0</v>
      </c>
      <c r="AH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1">
        <f t="shared" si="867"/>
        <v>0</v>
      </c>
      <c r="AL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1">
        <f t="shared" si="868"/>
        <v>0</v>
      </c>
      <c r="AP442" s="181">
        <f t="shared" si="869"/>
        <v>0</v>
      </c>
    </row>
    <row r="443" spans="2:42">
      <c r="B443" s="179" t="s">
        <v>1155</v>
      </c>
      <c r="C443" s="180" t="s">
        <v>1156</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862"/>
        <v>0</v>
      </c>
      <c r="G443" s="181"/>
      <c r="H443" s="181">
        <f t="shared" si="863"/>
        <v>0</v>
      </c>
      <c r="I443" s="181"/>
      <c r="J443" s="181">
        <f t="shared" si="864"/>
        <v>0</v>
      </c>
      <c r="K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1">
        <f t="shared" si="865"/>
        <v>0</v>
      </c>
      <c r="AD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1">
        <f t="shared" si="866"/>
        <v>0</v>
      </c>
      <c r="AH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1">
        <f t="shared" si="867"/>
        <v>0</v>
      </c>
      <c r="AL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1">
        <f t="shared" si="868"/>
        <v>0</v>
      </c>
      <c r="AP443" s="181">
        <f t="shared" si="869"/>
        <v>0</v>
      </c>
    </row>
    <row r="444" spans="2:42">
      <c r="B444" s="179" t="s">
        <v>1157</v>
      </c>
      <c r="C444" s="180" t="s">
        <v>1158</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862"/>
        <v>0</v>
      </c>
      <c r="G444" s="181"/>
      <c r="H444" s="181">
        <f t="shared" si="863"/>
        <v>0</v>
      </c>
      <c r="I444" s="181"/>
      <c r="J444" s="181">
        <f t="shared" si="864"/>
        <v>0</v>
      </c>
      <c r="K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1">
        <f t="shared" si="865"/>
        <v>0</v>
      </c>
      <c r="AD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1">
        <f t="shared" si="866"/>
        <v>0</v>
      </c>
      <c r="AH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1">
        <f t="shared" si="867"/>
        <v>0</v>
      </c>
      <c r="AL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1">
        <f t="shared" si="868"/>
        <v>0</v>
      </c>
      <c r="AP444" s="181">
        <f t="shared" si="869"/>
        <v>0</v>
      </c>
    </row>
    <row r="445" spans="2:42">
      <c r="B445" s="179" t="s">
        <v>1159</v>
      </c>
      <c r="C445" s="180" t="s">
        <v>1160</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D445+E445</f>
        <v>0</v>
      </c>
      <c r="G445" s="181"/>
      <c r="H445" s="181">
        <f>F445-G445</f>
        <v>0</v>
      </c>
      <c r="I445" s="181"/>
      <c r="J445" s="181">
        <f>F445-I445</f>
        <v>0</v>
      </c>
      <c r="K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1">
        <f>Z445+AA445+AB445</f>
        <v>0</v>
      </c>
      <c r="AD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1">
        <f>AD445+AE445+AF445</f>
        <v>0</v>
      </c>
      <c r="AH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1">
        <f>AH445+AI445+AJ445</f>
        <v>0</v>
      </c>
      <c r="AL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1">
        <f>AL445+AM445+AN445</f>
        <v>0</v>
      </c>
      <c r="AP445" s="181">
        <f>AC445+AG445+AK445+AO445</f>
        <v>0</v>
      </c>
    </row>
    <row r="446" spans="2:42">
      <c r="B446" s="179" t="s">
        <v>1161</v>
      </c>
      <c r="C446" s="180" t="s">
        <v>1162</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D446+E446</f>
        <v>0</v>
      </c>
      <c r="G446" s="181"/>
      <c r="H446" s="181">
        <f>F446-G446</f>
        <v>0</v>
      </c>
      <c r="I446" s="181"/>
      <c r="J446" s="181">
        <f>F446-I446</f>
        <v>0</v>
      </c>
      <c r="K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1">
        <f>Z446+AA446+AB446</f>
        <v>0</v>
      </c>
      <c r="AD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1">
        <f>AD446+AE446+AF446</f>
        <v>0</v>
      </c>
      <c r="AH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1">
        <f>AH446+AI446+AJ446</f>
        <v>0</v>
      </c>
      <c r="AL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1">
        <f>AL446+AM446+AN446</f>
        <v>0</v>
      </c>
      <c r="AP446" s="181">
        <f>AC446+AG446+AK446+AO446</f>
        <v>0</v>
      </c>
    </row>
    <row r="447" spans="2:42">
      <c r="B447" s="179" t="s">
        <v>1163</v>
      </c>
      <c r="C447" s="180" t="s">
        <v>1164</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D447+E447</f>
        <v>0</v>
      </c>
      <c r="G447" s="181"/>
      <c r="H447" s="181">
        <f>F447-G447</f>
        <v>0</v>
      </c>
      <c r="I447" s="181"/>
      <c r="J447" s="181">
        <f>F447-I447</f>
        <v>0</v>
      </c>
      <c r="K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1">
        <f>Z447+AA447+AB447</f>
        <v>0</v>
      </c>
      <c r="AD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1">
        <f>AD447+AE447+AF447</f>
        <v>0</v>
      </c>
      <c r="AH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1">
        <f>AH447+AI447+AJ447</f>
        <v>0</v>
      </c>
      <c r="AL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1">
        <f>AL447+AM447+AN447</f>
        <v>0</v>
      </c>
      <c r="AP447" s="181">
        <f>AC447+AG447+AK447+AO447</f>
        <v>0</v>
      </c>
    </row>
    <row r="448" spans="2:42">
      <c r="B448" s="179" t="s">
        <v>1165</v>
      </c>
      <c r="C448" s="180" t="s">
        <v>1166</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D448+E448</f>
        <v>0</v>
      </c>
      <c r="G448" s="181"/>
      <c r="H448" s="181">
        <f>F448-G448</f>
        <v>0</v>
      </c>
      <c r="I448" s="181"/>
      <c r="J448" s="181">
        <f>F448-I448</f>
        <v>0</v>
      </c>
      <c r="K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1">
        <f>Z448+AA448+AB448</f>
        <v>0</v>
      </c>
      <c r="AD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1">
        <f>AD448+AE448+AF448</f>
        <v>0</v>
      </c>
      <c r="AH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1">
        <f>AH448+AI448+AJ448</f>
        <v>0</v>
      </c>
      <c r="AL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1">
        <f>AL448+AM448+AN448</f>
        <v>0</v>
      </c>
      <c r="AP448" s="181">
        <f>AC448+AG448+AK448+AO448</f>
        <v>0</v>
      </c>
    </row>
    <row r="449" spans="2:42">
      <c r="B449" s="179" t="s">
        <v>1167</v>
      </c>
      <c r="C449" s="180" t="s">
        <v>1168</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ref="F449:F452" si="870">D449+E449</f>
        <v>0</v>
      </c>
      <c r="G449" s="181"/>
      <c r="H449" s="181">
        <f t="shared" ref="H449:H452" si="871">F449-G449</f>
        <v>0</v>
      </c>
      <c r="I449" s="181"/>
      <c r="J449" s="181">
        <f t="shared" ref="J449:J452" si="872">F449-I449</f>
        <v>0</v>
      </c>
      <c r="K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1">
        <f t="shared" ref="AC449:AC452" si="873">Z449+AA449+AB449</f>
        <v>0</v>
      </c>
      <c r="AD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1">
        <f t="shared" ref="AG449:AG452" si="874">AD449+AE449+AF449</f>
        <v>0</v>
      </c>
      <c r="AH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1">
        <f t="shared" ref="AK449:AK452" si="875">AH449+AI449+AJ449</f>
        <v>0</v>
      </c>
      <c r="AL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1">
        <f t="shared" ref="AO449:AO452" si="876">AL449+AM449+AN449</f>
        <v>0</v>
      </c>
      <c r="AP449" s="181">
        <f t="shared" ref="AP449:AP452" si="877">AC449+AG449+AK449+AO449</f>
        <v>0</v>
      </c>
    </row>
    <row r="450" spans="2:42">
      <c r="B450" s="179" t="s">
        <v>1169</v>
      </c>
      <c r="C450" s="180" t="s">
        <v>1170</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870"/>
        <v>0</v>
      </c>
      <c r="G450" s="181"/>
      <c r="H450" s="181">
        <f t="shared" si="871"/>
        <v>0</v>
      </c>
      <c r="I450" s="181"/>
      <c r="J450" s="181">
        <f t="shared" si="872"/>
        <v>0</v>
      </c>
      <c r="K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1">
        <f t="shared" si="873"/>
        <v>0</v>
      </c>
      <c r="AD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1">
        <f t="shared" si="874"/>
        <v>0</v>
      </c>
      <c r="AH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1">
        <f t="shared" si="875"/>
        <v>0</v>
      </c>
      <c r="AL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1">
        <f t="shared" si="876"/>
        <v>0</v>
      </c>
      <c r="AP450" s="181">
        <f t="shared" si="877"/>
        <v>0</v>
      </c>
    </row>
    <row r="451" spans="2:42">
      <c r="B451" s="179" t="s">
        <v>1171</v>
      </c>
      <c r="C451" s="180" t="s">
        <v>1172</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870"/>
        <v>0</v>
      </c>
      <c r="G451" s="181"/>
      <c r="H451" s="181">
        <f t="shared" si="871"/>
        <v>0</v>
      </c>
      <c r="I451" s="181"/>
      <c r="J451" s="181">
        <f t="shared" si="872"/>
        <v>0</v>
      </c>
      <c r="K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1">
        <f t="shared" si="873"/>
        <v>0</v>
      </c>
      <c r="AD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1">
        <f t="shared" si="874"/>
        <v>0</v>
      </c>
      <c r="AH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1">
        <f t="shared" si="875"/>
        <v>0</v>
      </c>
      <c r="AL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1">
        <f t="shared" si="876"/>
        <v>0</v>
      </c>
      <c r="AP451" s="181">
        <f t="shared" si="877"/>
        <v>0</v>
      </c>
    </row>
    <row r="452" spans="2:42">
      <c r="B452" s="179" t="s">
        <v>1173</v>
      </c>
      <c r="C452" s="180" t="s">
        <v>1174</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870"/>
        <v>0</v>
      </c>
      <c r="G452" s="181"/>
      <c r="H452" s="181">
        <f t="shared" si="871"/>
        <v>0</v>
      </c>
      <c r="I452" s="181"/>
      <c r="J452" s="181">
        <f t="shared" si="872"/>
        <v>0</v>
      </c>
      <c r="K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1">
        <f t="shared" si="873"/>
        <v>0</v>
      </c>
      <c r="AD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1">
        <f t="shared" si="874"/>
        <v>0</v>
      </c>
      <c r="AH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1">
        <f t="shared" si="875"/>
        <v>0</v>
      </c>
      <c r="AL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1">
        <f t="shared" si="876"/>
        <v>0</v>
      </c>
      <c r="AP452" s="181">
        <f t="shared" si="877"/>
        <v>0</v>
      </c>
    </row>
    <row r="453" spans="2:42">
      <c r="B453" s="179" t="s">
        <v>365</v>
      </c>
      <c r="C453" s="180" t="s">
        <v>233</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838"/>
        <v>0</v>
      </c>
      <c r="G453" s="181"/>
      <c r="H453" s="181">
        <f t="shared" si="839"/>
        <v>0</v>
      </c>
      <c r="I453" s="181"/>
      <c r="J453" s="181">
        <f t="shared" si="840"/>
        <v>0</v>
      </c>
      <c r="K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1">
        <f t="shared" si="841"/>
        <v>0</v>
      </c>
      <c r="AD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1">
        <f t="shared" si="842"/>
        <v>0</v>
      </c>
      <c r="AH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1">
        <f t="shared" si="843"/>
        <v>0</v>
      </c>
      <c r="AL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1">
        <f t="shared" si="844"/>
        <v>0</v>
      </c>
      <c r="AP453" s="181">
        <f t="shared" si="845"/>
        <v>0</v>
      </c>
    </row>
    <row r="454" spans="2:42">
      <c r="B454" s="179" t="s">
        <v>1175</v>
      </c>
      <c r="C454" s="180" t="s">
        <v>1176</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ref="F454:F456" si="878">D454+E454</f>
        <v>0</v>
      </c>
      <c r="G454" s="181"/>
      <c r="H454" s="181">
        <f t="shared" ref="H454:H456" si="879">F454-G454</f>
        <v>0</v>
      </c>
      <c r="I454" s="181"/>
      <c r="J454" s="181">
        <f t="shared" ref="J454:J456" si="880">F454-I454</f>
        <v>0</v>
      </c>
      <c r="K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1">
        <f t="shared" ref="AC454:AC456" si="881">Z454+AA454+AB454</f>
        <v>0</v>
      </c>
      <c r="AD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1">
        <f t="shared" ref="AG454:AG456" si="882">AD454+AE454+AF454</f>
        <v>0</v>
      </c>
      <c r="AH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1">
        <f t="shared" ref="AK454:AK456" si="883">AH454+AI454+AJ454</f>
        <v>0</v>
      </c>
      <c r="AL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1">
        <f t="shared" ref="AO454:AO456" si="884">AL454+AM454+AN454</f>
        <v>0</v>
      </c>
      <c r="AP454" s="181">
        <f t="shared" ref="AP454:AP456" si="885">AC454+AG454+AK454+AO454</f>
        <v>0</v>
      </c>
    </row>
    <row r="455" spans="2:42">
      <c r="B455" s="179" t="s">
        <v>1177</v>
      </c>
      <c r="C455" s="180" t="s">
        <v>1178</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878"/>
        <v>0</v>
      </c>
      <c r="G455" s="181"/>
      <c r="H455" s="181">
        <f t="shared" si="879"/>
        <v>0</v>
      </c>
      <c r="I455" s="181"/>
      <c r="J455" s="181">
        <f t="shared" si="880"/>
        <v>0</v>
      </c>
      <c r="K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1">
        <f t="shared" si="881"/>
        <v>0</v>
      </c>
      <c r="AD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1">
        <f t="shared" si="882"/>
        <v>0</v>
      </c>
      <c r="AH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1">
        <f t="shared" si="883"/>
        <v>0</v>
      </c>
      <c r="AL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1">
        <f t="shared" si="884"/>
        <v>0</v>
      </c>
      <c r="AP455" s="181">
        <f t="shared" si="885"/>
        <v>0</v>
      </c>
    </row>
    <row r="456" spans="2:42">
      <c r="B456" s="179" t="s">
        <v>1179</v>
      </c>
      <c r="C456" s="180" t="s">
        <v>1180</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878"/>
        <v>0</v>
      </c>
      <c r="G456" s="181"/>
      <c r="H456" s="181">
        <f t="shared" si="879"/>
        <v>0</v>
      </c>
      <c r="I456" s="181"/>
      <c r="J456" s="181">
        <f t="shared" si="880"/>
        <v>0</v>
      </c>
      <c r="K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1">
        <f t="shared" si="881"/>
        <v>0</v>
      </c>
      <c r="AD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1">
        <f t="shared" si="882"/>
        <v>0</v>
      </c>
      <c r="AH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1">
        <f t="shared" si="883"/>
        <v>0</v>
      </c>
      <c r="AL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1">
        <f t="shared" si="884"/>
        <v>0</v>
      </c>
      <c r="AP456" s="181">
        <f t="shared" si="885"/>
        <v>0</v>
      </c>
    </row>
    <row r="457" spans="2:42">
      <c r="B457" s="179" t="s">
        <v>1181</v>
      </c>
      <c r="C457" s="180" t="s">
        <v>1182</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792"/>
        <v>0</v>
      </c>
      <c r="G457" s="181"/>
      <c r="H457" s="181">
        <f t="shared" si="595"/>
        <v>0</v>
      </c>
      <c r="I457" s="181"/>
      <c r="J457" s="181">
        <f t="shared" si="596"/>
        <v>0</v>
      </c>
      <c r="K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1">
        <f t="shared" si="599"/>
        <v>0</v>
      </c>
      <c r="AD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1">
        <f t="shared" si="600"/>
        <v>0</v>
      </c>
      <c r="AH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1">
        <f t="shared" si="601"/>
        <v>0</v>
      </c>
      <c r="AL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1">
        <f t="shared" si="602"/>
        <v>0</v>
      </c>
      <c r="AP457" s="181">
        <f t="shared" si="603"/>
        <v>0</v>
      </c>
    </row>
    <row r="458" spans="2:42">
      <c r="B458" s="179" t="s">
        <v>1183</v>
      </c>
      <c r="C458" s="180" t="s">
        <v>1184</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792"/>
        <v>0</v>
      </c>
      <c r="G458" s="181"/>
      <c r="H458" s="181">
        <f t="shared" si="595"/>
        <v>0</v>
      </c>
      <c r="I458" s="181"/>
      <c r="J458" s="181">
        <f t="shared" si="596"/>
        <v>0</v>
      </c>
      <c r="K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1">
        <f t="shared" si="599"/>
        <v>0</v>
      </c>
      <c r="AD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1">
        <f t="shared" si="600"/>
        <v>0</v>
      </c>
      <c r="AH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1">
        <f t="shared" si="601"/>
        <v>0</v>
      </c>
      <c r="AL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1">
        <f t="shared" si="602"/>
        <v>0</v>
      </c>
      <c r="AP458" s="181">
        <f t="shared" si="603"/>
        <v>0</v>
      </c>
    </row>
    <row r="459" spans="2:42">
      <c r="B459" s="188" t="s">
        <v>366</v>
      </c>
      <c r="C459" s="189" t="s">
        <v>234</v>
      </c>
      <c r="D459" s="190">
        <f>SUM(D460:D466)</f>
        <v>0</v>
      </c>
      <c r="E459" s="190">
        <f>SUM(E460:E466)</f>
        <v>0</v>
      </c>
      <c r="F459" s="190">
        <f t="shared" si="792"/>
        <v>0</v>
      </c>
      <c r="G459" s="190">
        <f>SUM(G460:G466)</f>
        <v>0</v>
      </c>
      <c r="H459" s="190">
        <f t="shared" si="595"/>
        <v>0</v>
      </c>
      <c r="I459" s="190">
        <f>SUM(I460:I466)</f>
        <v>0</v>
      </c>
      <c r="J459" s="190">
        <f t="shared" si="596"/>
        <v>0</v>
      </c>
      <c r="K459" s="190">
        <f t="shared" ref="K459:AB459" si="886">SUM(K460:K466)</f>
        <v>0</v>
      </c>
      <c r="L459" s="190">
        <f t="shared" si="886"/>
        <v>0</v>
      </c>
      <c r="M459" s="190">
        <f t="shared" si="886"/>
        <v>0</v>
      </c>
      <c r="N459" s="190">
        <f t="shared" si="886"/>
        <v>0</v>
      </c>
      <c r="O459" s="190">
        <f t="shared" si="886"/>
        <v>0</v>
      </c>
      <c r="P459" s="190">
        <f t="shared" ref="P459:Q459" si="887">SUM(P460:P466)</f>
        <v>0</v>
      </c>
      <c r="Q459" s="190">
        <f t="shared" si="887"/>
        <v>0</v>
      </c>
      <c r="R459" s="190">
        <f t="shared" si="886"/>
        <v>0</v>
      </c>
      <c r="S459" s="190">
        <f t="shared" si="886"/>
        <v>0</v>
      </c>
      <c r="T459" s="190">
        <f t="shared" ref="T459" si="888">SUM(T460:T466)</f>
        <v>0</v>
      </c>
      <c r="U459" s="190">
        <f t="shared" si="886"/>
        <v>0</v>
      </c>
      <c r="V459" s="190">
        <f t="shared" si="886"/>
        <v>0</v>
      </c>
      <c r="W459" s="190">
        <f t="shared" ref="W459" si="889">SUM(W460:W466)</f>
        <v>0</v>
      </c>
      <c r="X459" s="190">
        <f t="shared" si="886"/>
        <v>0</v>
      </c>
      <c r="Y459" s="190">
        <f t="shared" si="886"/>
        <v>0</v>
      </c>
      <c r="Z459" s="190">
        <f t="shared" si="886"/>
        <v>0</v>
      </c>
      <c r="AA459" s="190">
        <f t="shared" si="886"/>
        <v>0</v>
      </c>
      <c r="AB459" s="190">
        <f t="shared" si="886"/>
        <v>0</v>
      </c>
      <c r="AC459" s="190">
        <f t="shared" si="599"/>
        <v>0</v>
      </c>
      <c r="AD459" s="190">
        <f>SUM(AD460:AD466)</f>
        <v>0</v>
      </c>
      <c r="AE459" s="190">
        <f>SUM(AE460:AE466)</f>
        <v>0</v>
      </c>
      <c r="AF459" s="190">
        <f>SUM(AF460:AF466)</f>
        <v>0</v>
      </c>
      <c r="AG459" s="190">
        <f t="shared" si="600"/>
        <v>0</v>
      </c>
      <c r="AH459" s="190">
        <f>SUM(AH460:AH466)</f>
        <v>0</v>
      </c>
      <c r="AI459" s="190">
        <f>SUM(AI460:AI466)</f>
        <v>0</v>
      </c>
      <c r="AJ459" s="190">
        <f>SUM(AJ460:AJ466)</f>
        <v>0</v>
      </c>
      <c r="AK459" s="190">
        <f t="shared" si="601"/>
        <v>0</v>
      </c>
      <c r="AL459" s="190">
        <f>SUM(AL460:AL466)</f>
        <v>0</v>
      </c>
      <c r="AM459" s="190">
        <f>SUM(AM460:AM466)</f>
        <v>0</v>
      </c>
      <c r="AN459" s="190">
        <f>SUM(AN460:AN466)</f>
        <v>0</v>
      </c>
      <c r="AO459" s="190">
        <f t="shared" si="602"/>
        <v>0</v>
      </c>
      <c r="AP459" s="190">
        <f t="shared" si="603"/>
        <v>0</v>
      </c>
    </row>
    <row r="460" spans="2:42">
      <c r="B460" s="179" t="s">
        <v>367</v>
      </c>
      <c r="C460" s="180" t="s">
        <v>235</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ref="F460:F462" si="890">D460+E460</f>
        <v>0</v>
      </c>
      <c r="G460" s="181"/>
      <c r="H460" s="181">
        <f t="shared" ref="H460:H462" si="891">F460-G460</f>
        <v>0</v>
      </c>
      <c r="I460" s="181"/>
      <c r="J460" s="181">
        <f t="shared" ref="J460:J462" si="892">F460-I460</f>
        <v>0</v>
      </c>
      <c r="K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1">
        <f t="shared" ref="AC460:AC462" si="893">Z460+AA460+AB460</f>
        <v>0</v>
      </c>
      <c r="AD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1">
        <f t="shared" ref="AG460:AG462" si="894">AD460+AE460+AF460</f>
        <v>0</v>
      </c>
      <c r="AH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1">
        <f t="shared" ref="AK460:AK462" si="895">AH460+AI460+AJ460</f>
        <v>0</v>
      </c>
      <c r="AL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1">
        <f t="shared" ref="AO460:AO462" si="896">AL460+AM460+AN460</f>
        <v>0</v>
      </c>
      <c r="AP460" s="181">
        <f t="shared" ref="AP460:AP462" si="897">AC460+AG460+AK460+AO460</f>
        <v>0</v>
      </c>
    </row>
    <row r="461" spans="2:42">
      <c r="B461" s="179" t="s">
        <v>1185</v>
      </c>
      <c r="C461" s="180" t="s">
        <v>1186</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890"/>
        <v>0</v>
      </c>
      <c r="G461" s="181"/>
      <c r="H461" s="181">
        <f t="shared" si="891"/>
        <v>0</v>
      </c>
      <c r="I461" s="181"/>
      <c r="J461" s="181">
        <f t="shared" si="892"/>
        <v>0</v>
      </c>
      <c r="K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1">
        <f t="shared" si="893"/>
        <v>0</v>
      </c>
      <c r="AD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1">
        <f t="shared" si="894"/>
        <v>0</v>
      </c>
      <c r="AH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1">
        <f t="shared" si="895"/>
        <v>0</v>
      </c>
      <c r="AL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1">
        <f t="shared" si="896"/>
        <v>0</v>
      </c>
      <c r="AP461" s="181">
        <f t="shared" si="897"/>
        <v>0</v>
      </c>
    </row>
    <row r="462" spans="2:42">
      <c r="B462" s="179" t="s">
        <v>1187</v>
      </c>
      <c r="C462" s="180" t="s">
        <v>1188</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890"/>
        <v>0</v>
      </c>
      <c r="G462" s="181"/>
      <c r="H462" s="181">
        <f t="shared" si="891"/>
        <v>0</v>
      </c>
      <c r="I462" s="181"/>
      <c r="J462" s="181">
        <f t="shared" si="892"/>
        <v>0</v>
      </c>
      <c r="K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1">
        <f t="shared" si="893"/>
        <v>0</v>
      </c>
      <c r="AD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1">
        <f t="shared" si="894"/>
        <v>0</v>
      </c>
      <c r="AH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1">
        <f t="shared" si="895"/>
        <v>0</v>
      </c>
      <c r="AL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1">
        <f t="shared" si="896"/>
        <v>0</v>
      </c>
      <c r="AP462" s="181">
        <f t="shared" si="897"/>
        <v>0</v>
      </c>
    </row>
    <row r="463" spans="2:42">
      <c r="B463" s="179" t="s">
        <v>1189</v>
      </c>
      <c r="C463" s="180" t="s">
        <v>1190</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792"/>
        <v>0</v>
      </c>
      <c r="G463" s="181"/>
      <c r="H463" s="181">
        <f t="shared" si="595"/>
        <v>0</v>
      </c>
      <c r="I463" s="181"/>
      <c r="J463" s="181">
        <f t="shared" si="596"/>
        <v>0</v>
      </c>
      <c r="K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1">
        <f t="shared" si="599"/>
        <v>0</v>
      </c>
      <c r="AD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1">
        <f t="shared" si="600"/>
        <v>0</v>
      </c>
      <c r="AH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1">
        <f t="shared" si="601"/>
        <v>0</v>
      </c>
      <c r="AL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1">
        <f t="shared" si="602"/>
        <v>0</v>
      </c>
      <c r="AP463" s="181">
        <f t="shared" si="603"/>
        <v>0</v>
      </c>
    </row>
    <row r="464" spans="2:42">
      <c r="B464" s="179" t="s">
        <v>1191</v>
      </c>
      <c r="C464" s="180" t="s">
        <v>1192</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ref="F464" si="898">D464+E464</f>
        <v>0</v>
      </c>
      <c r="G464" s="181"/>
      <c r="H464" s="181">
        <f t="shared" ref="H464" si="899">F464-G464</f>
        <v>0</v>
      </c>
      <c r="I464" s="181"/>
      <c r="J464" s="181">
        <f t="shared" ref="J464" si="900">F464-I464</f>
        <v>0</v>
      </c>
      <c r="K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1">
        <f t="shared" ref="AC464" si="901">Z464+AA464+AB464</f>
        <v>0</v>
      </c>
      <c r="AD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1">
        <f t="shared" ref="AG464" si="902">AD464+AE464+AF464</f>
        <v>0</v>
      </c>
      <c r="AH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1">
        <f t="shared" ref="AK464" si="903">AH464+AI464+AJ464</f>
        <v>0</v>
      </c>
      <c r="AL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1">
        <f t="shared" ref="AO464" si="904">AL464+AM464+AN464</f>
        <v>0</v>
      </c>
      <c r="AP464" s="181">
        <f t="shared" ref="AP464" si="905">AC464+AG464+AK464+AO464</f>
        <v>0</v>
      </c>
    </row>
    <row r="465" spans="2:42">
      <c r="B465" s="179" t="s">
        <v>1193</v>
      </c>
      <c r="C465" s="180" t="s">
        <v>1194</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ref="F465" si="906">D465+E465</f>
        <v>0</v>
      </c>
      <c r="G465" s="181"/>
      <c r="H465" s="181">
        <f t="shared" ref="H465" si="907">F465-G465</f>
        <v>0</v>
      </c>
      <c r="I465" s="181"/>
      <c r="J465" s="181">
        <f t="shared" ref="J465" si="908">F465-I465</f>
        <v>0</v>
      </c>
      <c r="K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1">
        <f t="shared" ref="AC465" si="909">Z465+AA465+AB465</f>
        <v>0</v>
      </c>
      <c r="AD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1">
        <f t="shared" ref="AG465" si="910">AD465+AE465+AF465</f>
        <v>0</v>
      </c>
      <c r="AH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1">
        <f t="shared" ref="AK465" si="911">AH465+AI465+AJ465</f>
        <v>0</v>
      </c>
      <c r="AL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1">
        <f t="shared" ref="AO465" si="912">AL465+AM465+AN465</f>
        <v>0</v>
      </c>
      <c r="AP465" s="181">
        <f t="shared" ref="AP465" si="913">AC465+AG465+AK465+AO465</f>
        <v>0</v>
      </c>
    </row>
    <row r="466" spans="2:42">
      <c r="B466" s="179" t="s">
        <v>1195</v>
      </c>
      <c r="C466" s="180" t="s">
        <v>1196</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792"/>
        <v>0</v>
      </c>
      <c r="G466" s="181"/>
      <c r="H466" s="181">
        <f t="shared" si="595"/>
        <v>0</v>
      </c>
      <c r="I466" s="181"/>
      <c r="J466" s="181">
        <f t="shared" si="596"/>
        <v>0</v>
      </c>
      <c r="K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1">
        <f t="shared" si="599"/>
        <v>0</v>
      </c>
      <c r="AD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1">
        <f t="shared" si="600"/>
        <v>0</v>
      </c>
      <c r="AH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1">
        <f t="shared" si="601"/>
        <v>0</v>
      </c>
      <c r="AL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1">
        <f t="shared" si="602"/>
        <v>0</v>
      </c>
      <c r="AP466" s="181">
        <f t="shared" si="603"/>
        <v>0</v>
      </c>
    </row>
    <row r="467" spans="2:42">
      <c r="B467" s="188" t="s">
        <v>368</v>
      </c>
      <c r="C467" s="189" t="s">
        <v>236</v>
      </c>
      <c r="D467" s="190">
        <f>SUM(D468:D484)</f>
        <v>36800</v>
      </c>
      <c r="E467" s="190">
        <f>SUM(E468:E484)</f>
        <v>0</v>
      </c>
      <c r="F467" s="190">
        <f t="shared" si="792"/>
        <v>36800</v>
      </c>
      <c r="G467" s="190">
        <f>SUM(G468:G484)</f>
        <v>0</v>
      </c>
      <c r="H467" s="190">
        <f t="shared" si="595"/>
        <v>36800</v>
      </c>
      <c r="I467" s="190">
        <f>SUM(I468:I484)</f>
        <v>0</v>
      </c>
      <c r="J467" s="190">
        <f t="shared" si="596"/>
        <v>36800</v>
      </c>
      <c r="K467" s="190">
        <f t="shared" ref="K467:AB467" si="914">SUM(K468:K484)</f>
        <v>0</v>
      </c>
      <c r="L467" s="190">
        <f t="shared" si="914"/>
        <v>36800</v>
      </c>
      <c r="M467" s="190">
        <f t="shared" si="914"/>
        <v>0</v>
      </c>
      <c r="N467" s="190">
        <f t="shared" si="914"/>
        <v>0</v>
      </c>
      <c r="O467" s="190">
        <f t="shared" si="914"/>
        <v>0</v>
      </c>
      <c r="P467" s="190">
        <f t="shared" si="914"/>
        <v>0</v>
      </c>
      <c r="Q467" s="190">
        <f t="shared" si="914"/>
        <v>0</v>
      </c>
      <c r="R467" s="190">
        <f t="shared" si="914"/>
        <v>0</v>
      </c>
      <c r="S467" s="190">
        <f t="shared" si="914"/>
        <v>0</v>
      </c>
      <c r="T467" s="190">
        <f t="shared" ref="T467" si="915">SUM(T468:T484)</f>
        <v>0</v>
      </c>
      <c r="U467" s="190">
        <f t="shared" si="914"/>
        <v>0</v>
      </c>
      <c r="V467" s="190">
        <f t="shared" si="914"/>
        <v>0</v>
      </c>
      <c r="W467" s="190">
        <f t="shared" si="914"/>
        <v>0</v>
      </c>
      <c r="X467" s="190">
        <f t="shared" si="914"/>
        <v>0</v>
      </c>
      <c r="Y467" s="190">
        <f t="shared" si="914"/>
        <v>0</v>
      </c>
      <c r="Z467" s="190">
        <f t="shared" si="914"/>
        <v>0</v>
      </c>
      <c r="AA467" s="190">
        <f t="shared" si="914"/>
        <v>36800</v>
      </c>
      <c r="AB467" s="190">
        <f t="shared" si="914"/>
        <v>0</v>
      </c>
      <c r="AC467" s="190">
        <f t="shared" si="599"/>
        <v>36800</v>
      </c>
      <c r="AD467" s="190">
        <f>SUM(AD468:AD484)</f>
        <v>0</v>
      </c>
      <c r="AE467" s="190">
        <f>SUM(AE468:AE484)</f>
        <v>0</v>
      </c>
      <c r="AF467" s="190">
        <f>SUM(AF468:AF484)</f>
        <v>0</v>
      </c>
      <c r="AG467" s="190">
        <f t="shared" si="600"/>
        <v>0</v>
      </c>
      <c r="AH467" s="190">
        <f>SUM(AH468:AH484)</f>
        <v>0</v>
      </c>
      <c r="AI467" s="190">
        <f>SUM(AI468:AI484)</f>
        <v>0</v>
      </c>
      <c r="AJ467" s="190">
        <f>SUM(AJ468:AJ484)</f>
        <v>0</v>
      </c>
      <c r="AK467" s="190">
        <f t="shared" si="601"/>
        <v>0</v>
      </c>
      <c r="AL467" s="190">
        <f>SUM(AL468:AL484)</f>
        <v>0</v>
      </c>
      <c r="AM467" s="190">
        <f>SUM(AM468:AM484)</f>
        <v>0</v>
      </c>
      <c r="AN467" s="190">
        <f>SUM(AN468:AN484)</f>
        <v>0</v>
      </c>
      <c r="AO467" s="190">
        <f t="shared" si="602"/>
        <v>0</v>
      </c>
      <c r="AP467" s="190">
        <f t="shared" si="603"/>
        <v>36800</v>
      </c>
    </row>
    <row r="468" spans="2:42">
      <c r="B468" s="179" t="s">
        <v>1197</v>
      </c>
      <c r="C468" s="180" t="s">
        <v>1198</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ref="F468" si="916">D468+E468</f>
        <v>0</v>
      </c>
      <c r="G468" s="181"/>
      <c r="H468" s="181">
        <f t="shared" ref="H468" si="917">F468-G468</f>
        <v>0</v>
      </c>
      <c r="I468" s="181"/>
      <c r="J468" s="181">
        <f t="shared" ref="J468" si="918">F468-I468</f>
        <v>0</v>
      </c>
      <c r="K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1">
        <f t="shared" ref="AC468" si="919">Z468+AA468+AB468</f>
        <v>0</v>
      </c>
      <c r="AD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1">
        <f t="shared" ref="AG468" si="920">AD468+AE468+AF468</f>
        <v>0</v>
      </c>
      <c r="AH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1">
        <f t="shared" ref="AK468" si="921">AH468+AI468+AJ468</f>
        <v>0</v>
      </c>
      <c r="AL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1">
        <f t="shared" ref="AO468" si="922">AL468+AM468+AN468</f>
        <v>0</v>
      </c>
      <c r="AP468" s="181">
        <f t="shared" ref="AP468" si="923">AC468+AG468+AK468+AO468</f>
        <v>0</v>
      </c>
    </row>
    <row r="469" spans="2:42">
      <c r="B469" s="179" t="s">
        <v>369</v>
      </c>
      <c r="C469" s="180" t="s">
        <v>237</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D469+E469</f>
        <v>0</v>
      </c>
      <c r="G469" s="181"/>
      <c r="H469" s="181">
        <f>F469-G469</f>
        <v>0</v>
      </c>
      <c r="I469" s="181"/>
      <c r="J469" s="181">
        <f>F469-I469</f>
        <v>0</v>
      </c>
      <c r="K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1">
        <f>Z469+AA469+AB469</f>
        <v>0</v>
      </c>
      <c r="AD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1">
        <f>AD469+AE469+AF469</f>
        <v>0</v>
      </c>
      <c r="AH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1">
        <f>AH469+AI469+AJ469</f>
        <v>0</v>
      </c>
      <c r="AL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1">
        <f>AL469+AM469+AN469</f>
        <v>0</v>
      </c>
      <c r="AP469" s="181">
        <f>AC469+AG469+AK469+AO469</f>
        <v>0</v>
      </c>
    </row>
    <row r="470" spans="2:42">
      <c r="B470" s="179" t="s">
        <v>376</v>
      </c>
      <c r="C470" s="180" t="s">
        <v>242</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D470+E470</f>
        <v>0</v>
      </c>
      <c r="G470" s="181"/>
      <c r="H470" s="181">
        <f>F470-G470</f>
        <v>0</v>
      </c>
      <c r="I470" s="181"/>
      <c r="J470" s="181">
        <f>F470-I470</f>
        <v>0</v>
      </c>
      <c r="K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1">
        <f>Z470+AA470+AB470</f>
        <v>0</v>
      </c>
      <c r="AD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1">
        <f>AD470+AE470+AF470</f>
        <v>0</v>
      </c>
      <c r="AH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1">
        <f>AH470+AI470+AJ470</f>
        <v>0</v>
      </c>
      <c r="AL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1">
        <f>AL470+AM470+AN470</f>
        <v>0</v>
      </c>
      <c r="AP470" s="181">
        <f>AC470+AG470+AK470+AO470</f>
        <v>0</v>
      </c>
    </row>
    <row r="471" spans="2:42">
      <c r="B471" s="179" t="s">
        <v>1199</v>
      </c>
      <c r="C471" s="180" t="s">
        <v>1200</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D471+E471</f>
        <v>0</v>
      </c>
      <c r="G471" s="181"/>
      <c r="H471" s="181">
        <f>F471-G471</f>
        <v>0</v>
      </c>
      <c r="I471" s="181"/>
      <c r="J471" s="181">
        <f>F471-I471</f>
        <v>0</v>
      </c>
      <c r="K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1">
        <f>Z471+AA471+AB471</f>
        <v>0</v>
      </c>
      <c r="AD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1">
        <f>AD471+AE471+AF471</f>
        <v>0</v>
      </c>
      <c r="AH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1">
        <f>AH471+AI471+AJ471</f>
        <v>0</v>
      </c>
      <c r="AL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1">
        <f>AL471+AM471+AN471</f>
        <v>0</v>
      </c>
      <c r="AP471" s="181">
        <f>AC471+AG471+AK471+AO471</f>
        <v>0</v>
      </c>
    </row>
    <row r="472" spans="2:42">
      <c r="B472" s="179" t="s">
        <v>1201</v>
      </c>
      <c r="C472" s="180" t="s">
        <v>1202</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D472+E472</f>
        <v>0</v>
      </c>
      <c r="G472" s="181"/>
      <c r="H472" s="181">
        <f>F472-G472</f>
        <v>0</v>
      </c>
      <c r="I472" s="181"/>
      <c r="J472" s="181">
        <f>F472-I472</f>
        <v>0</v>
      </c>
      <c r="K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1">
        <f>Z472+AA472+AB472</f>
        <v>0</v>
      </c>
      <c r="AD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1">
        <f>AD472+AE472+AF472</f>
        <v>0</v>
      </c>
      <c r="AH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1">
        <f>AH472+AI472+AJ472</f>
        <v>0</v>
      </c>
      <c r="AL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1">
        <f>AL472+AM472+AN472</f>
        <v>0</v>
      </c>
      <c r="AP472" s="181">
        <f>AC472+AG472+AK472+AO472</f>
        <v>0</v>
      </c>
    </row>
    <row r="473" spans="2:42">
      <c r="B473" s="179" t="s">
        <v>1203</v>
      </c>
      <c r="C473" s="180" t="s">
        <v>1204</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D473+E473</f>
        <v>0</v>
      </c>
      <c r="G473" s="181"/>
      <c r="H473" s="181">
        <f>F473-G473</f>
        <v>0</v>
      </c>
      <c r="I473" s="181"/>
      <c r="J473" s="181">
        <f>F473-I473</f>
        <v>0</v>
      </c>
      <c r="K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1">
        <f>Z473+AA473+AB473</f>
        <v>0</v>
      </c>
      <c r="AD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1">
        <f>AD473+AE473+AF473</f>
        <v>0</v>
      </c>
      <c r="AH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1">
        <f>AH473+AI473+AJ473</f>
        <v>0</v>
      </c>
      <c r="AL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1">
        <f>AL473+AM473+AN473</f>
        <v>0</v>
      </c>
      <c r="AP473" s="181">
        <f>AC473+AG473+AK473+AO473</f>
        <v>0</v>
      </c>
    </row>
    <row r="474" spans="2:42">
      <c r="B474" s="179" t="s">
        <v>1205</v>
      </c>
      <c r="C474" s="180" t="s">
        <v>1206</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ref="F474:F477" si="924">D474+E474</f>
        <v>0</v>
      </c>
      <c r="G474" s="181"/>
      <c r="H474" s="181">
        <f t="shared" ref="H474:H477" si="925">F474-G474</f>
        <v>0</v>
      </c>
      <c r="I474" s="181"/>
      <c r="J474" s="181">
        <f t="shared" ref="J474:J477" si="926">F474-I474</f>
        <v>0</v>
      </c>
      <c r="K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1">
        <f t="shared" ref="AC474:AC477" si="927">Z474+AA474+AB474</f>
        <v>0</v>
      </c>
      <c r="AD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1">
        <f t="shared" ref="AG474:AG477" si="928">AD474+AE474+AF474</f>
        <v>0</v>
      </c>
      <c r="AH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1">
        <f t="shared" ref="AK474:AK477" si="929">AH474+AI474+AJ474</f>
        <v>0</v>
      </c>
      <c r="AL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1">
        <f t="shared" ref="AO474:AO477" si="930">AL474+AM474+AN474</f>
        <v>0</v>
      </c>
      <c r="AP474" s="181">
        <f t="shared" ref="AP474:AP477" si="931">AC474+AG474+AK474+AO474</f>
        <v>0</v>
      </c>
    </row>
    <row r="475" spans="2:42">
      <c r="B475" s="179" t="s">
        <v>1207</v>
      </c>
      <c r="C475" s="180" t="s">
        <v>1208</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924"/>
        <v>0</v>
      </c>
      <c r="G475" s="181"/>
      <c r="H475" s="181">
        <f t="shared" si="925"/>
        <v>0</v>
      </c>
      <c r="I475" s="181"/>
      <c r="J475" s="181">
        <f t="shared" si="926"/>
        <v>0</v>
      </c>
      <c r="K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1">
        <f t="shared" si="927"/>
        <v>0</v>
      </c>
      <c r="AD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1">
        <f t="shared" si="928"/>
        <v>0</v>
      </c>
      <c r="AH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1">
        <f t="shared" si="929"/>
        <v>0</v>
      </c>
      <c r="AL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1">
        <f t="shared" si="930"/>
        <v>0</v>
      </c>
      <c r="AP475" s="181">
        <f t="shared" si="931"/>
        <v>0</v>
      </c>
    </row>
    <row r="476" spans="2:42">
      <c r="B476" s="179" t="s">
        <v>1209</v>
      </c>
      <c r="C476" s="180" t="s">
        <v>1210</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924"/>
        <v>0</v>
      </c>
      <c r="G476" s="181"/>
      <c r="H476" s="181">
        <f t="shared" si="925"/>
        <v>0</v>
      </c>
      <c r="I476" s="181"/>
      <c r="J476" s="181">
        <f t="shared" si="926"/>
        <v>0</v>
      </c>
      <c r="K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1">
        <f t="shared" si="927"/>
        <v>0</v>
      </c>
      <c r="AD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1">
        <f t="shared" si="928"/>
        <v>0</v>
      </c>
      <c r="AH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1">
        <f t="shared" si="929"/>
        <v>0</v>
      </c>
      <c r="AL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1">
        <f t="shared" si="930"/>
        <v>0</v>
      </c>
      <c r="AP476" s="181">
        <f t="shared" si="931"/>
        <v>0</v>
      </c>
    </row>
    <row r="477" spans="2:42">
      <c r="B477" s="179" t="s">
        <v>1211</v>
      </c>
      <c r="C477" s="180" t="s">
        <v>1212</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si="924"/>
        <v>0</v>
      </c>
      <c r="G477" s="181"/>
      <c r="H477" s="181">
        <f t="shared" si="925"/>
        <v>0</v>
      </c>
      <c r="I477" s="181"/>
      <c r="J477" s="181">
        <f t="shared" si="926"/>
        <v>0</v>
      </c>
      <c r="K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1">
        <f t="shared" si="927"/>
        <v>0</v>
      </c>
      <c r="AD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1">
        <f t="shared" si="928"/>
        <v>0</v>
      </c>
      <c r="AH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1">
        <f t="shared" si="929"/>
        <v>0</v>
      </c>
      <c r="AL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1">
        <f t="shared" si="930"/>
        <v>0</v>
      </c>
      <c r="AP477" s="181">
        <f t="shared" si="931"/>
        <v>0</v>
      </c>
    </row>
    <row r="478" spans="2:42">
      <c r="B478" s="179" t="s">
        <v>1213</v>
      </c>
      <c r="C478" s="180" t="s">
        <v>1214</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ref="F478:F481" si="932">D478+E478</f>
        <v>0</v>
      </c>
      <c r="G478" s="181"/>
      <c r="H478" s="181">
        <f t="shared" ref="H478:H481" si="933">F478-G478</f>
        <v>0</v>
      </c>
      <c r="I478" s="181"/>
      <c r="J478" s="181">
        <f t="shared" ref="J478:J481" si="934">F478-I478</f>
        <v>0</v>
      </c>
      <c r="K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1">
        <f t="shared" ref="AC478:AC481" si="935">Z478+AA478+AB478</f>
        <v>0</v>
      </c>
      <c r="AD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1">
        <f t="shared" ref="AG478:AG481" si="936">AD478+AE478+AF478</f>
        <v>0</v>
      </c>
      <c r="AH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1">
        <f t="shared" ref="AK478:AK481" si="937">AH478+AI478+AJ478</f>
        <v>0</v>
      </c>
      <c r="AL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1">
        <f t="shared" ref="AO478:AO481" si="938">AL478+AM478+AN478</f>
        <v>0</v>
      </c>
      <c r="AP478" s="181">
        <f t="shared" ref="AP478:AP481" si="939">AC478+AG478+AK478+AO478</f>
        <v>0</v>
      </c>
    </row>
    <row r="479" spans="2:42">
      <c r="B479" s="179" t="s">
        <v>1215</v>
      </c>
      <c r="C479" s="180" t="s">
        <v>1216</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932"/>
        <v>0</v>
      </c>
      <c r="G479" s="181"/>
      <c r="H479" s="181">
        <f t="shared" si="933"/>
        <v>0</v>
      </c>
      <c r="I479" s="181"/>
      <c r="J479" s="181">
        <f t="shared" si="934"/>
        <v>0</v>
      </c>
      <c r="K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1">
        <f t="shared" si="935"/>
        <v>0</v>
      </c>
      <c r="AD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1">
        <f t="shared" si="936"/>
        <v>0</v>
      </c>
      <c r="AH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1">
        <f t="shared" si="937"/>
        <v>0</v>
      </c>
      <c r="AL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1">
        <f t="shared" si="938"/>
        <v>0</v>
      </c>
      <c r="AP479" s="181">
        <f t="shared" si="939"/>
        <v>0</v>
      </c>
    </row>
    <row r="480" spans="2:42">
      <c r="B480" s="179" t="s">
        <v>1217</v>
      </c>
      <c r="C480" s="180" t="s">
        <v>1218</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932"/>
        <v>0</v>
      </c>
      <c r="G480" s="181"/>
      <c r="H480" s="181">
        <f t="shared" si="933"/>
        <v>0</v>
      </c>
      <c r="I480" s="181"/>
      <c r="J480" s="181">
        <f t="shared" si="934"/>
        <v>0</v>
      </c>
      <c r="K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1">
        <f t="shared" si="935"/>
        <v>0</v>
      </c>
      <c r="AD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1">
        <f t="shared" si="936"/>
        <v>0</v>
      </c>
      <c r="AH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1">
        <f t="shared" si="937"/>
        <v>0</v>
      </c>
      <c r="AL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1">
        <f t="shared" si="938"/>
        <v>0</v>
      </c>
      <c r="AP480" s="181">
        <f t="shared" si="939"/>
        <v>0</v>
      </c>
    </row>
    <row r="481" spans="2:42">
      <c r="B481" s="179" t="s">
        <v>1219</v>
      </c>
      <c r="C481" s="180" t="s">
        <v>1220</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932"/>
        <v>0</v>
      </c>
      <c r="G481" s="181"/>
      <c r="H481" s="181">
        <f t="shared" si="933"/>
        <v>0</v>
      </c>
      <c r="I481" s="181"/>
      <c r="J481" s="181">
        <f t="shared" si="934"/>
        <v>0</v>
      </c>
      <c r="K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1">
        <f t="shared" si="935"/>
        <v>0</v>
      </c>
      <c r="AD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1">
        <f t="shared" si="936"/>
        <v>0</v>
      </c>
      <c r="AH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1">
        <f t="shared" si="937"/>
        <v>0</v>
      </c>
      <c r="AL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1">
        <f t="shared" si="938"/>
        <v>0</v>
      </c>
      <c r="AP481" s="181">
        <f t="shared" si="939"/>
        <v>0</v>
      </c>
    </row>
    <row r="482" spans="2:42">
      <c r="B482" s="179" t="s">
        <v>1221</v>
      </c>
      <c r="C482" s="180" t="s">
        <v>1222</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D482+E482</f>
        <v>0</v>
      </c>
      <c r="G482" s="181"/>
      <c r="H482" s="181">
        <f>F482-G482</f>
        <v>0</v>
      </c>
      <c r="I482" s="181"/>
      <c r="J482" s="181">
        <f>F482-I482</f>
        <v>0</v>
      </c>
      <c r="K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1">
        <f>Z482+AA482+AB482</f>
        <v>0</v>
      </c>
      <c r="AD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1">
        <f>AD482+AE482+AF482</f>
        <v>0</v>
      </c>
      <c r="AH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1">
        <f>AH482+AI482+AJ482</f>
        <v>0</v>
      </c>
      <c r="AL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1">
        <f>AL482+AM482+AN482</f>
        <v>0</v>
      </c>
      <c r="AP482" s="181">
        <f>AC482+AG482+AK482+AO482</f>
        <v>0</v>
      </c>
    </row>
    <row r="483" spans="2:42">
      <c r="B483" s="179" t="s">
        <v>1223</v>
      </c>
      <c r="C483" s="180" t="s">
        <v>1224</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ref="F483" si="940">D483+E483</f>
        <v>0</v>
      </c>
      <c r="G483" s="181"/>
      <c r="H483" s="181">
        <f t="shared" ref="H483" si="941">F483-G483</f>
        <v>0</v>
      </c>
      <c r="I483" s="181"/>
      <c r="J483" s="181">
        <f t="shared" ref="J483" si="942">F483-I483</f>
        <v>0</v>
      </c>
      <c r="K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1">
        <f t="shared" ref="AC483" si="943">Z483+AA483+AB483</f>
        <v>0</v>
      </c>
      <c r="AD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1">
        <f t="shared" ref="AG483" si="944">AD483+AE483+AF483</f>
        <v>0</v>
      </c>
      <c r="AH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1">
        <f t="shared" ref="AK483" si="945">AH483+AI483+AJ483</f>
        <v>0</v>
      </c>
      <c r="AL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1">
        <f t="shared" ref="AO483" si="946">AL483+AM483+AN483</f>
        <v>0</v>
      </c>
      <c r="AP483" s="181">
        <f t="shared" ref="AP483" si="947">AC483+AG483+AK483+AO483</f>
        <v>0</v>
      </c>
    </row>
    <row r="484" spans="2:42">
      <c r="B484" s="179" t="s">
        <v>1225</v>
      </c>
      <c r="C484" s="180" t="s">
        <v>1226</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36800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ref="F484" si="948">D484+E484</f>
        <v>36800</v>
      </c>
      <c r="G484" s="181"/>
      <c r="H484" s="181">
        <f t="shared" ref="H484" si="949">F484-G484</f>
        <v>36800</v>
      </c>
      <c r="I484" s="181"/>
      <c r="J484" s="181">
        <f t="shared" ref="J484" si="950">F484-I484</f>
        <v>36800</v>
      </c>
      <c r="K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36800</v>
      </c>
      <c r="M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36800</v>
      </c>
      <c r="AB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1">
        <f t="shared" ref="AC484" si="951">Z484+AA484+AB484</f>
        <v>36800</v>
      </c>
      <c r="AD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1">
        <f t="shared" ref="AG484" si="952">AD484+AE484+AF484</f>
        <v>0</v>
      </c>
      <c r="AH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1">
        <f t="shared" ref="AK484" si="953">AH484+AI484+AJ484</f>
        <v>0</v>
      </c>
      <c r="AL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1">
        <f t="shared" ref="AO484" si="954">AL484+AM484+AN484</f>
        <v>0</v>
      </c>
      <c r="AP484" s="181">
        <f t="shared" ref="AP484" si="955">AC484+AG484+AK484+AO484</f>
        <v>36800</v>
      </c>
    </row>
    <row r="485" spans="2:42">
      <c r="B485" s="188" t="s">
        <v>370</v>
      </c>
      <c r="C485" s="189" t="s">
        <v>238</v>
      </c>
      <c r="D485" s="190">
        <f>SUM(D486:D488)</f>
        <v>0</v>
      </c>
      <c r="E485" s="190">
        <f>SUM(E486:E488)</f>
        <v>0</v>
      </c>
      <c r="F485" s="190">
        <f t="shared" si="792"/>
        <v>0</v>
      </c>
      <c r="G485" s="190">
        <f>SUM(G486:G488)</f>
        <v>0</v>
      </c>
      <c r="H485" s="190">
        <f t="shared" si="595"/>
        <v>0</v>
      </c>
      <c r="I485" s="190">
        <f>SUM(I486:I488)</f>
        <v>0</v>
      </c>
      <c r="J485" s="190">
        <f t="shared" si="596"/>
        <v>0</v>
      </c>
      <c r="K485" s="190">
        <f t="shared" ref="K485:AB485" si="956">SUM(K486:K488)</f>
        <v>0</v>
      </c>
      <c r="L485" s="190">
        <f t="shared" si="956"/>
        <v>0</v>
      </c>
      <c r="M485" s="190">
        <f t="shared" si="956"/>
        <v>0</v>
      </c>
      <c r="N485" s="190">
        <f t="shared" si="956"/>
        <v>0</v>
      </c>
      <c r="O485" s="190">
        <f t="shared" si="956"/>
        <v>0</v>
      </c>
      <c r="P485" s="190">
        <f t="shared" ref="P485:Q485" si="957">SUM(P486:P488)</f>
        <v>0</v>
      </c>
      <c r="Q485" s="190">
        <f t="shared" si="957"/>
        <v>0</v>
      </c>
      <c r="R485" s="190">
        <f t="shared" si="956"/>
        <v>0</v>
      </c>
      <c r="S485" s="190">
        <f t="shared" si="956"/>
        <v>0</v>
      </c>
      <c r="T485" s="190">
        <f t="shared" ref="T485" si="958">SUM(T486:T488)</f>
        <v>0</v>
      </c>
      <c r="U485" s="190">
        <f t="shared" si="956"/>
        <v>0</v>
      </c>
      <c r="V485" s="190">
        <f t="shared" si="956"/>
        <v>0</v>
      </c>
      <c r="W485" s="190">
        <f t="shared" ref="W485" si="959">SUM(W486:W488)</f>
        <v>0</v>
      </c>
      <c r="X485" s="190">
        <f t="shared" si="956"/>
        <v>0</v>
      </c>
      <c r="Y485" s="190">
        <f t="shared" si="956"/>
        <v>0</v>
      </c>
      <c r="Z485" s="190">
        <f t="shared" si="956"/>
        <v>0</v>
      </c>
      <c r="AA485" s="190">
        <f t="shared" si="956"/>
        <v>0</v>
      </c>
      <c r="AB485" s="190">
        <f t="shared" si="956"/>
        <v>0</v>
      </c>
      <c r="AC485" s="190">
        <f t="shared" si="599"/>
        <v>0</v>
      </c>
      <c r="AD485" s="190">
        <f>SUM(AD486:AD488)</f>
        <v>0</v>
      </c>
      <c r="AE485" s="190">
        <f>SUM(AE486:AE488)</f>
        <v>0</v>
      </c>
      <c r="AF485" s="190">
        <f>SUM(AF486:AF488)</f>
        <v>0</v>
      </c>
      <c r="AG485" s="190">
        <f t="shared" si="600"/>
        <v>0</v>
      </c>
      <c r="AH485" s="190">
        <f>SUM(AH486:AH488)</f>
        <v>0</v>
      </c>
      <c r="AI485" s="190">
        <f>SUM(AI486:AI488)</f>
        <v>0</v>
      </c>
      <c r="AJ485" s="190">
        <f>SUM(AJ486:AJ488)</f>
        <v>0</v>
      </c>
      <c r="AK485" s="190">
        <f t="shared" si="601"/>
        <v>0</v>
      </c>
      <c r="AL485" s="190">
        <f>SUM(AL486:AL488)</f>
        <v>0</v>
      </c>
      <c r="AM485" s="190">
        <f>SUM(AM486:AM488)</f>
        <v>0</v>
      </c>
      <c r="AN485" s="190">
        <f>SUM(AN486:AN488)</f>
        <v>0</v>
      </c>
      <c r="AO485" s="190">
        <f t="shared" si="602"/>
        <v>0</v>
      </c>
      <c r="AP485" s="190">
        <f t="shared" si="603"/>
        <v>0</v>
      </c>
    </row>
    <row r="486" spans="2:42">
      <c r="B486" s="179" t="s">
        <v>371</v>
      </c>
      <c r="C486" s="180" t="s">
        <v>239</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792"/>
        <v>0</v>
      </c>
      <c r="G486" s="181"/>
      <c r="H486" s="181">
        <f t="shared" si="595"/>
        <v>0</v>
      </c>
      <c r="I486" s="181"/>
      <c r="J486" s="181">
        <f t="shared" si="596"/>
        <v>0</v>
      </c>
      <c r="K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1">
        <f t="shared" si="599"/>
        <v>0</v>
      </c>
      <c r="AD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1">
        <f t="shared" si="600"/>
        <v>0</v>
      </c>
      <c r="AH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1">
        <f t="shared" si="601"/>
        <v>0</v>
      </c>
      <c r="AL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1">
        <f t="shared" si="602"/>
        <v>0</v>
      </c>
      <c r="AP486" s="181">
        <f t="shared" si="603"/>
        <v>0</v>
      </c>
    </row>
    <row r="487" spans="2:42">
      <c r="B487" s="179" t="s">
        <v>1227</v>
      </c>
      <c r="C487" s="180" t="s">
        <v>1228</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ref="F487" si="960">D487+E487</f>
        <v>0</v>
      </c>
      <c r="G487" s="181"/>
      <c r="H487" s="181">
        <f t="shared" ref="H487" si="961">F487-G487</f>
        <v>0</v>
      </c>
      <c r="I487" s="181"/>
      <c r="J487" s="181">
        <f t="shared" ref="J487" si="962">F487-I487</f>
        <v>0</v>
      </c>
      <c r="K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1">
        <f t="shared" ref="AC487" si="963">Z487+AA487+AB487</f>
        <v>0</v>
      </c>
      <c r="AD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1">
        <f t="shared" ref="AG487" si="964">AD487+AE487+AF487</f>
        <v>0</v>
      </c>
      <c r="AH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1">
        <f t="shared" ref="AK487" si="965">AH487+AI487+AJ487</f>
        <v>0</v>
      </c>
      <c r="AL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1">
        <f t="shared" ref="AO487" si="966">AL487+AM487+AN487</f>
        <v>0</v>
      </c>
      <c r="AP487" s="181">
        <f t="shared" ref="AP487" si="967">AC487+AG487+AK487+AO487</f>
        <v>0</v>
      </c>
    </row>
    <row r="488" spans="2:42">
      <c r="B488" s="179" t="s">
        <v>1229</v>
      </c>
      <c r="C488" s="180" t="s">
        <v>1230</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792"/>
        <v>0</v>
      </c>
      <c r="G488" s="181"/>
      <c r="H488" s="181">
        <f t="shared" si="595"/>
        <v>0</v>
      </c>
      <c r="I488" s="181"/>
      <c r="J488" s="181">
        <f t="shared" si="596"/>
        <v>0</v>
      </c>
      <c r="K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1">
        <f t="shared" si="599"/>
        <v>0</v>
      </c>
      <c r="AD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1">
        <f t="shared" si="600"/>
        <v>0</v>
      </c>
      <c r="AH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1">
        <f t="shared" si="601"/>
        <v>0</v>
      </c>
      <c r="AL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1">
        <f t="shared" si="602"/>
        <v>0</v>
      </c>
      <c r="AP488" s="181">
        <f t="shared" si="603"/>
        <v>0</v>
      </c>
    </row>
    <row r="489" spans="2:42">
      <c r="B489" s="188" t="s">
        <v>372</v>
      </c>
      <c r="C489" s="189" t="s">
        <v>240</v>
      </c>
      <c r="D489" s="190">
        <f>SUM(D490:D498)</f>
        <v>0</v>
      </c>
      <c r="E489" s="190">
        <f>SUM(E490:E498)</f>
        <v>0</v>
      </c>
      <c r="F489" s="190">
        <f t="shared" si="792"/>
        <v>0</v>
      </c>
      <c r="G489" s="190">
        <f>SUM(G490:G498)</f>
        <v>0</v>
      </c>
      <c r="H489" s="190">
        <f t="shared" si="595"/>
        <v>0</v>
      </c>
      <c r="I489" s="190">
        <f>SUM(I490:I498)</f>
        <v>0</v>
      </c>
      <c r="J489" s="190">
        <f t="shared" si="596"/>
        <v>0</v>
      </c>
      <c r="K489" s="190">
        <f t="shared" ref="K489:AB489" si="968">SUM(K490:K498)</f>
        <v>0</v>
      </c>
      <c r="L489" s="190">
        <f t="shared" si="968"/>
        <v>0</v>
      </c>
      <c r="M489" s="190">
        <f t="shared" si="968"/>
        <v>0</v>
      </c>
      <c r="N489" s="190">
        <f t="shared" si="968"/>
        <v>0</v>
      </c>
      <c r="O489" s="190">
        <f t="shared" si="968"/>
        <v>0</v>
      </c>
      <c r="P489" s="190">
        <f t="shared" ref="P489:Q489" si="969">SUM(P490:P498)</f>
        <v>0</v>
      </c>
      <c r="Q489" s="190">
        <f t="shared" si="969"/>
        <v>0</v>
      </c>
      <c r="R489" s="190">
        <f t="shared" si="968"/>
        <v>0</v>
      </c>
      <c r="S489" s="190">
        <f t="shared" si="968"/>
        <v>0</v>
      </c>
      <c r="T489" s="190">
        <f t="shared" ref="T489" si="970">SUM(T490:T498)</f>
        <v>0</v>
      </c>
      <c r="U489" s="190">
        <f t="shared" si="968"/>
        <v>0</v>
      </c>
      <c r="V489" s="190">
        <f t="shared" si="968"/>
        <v>0</v>
      </c>
      <c r="W489" s="190">
        <f t="shared" ref="W489" si="971">SUM(W490:W498)</f>
        <v>0</v>
      </c>
      <c r="X489" s="190">
        <f t="shared" si="968"/>
        <v>0</v>
      </c>
      <c r="Y489" s="190">
        <f t="shared" si="968"/>
        <v>0</v>
      </c>
      <c r="Z489" s="190">
        <f t="shared" si="968"/>
        <v>0</v>
      </c>
      <c r="AA489" s="190">
        <f t="shared" si="968"/>
        <v>0</v>
      </c>
      <c r="AB489" s="190">
        <f t="shared" si="968"/>
        <v>0</v>
      </c>
      <c r="AC489" s="190">
        <f t="shared" si="599"/>
        <v>0</v>
      </c>
      <c r="AD489" s="190">
        <f>SUM(AD490:AD498)</f>
        <v>0</v>
      </c>
      <c r="AE489" s="190">
        <f>SUM(AE490:AE498)</f>
        <v>0</v>
      </c>
      <c r="AF489" s="190">
        <f>SUM(AF490:AF498)</f>
        <v>0</v>
      </c>
      <c r="AG489" s="190">
        <f t="shared" si="600"/>
        <v>0</v>
      </c>
      <c r="AH489" s="190">
        <f>SUM(AH490:AH498)</f>
        <v>0</v>
      </c>
      <c r="AI489" s="190">
        <f>SUM(AI490:AI498)</f>
        <v>0</v>
      </c>
      <c r="AJ489" s="190">
        <f>SUM(AJ490:AJ498)</f>
        <v>0</v>
      </c>
      <c r="AK489" s="190">
        <f t="shared" si="601"/>
        <v>0</v>
      </c>
      <c r="AL489" s="190">
        <f>SUM(AL490:AL498)</f>
        <v>0</v>
      </c>
      <c r="AM489" s="190">
        <f>SUM(AM490:AM498)</f>
        <v>0</v>
      </c>
      <c r="AN489" s="190">
        <f>SUM(AN490:AN498)</f>
        <v>0</v>
      </c>
      <c r="AO489" s="190">
        <f t="shared" si="602"/>
        <v>0</v>
      </c>
      <c r="AP489" s="190">
        <f t="shared" si="603"/>
        <v>0</v>
      </c>
    </row>
    <row r="490" spans="2:42">
      <c r="B490" s="179" t="s">
        <v>373</v>
      </c>
      <c r="C490" s="180" t="s">
        <v>235</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ref="F490:F494" si="972">D490+E490</f>
        <v>0</v>
      </c>
      <c r="G490" s="181"/>
      <c r="H490" s="181">
        <f t="shared" ref="H490:H494" si="973">F490-G490</f>
        <v>0</v>
      </c>
      <c r="I490" s="181"/>
      <c r="J490" s="181">
        <f t="shared" ref="J490:J494" si="974">F490-I490</f>
        <v>0</v>
      </c>
      <c r="K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1">
        <f t="shared" ref="AC490:AC494" si="975">Z490+AA490+AB490</f>
        <v>0</v>
      </c>
      <c r="AD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1">
        <f t="shared" ref="AG490:AG494" si="976">AD490+AE490+AF490</f>
        <v>0</v>
      </c>
      <c r="AH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1">
        <f t="shared" ref="AK490:AK494" si="977">AH490+AI490+AJ490</f>
        <v>0</v>
      </c>
      <c r="AL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1">
        <f t="shared" ref="AO490:AO494" si="978">AL490+AM490+AN490</f>
        <v>0</v>
      </c>
      <c r="AP490" s="181">
        <f t="shared" ref="AP490:AP494" si="979">AC490+AG490+AK490+AO490</f>
        <v>0</v>
      </c>
    </row>
    <row r="491" spans="2:42">
      <c r="B491" s="179" t="s">
        <v>1231</v>
      </c>
      <c r="C491" s="180" t="s">
        <v>1186</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ref="F491" si="980">D491+E491</f>
        <v>0</v>
      </c>
      <c r="G491" s="181"/>
      <c r="H491" s="181">
        <f t="shared" ref="H491" si="981">F491-G491</f>
        <v>0</v>
      </c>
      <c r="I491" s="181"/>
      <c r="J491" s="181">
        <f t="shared" ref="J491" si="982">F491-I491</f>
        <v>0</v>
      </c>
      <c r="K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1">
        <f t="shared" ref="AC491" si="983">Z491+AA491+AB491</f>
        <v>0</v>
      </c>
      <c r="AD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1">
        <f t="shared" ref="AG491" si="984">AD491+AE491+AF491</f>
        <v>0</v>
      </c>
      <c r="AH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1">
        <f t="shared" ref="AK491" si="985">AH491+AI491+AJ491</f>
        <v>0</v>
      </c>
      <c r="AL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1">
        <f t="shared" ref="AO491" si="986">AL491+AM491+AN491</f>
        <v>0</v>
      </c>
      <c r="AP491" s="181">
        <f t="shared" ref="AP491" si="987">AC491+AG491+AK491+AO491</f>
        <v>0</v>
      </c>
    </row>
    <row r="492" spans="2:42">
      <c r="B492" s="179" t="s">
        <v>1232</v>
      </c>
      <c r="C492" s="180" t="s">
        <v>1188</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972"/>
        <v>0</v>
      </c>
      <c r="G492" s="181"/>
      <c r="H492" s="181">
        <f t="shared" si="973"/>
        <v>0</v>
      </c>
      <c r="I492" s="181"/>
      <c r="J492" s="181">
        <f t="shared" si="974"/>
        <v>0</v>
      </c>
      <c r="K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1">
        <f t="shared" si="975"/>
        <v>0</v>
      </c>
      <c r="AD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1">
        <f t="shared" si="976"/>
        <v>0</v>
      </c>
      <c r="AH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1">
        <f t="shared" si="977"/>
        <v>0</v>
      </c>
      <c r="AL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1">
        <f t="shared" si="978"/>
        <v>0</v>
      </c>
      <c r="AP492" s="181">
        <f t="shared" si="979"/>
        <v>0</v>
      </c>
    </row>
    <row r="493" spans="2:42">
      <c r="B493" s="179" t="s">
        <v>1233</v>
      </c>
      <c r="C493" s="180" t="s">
        <v>1192</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972"/>
        <v>0</v>
      </c>
      <c r="G493" s="181"/>
      <c r="H493" s="181">
        <f t="shared" si="973"/>
        <v>0</v>
      </c>
      <c r="I493" s="181"/>
      <c r="J493" s="181">
        <f t="shared" si="974"/>
        <v>0</v>
      </c>
      <c r="K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1">
        <f t="shared" si="975"/>
        <v>0</v>
      </c>
      <c r="AD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1">
        <f t="shared" si="976"/>
        <v>0</v>
      </c>
      <c r="AH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1">
        <f t="shared" si="977"/>
        <v>0</v>
      </c>
      <c r="AL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1">
        <f t="shared" si="978"/>
        <v>0</v>
      </c>
      <c r="AP493" s="181">
        <f t="shared" si="979"/>
        <v>0</v>
      </c>
    </row>
    <row r="494" spans="2:42">
      <c r="B494" s="179" t="s">
        <v>1234</v>
      </c>
      <c r="C494" s="180" t="s">
        <v>1235</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972"/>
        <v>0</v>
      </c>
      <c r="G494" s="181"/>
      <c r="H494" s="181">
        <f t="shared" si="973"/>
        <v>0</v>
      </c>
      <c r="I494" s="181"/>
      <c r="J494" s="181">
        <f t="shared" si="974"/>
        <v>0</v>
      </c>
      <c r="K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1">
        <f t="shared" si="975"/>
        <v>0</v>
      </c>
      <c r="AD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1">
        <f t="shared" si="976"/>
        <v>0</v>
      </c>
      <c r="AH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1">
        <f t="shared" si="977"/>
        <v>0</v>
      </c>
      <c r="AL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1">
        <f t="shared" si="978"/>
        <v>0</v>
      </c>
      <c r="AP494" s="181">
        <f t="shared" si="979"/>
        <v>0</v>
      </c>
    </row>
    <row r="495" spans="2:42">
      <c r="B495" s="179" t="s">
        <v>1236</v>
      </c>
      <c r="C495" s="180" t="s">
        <v>1196</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792"/>
        <v>0</v>
      </c>
      <c r="G495" s="181"/>
      <c r="H495" s="181">
        <f t="shared" si="595"/>
        <v>0</v>
      </c>
      <c r="I495" s="181"/>
      <c r="J495" s="181">
        <f t="shared" si="596"/>
        <v>0</v>
      </c>
      <c r="K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1">
        <f t="shared" si="599"/>
        <v>0</v>
      </c>
      <c r="AD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1">
        <f t="shared" si="600"/>
        <v>0</v>
      </c>
      <c r="AH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1">
        <f t="shared" si="601"/>
        <v>0</v>
      </c>
      <c r="AL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1">
        <f t="shared" si="602"/>
        <v>0</v>
      </c>
      <c r="AP495" s="181">
        <f t="shared" si="603"/>
        <v>0</v>
      </c>
    </row>
    <row r="496" spans="2:42">
      <c r="B496" s="179" t="s">
        <v>1237</v>
      </c>
      <c r="C496" s="180" t="s">
        <v>1238</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ref="F496" si="988">D496+E496</f>
        <v>0</v>
      </c>
      <c r="G496" s="181"/>
      <c r="H496" s="181">
        <f t="shared" ref="H496" si="989">F496-G496</f>
        <v>0</v>
      </c>
      <c r="I496" s="181"/>
      <c r="J496" s="181">
        <f t="shared" ref="J496" si="990">F496-I496</f>
        <v>0</v>
      </c>
      <c r="K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1">
        <f t="shared" ref="AC496" si="991">Z496+AA496+AB496</f>
        <v>0</v>
      </c>
      <c r="AD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1">
        <f t="shared" ref="AG496" si="992">AD496+AE496+AF496</f>
        <v>0</v>
      </c>
      <c r="AH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1">
        <f t="shared" ref="AK496" si="993">AH496+AI496+AJ496</f>
        <v>0</v>
      </c>
      <c r="AL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1">
        <f t="shared" ref="AO496" si="994">AL496+AM496+AN496</f>
        <v>0</v>
      </c>
      <c r="AP496" s="181">
        <f t="shared" ref="AP496" si="995">AC496+AG496+AK496+AO496</f>
        <v>0</v>
      </c>
    </row>
    <row r="497" spans="2:42">
      <c r="B497" s="179" t="s">
        <v>1239</v>
      </c>
      <c r="C497" s="180" t="s">
        <v>1198</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ref="F497" si="996">D497+E497</f>
        <v>0</v>
      </c>
      <c r="G497" s="181"/>
      <c r="H497" s="181">
        <f t="shared" ref="H497" si="997">F497-G497</f>
        <v>0</v>
      </c>
      <c r="I497" s="181"/>
      <c r="J497" s="181">
        <f t="shared" ref="J497" si="998">F497-I497</f>
        <v>0</v>
      </c>
      <c r="K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1">
        <f t="shared" ref="AC497" si="999">Z497+AA497+AB497</f>
        <v>0</v>
      </c>
      <c r="AD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1">
        <f t="shared" ref="AG497" si="1000">AD497+AE497+AF497</f>
        <v>0</v>
      </c>
      <c r="AH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1">
        <f t="shared" ref="AK497" si="1001">AH497+AI497+AJ497</f>
        <v>0</v>
      </c>
      <c r="AL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1">
        <f t="shared" ref="AO497" si="1002">AL497+AM497+AN497</f>
        <v>0</v>
      </c>
      <c r="AP497" s="181">
        <f t="shared" ref="AP497" si="1003">AC497+AG497+AK497+AO497</f>
        <v>0</v>
      </c>
    </row>
    <row r="498" spans="2:42">
      <c r="B498" s="179" t="s">
        <v>1240</v>
      </c>
      <c r="C498" s="180" t="s">
        <v>1241</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792"/>
        <v>0</v>
      </c>
      <c r="G498" s="181"/>
      <c r="H498" s="181">
        <f t="shared" si="595"/>
        <v>0</v>
      </c>
      <c r="I498" s="181"/>
      <c r="J498" s="181">
        <f t="shared" si="596"/>
        <v>0</v>
      </c>
      <c r="K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1">
        <f t="shared" si="599"/>
        <v>0</v>
      </c>
      <c r="AD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1">
        <f t="shared" si="600"/>
        <v>0</v>
      </c>
      <c r="AH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1">
        <f t="shared" si="601"/>
        <v>0</v>
      </c>
      <c r="AL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1">
        <f t="shared" si="602"/>
        <v>0</v>
      </c>
      <c r="AP498" s="181">
        <f t="shared" si="603"/>
        <v>0</v>
      </c>
    </row>
    <row r="499" spans="2:42">
      <c r="B499" s="176" t="s">
        <v>377</v>
      </c>
      <c r="C499" s="177" t="s">
        <v>243</v>
      </c>
      <c r="D499" s="178">
        <f>D500+D509</f>
        <v>0</v>
      </c>
      <c r="E499" s="178">
        <f>E500+E509</f>
        <v>0</v>
      </c>
      <c r="F499" s="178">
        <f t="shared" ref="F499:F566" si="1004">D499+E499</f>
        <v>0</v>
      </c>
      <c r="G499" s="178">
        <f t="shared" ref="G499:I499" si="1005">G500+G509</f>
        <v>0</v>
      </c>
      <c r="H499" s="178">
        <f t="shared" ref="H499:H566" si="1006">F499-G499</f>
        <v>0</v>
      </c>
      <c r="I499" s="178">
        <f t="shared" si="1005"/>
        <v>0</v>
      </c>
      <c r="J499" s="178">
        <f t="shared" ref="J499:J566" si="1007">F499-I499</f>
        <v>0</v>
      </c>
      <c r="K499" s="178">
        <f t="shared" ref="K499:AN499" si="1008">K500+K509</f>
        <v>0</v>
      </c>
      <c r="L499" s="178">
        <f t="shared" si="1008"/>
        <v>0</v>
      </c>
      <c r="M499" s="178">
        <f t="shared" si="1008"/>
        <v>0</v>
      </c>
      <c r="N499" s="178">
        <f t="shared" si="1008"/>
        <v>0</v>
      </c>
      <c r="O499" s="178">
        <f t="shared" si="1008"/>
        <v>0</v>
      </c>
      <c r="P499" s="178">
        <f t="shared" ref="P499:Q499" si="1009">P500+P509</f>
        <v>0</v>
      </c>
      <c r="Q499" s="178">
        <f t="shared" si="1009"/>
        <v>0</v>
      </c>
      <c r="R499" s="178">
        <f t="shared" si="1008"/>
        <v>0</v>
      </c>
      <c r="S499" s="178">
        <f t="shared" si="1008"/>
        <v>0</v>
      </c>
      <c r="T499" s="178">
        <f t="shared" ref="T499" si="1010">T500+T509</f>
        <v>0</v>
      </c>
      <c r="U499" s="178">
        <f t="shared" si="1008"/>
        <v>0</v>
      </c>
      <c r="V499" s="178">
        <f t="shared" si="1008"/>
        <v>0</v>
      </c>
      <c r="W499" s="178">
        <f t="shared" ref="W499" si="1011">W500+W509</f>
        <v>0</v>
      </c>
      <c r="X499" s="178">
        <f t="shared" si="1008"/>
        <v>0</v>
      </c>
      <c r="Y499" s="178">
        <f t="shared" si="1008"/>
        <v>0</v>
      </c>
      <c r="Z499" s="178">
        <f t="shared" si="1008"/>
        <v>0</v>
      </c>
      <c r="AA499" s="178">
        <f t="shared" si="1008"/>
        <v>0</v>
      </c>
      <c r="AB499" s="178">
        <f t="shared" si="1008"/>
        <v>0</v>
      </c>
      <c r="AC499" s="178">
        <f t="shared" ref="AC499:AC566" si="1012">Z499+AA499+AB499</f>
        <v>0</v>
      </c>
      <c r="AD499" s="178">
        <f t="shared" si="1008"/>
        <v>0</v>
      </c>
      <c r="AE499" s="178">
        <f t="shared" si="1008"/>
        <v>0</v>
      </c>
      <c r="AF499" s="178">
        <f t="shared" si="1008"/>
        <v>0</v>
      </c>
      <c r="AG499" s="178">
        <f t="shared" ref="AG499:AG566" si="1013">AD499+AE499+AF499</f>
        <v>0</v>
      </c>
      <c r="AH499" s="178">
        <f t="shared" si="1008"/>
        <v>0</v>
      </c>
      <c r="AI499" s="178">
        <f t="shared" si="1008"/>
        <v>0</v>
      </c>
      <c r="AJ499" s="178">
        <f t="shared" si="1008"/>
        <v>0</v>
      </c>
      <c r="AK499" s="178">
        <f t="shared" ref="AK499:AK566" si="1014">AH499+AI499+AJ499</f>
        <v>0</v>
      </c>
      <c r="AL499" s="178">
        <f t="shared" si="1008"/>
        <v>0</v>
      </c>
      <c r="AM499" s="178">
        <f t="shared" si="1008"/>
        <v>0</v>
      </c>
      <c r="AN499" s="178">
        <f t="shared" si="1008"/>
        <v>0</v>
      </c>
      <c r="AO499" s="178">
        <f t="shared" ref="AO499:AO566" si="1015">AL499+AM499+AN499</f>
        <v>0</v>
      </c>
      <c r="AP499" s="178">
        <f t="shared" ref="AP499:AP566" si="1016">AC499+AG499+AK499+AO499</f>
        <v>0</v>
      </c>
    </row>
    <row r="500" spans="2:42">
      <c r="B500" s="188" t="s">
        <v>378</v>
      </c>
      <c r="C500" s="189" t="s">
        <v>244</v>
      </c>
      <c r="D500" s="190">
        <f>SUM(D501:D508)</f>
        <v>0</v>
      </c>
      <c r="E500" s="190">
        <f>SUM(E501:E508)</f>
        <v>0</v>
      </c>
      <c r="F500" s="190">
        <f t="shared" si="1004"/>
        <v>0</v>
      </c>
      <c r="G500" s="190">
        <f t="shared" ref="G500:I500" si="1017">SUM(G501:G508)</f>
        <v>0</v>
      </c>
      <c r="H500" s="190">
        <f t="shared" si="1006"/>
        <v>0</v>
      </c>
      <c r="I500" s="190">
        <f t="shared" si="1017"/>
        <v>0</v>
      </c>
      <c r="J500" s="190">
        <f t="shared" si="1007"/>
        <v>0</v>
      </c>
      <c r="K500" s="190">
        <f t="shared" ref="K500:AN500" si="1018">SUM(K501:K508)</f>
        <v>0</v>
      </c>
      <c r="L500" s="190">
        <f t="shared" si="1018"/>
        <v>0</v>
      </c>
      <c r="M500" s="190">
        <f t="shared" si="1018"/>
        <v>0</v>
      </c>
      <c r="N500" s="190">
        <f t="shared" si="1018"/>
        <v>0</v>
      </c>
      <c r="O500" s="190">
        <f t="shared" si="1018"/>
        <v>0</v>
      </c>
      <c r="P500" s="190">
        <f t="shared" ref="P500:Q500" si="1019">SUM(P501:P508)</f>
        <v>0</v>
      </c>
      <c r="Q500" s="190">
        <f t="shared" si="1019"/>
        <v>0</v>
      </c>
      <c r="R500" s="190">
        <f t="shared" si="1018"/>
        <v>0</v>
      </c>
      <c r="S500" s="190">
        <f t="shared" si="1018"/>
        <v>0</v>
      </c>
      <c r="T500" s="190">
        <f t="shared" ref="T500" si="1020">SUM(T501:T508)</f>
        <v>0</v>
      </c>
      <c r="U500" s="190">
        <f t="shared" si="1018"/>
        <v>0</v>
      </c>
      <c r="V500" s="190">
        <f t="shared" si="1018"/>
        <v>0</v>
      </c>
      <c r="W500" s="190">
        <f t="shared" ref="W500" si="1021">SUM(W501:W508)</f>
        <v>0</v>
      </c>
      <c r="X500" s="190">
        <f t="shared" si="1018"/>
        <v>0</v>
      </c>
      <c r="Y500" s="190">
        <f t="shared" si="1018"/>
        <v>0</v>
      </c>
      <c r="Z500" s="190">
        <f t="shared" si="1018"/>
        <v>0</v>
      </c>
      <c r="AA500" s="190">
        <f t="shared" si="1018"/>
        <v>0</v>
      </c>
      <c r="AB500" s="190">
        <f t="shared" si="1018"/>
        <v>0</v>
      </c>
      <c r="AC500" s="190">
        <f t="shared" si="1012"/>
        <v>0</v>
      </c>
      <c r="AD500" s="190">
        <f t="shared" si="1018"/>
        <v>0</v>
      </c>
      <c r="AE500" s="190">
        <f t="shared" si="1018"/>
        <v>0</v>
      </c>
      <c r="AF500" s="190">
        <f t="shared" si="1018"/>
        <v>0</v>
      </c>
      <c r="AG500" s="190">
        <f t="shared" si="1013"/>
        <v>0</v>
      </c>
      <c r="AH500" s="190">
        <f t="shared" si="1018"/>
        <v>0</v>
      </c>
      <c r="AI500" s="190">
        <f t="shared" si="1018"/>
        <v>0</v>
      </c>
      <c r="AJ500" s="190">
        <f t="shared" si="1018"/>
        <v>0</v>
      </c>
      <c r="AK500" s="190">
        <f t="shared" si="1014"/>
        <v>0</v>
      </c>
      <c r="AL500" s="190">
        <f t="shared" si="1018"/>
        <v>0</v>
      </c>
      <c r="AM500" s="190">
        <f t="shared" si="1018"/>
        <v>0</v>
      </c>
      <c r="AN500" s="190">
        <f t="shared" si="1018"/>
        <v>0</v>
      </c>
      <c r="AO500" s="190">
        <f t="shared" si="1015"/>
        <v>0</v>
      </c>
      <c r="AP500" s="190">
        <f t="shared" si="1016"/>
        <v>0</v>
      </c>
    </row>
    <row r="501" spans="2:42">
      <c r="B501" s="179" t="s">
        <v>379</v>
      </c>
      <c r="C501" s="180" t="s">
        <v>245</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1004"/>
        <v>0</v>
      </c>
      <c r="G501" s="181"/>
      <c r="H501" s="181">
        <f t="shared" si="1006"/>
        <v>0</v>
      </c>
      <c r="I501" s="181"/>
      <c r="J501" s="181">
        <f t="shared" si="1007"/>
        <v>0</v>
      </c>
      <c r="K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1">
        <f t="shared" si="1012"/>
        <v>0</v>
      </c>
      <c r="AD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1">
        <f t="shared" si="1013"/>
        <v>0</v>
      </c>
      <c r="AH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1">
        <f t="shared" si="1014"/>
        <v>0</v>
      </c>
      <c r="AL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1">
        <f t="shared" si="1015"/>
        <v>0</v>
      </c>
      <c r="AP501" s="181">
        <f t="shared" si="1016"/>
        <v>0</v>
      </c>
    </row>
    <row r="502" spans="2:42">
      <c r="B502" s="179" t="s">
        <v>1242</v>
      </c>
      <c r="C502" s="180" t="s">
        <v>1243</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1004"/>
        <v>0</v>
      </c>
      <c r="G502" s="181"/>
      <c r="H502" s="181">
        <f t="shared" si="1006"/>
        <v>0</v>
      </c>
      <c r="I502" s="181"/>
      <c r="J502" s="181">
        <f t="shared" si="1007"/>
        <v>0</v>
      </c>
      <c r="K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1">
        <f t="shared" si="1012"/>
        <v>0</v>
      </c>
      <c r="AD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1">
        <f t="shared" si="1013"/>
        <v>0</v>
      </c>
      <c r="AH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1">
        <f t="shared" si="1014"/>
        <v>0</v>
      </c>
      <c r="AL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1">
        <f t="shared" si="1015"/>
        <v>0</v>
      </c>
      <c r="AP502" s="181">
        <f t="shared" si="1016"/>
        <v>0</v>
      </c>
    </row>
    <row r="503" spans="2:42">
      <c r="B503" s="179" t="s">
        <v>1244</v>
      </c>
      <c r="C503" s="180" t="s">
        <v>1245</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ref="F503:F506" si="1022">D503+E503</f>
        <v>0</v>
      </c>
      <c r="G503" s="181"/>
      <c r="H503" s="181">
        <f t="shared" ref="H503:H506" si="1023">F503-G503</f>
        <v>0</v>
      </c>
      <c r="I503" s="181"/>
      <c r="J503" s="181">
        <f t="shared" ref="J503:J506" si="1024">F503-I503</f>
        <v>0</v>
      </c>
      <c r="K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1">
        <f t="shared" ref="AC503:AC506" si="1025">Z503+AA503+AB503</f>
        <v>0</v>
      </c>
      <c r="AD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1">
        <f t="shared" ref="AG503:AG506" si="1026">AD503+AE503+AF503</f>
        <v>0</v>
      </c>
      <c r="AH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1">
        <f t="shared" ref="AK503:AK506" si="1027">AH503+AI503+AJ503</f>
        <v>0</v>
      </c>
      <c r="AL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1">
        <f t="shared" ref="AO503:AO506" si="1028">AL503+AM503+AN503</f>
        <v>0</v>
      </c>
      <c r="AP503" s="181">
        <f t="shared" ref="AP503:AP506" si="1029">AC503+AG503+AK503+AO503</f>
        <v>0</v>
      </c>
    </row>
    <row r="504" spans="2:42">
      <c r="B504" s="179" t="s">
        <v>380</v>
      </c>
      <c r="C504" s="180" t="s">
        <v>246</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1022"/>
        <v>0</v>
      </c>
      <c r="G504" s="181"/>
      <c r="H504" s="181">
        <f t="shared" si="1023"/>
        <v>0</v>
      </c>
      <c r="I504" s="181"/>
      <c r="J504" s="181">
        <f t="shared" si="1024"/>
        <v>0</v>
      </c>
      <c r="K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1">
        <f t="shared" si="1025"/>
        <v>0</v>
      </c>
      <c r="AD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1">
        <f t="shared" si="1026"/>
        <v>0</v>
      </c>
      <c r="AH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1">
        <f t="shared" si="1027"/>
        <v>0</v>
      </c>
      <c r="AL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1">
        <f t="shared" si="1028"/>
        <v>0</v>
      </c>
      <c r="AP504" s="181">
        <f t="shared" si="1029"/>
        <v>0</v>
      </c>
    </row>
    <row r="505" spans="2:42">
      <c r="B505" s="179" t="s">
        <v>1246</v>
      </c>
      <c r="C505" s="180" t="s">
        <v>1247</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ref="F505" si="1030">D505+E505</f>
        <v>0</v>
      </c>
      <c r="G505" s="181"/>
      <c r="H505" s="181">
        <f t="shared" ref="H505" si="1031">F505-G505</f>
        <v>0</v>
      </c>
      <c r="I505" s="181"/>
      <c r="J505" s="181">
        <f t="shared" ref="J505" si="1032">F505-I505</f>
        <v>0</v>
      </c>
      <c r="K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1">
        <f t="shared" ref="AC505" si="1033">Z505+AA505+AB505</f>
        <v>0</v>
      </c>
      <c r="AD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1">
        <f t="shared" ref="AG505" si="1034">AD505+AE505+AF505</f>
        <v>0</v>
      </c>
      <c r="AH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1">
        <f t="shared" ref="AK505" si="1035">AH505+AI505+AJ505</f>
        <v>0</v>
      </c>
      <c r="AL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1">
        <f t="shared" ref="AO505" si="1036">AL505+AM505+AN505</f>
        <v>0</v>
      </c>
      <c r="AP505" s="181">
        <f t="shared" ref="AP505" si="1037">AC505+AG505+AK505+AO505</f>
        <v>0</v>
      </c>
    </row>
    <row r="506" spans="2:42">
      <c r="B506" s="179" t="s">
        <v>1248</v>
      </c>
      <c r="C506" s="180" t="s">
        <v>1249</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1022"/>
        <v>0</v>
      </c>
      <c r="G506" s="181"/>
      <c r="H506" s="181">
        <f t="shared" si="1023"/>
        <v>0</v>
      </c>
      <c r="I506" s="181"/>
      <c r="J506" s="181">
        <f t="shared" si="1024"/>
        <v>0</v>
      </c>
      <c r="K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1">
        <f t="shared" si="1025"/>
        <v>0</v>
      </c>
      <c r="AD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1">
        <f t="shared" si="1026"/>
        <v>0</v>
      </c>
      <c r="AH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1">
        <f t="shared" si="1027"/>
        <v>0</v>
      </c>
      <c r="AL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1">
        <f t="shared" si="1028"/>
        <v>0</v>
      </c>
      <c r="AP506" s="181">
        <f t="shared" si="1029"/>
        <v>0</v>
      </c>
    </row>
    <row r="507" spans="2:42">
      <c r="B507" s="179" t="s">
        <v>1250</v>
      </c>
      <c r="C507" s="180" t="s">
        <v>1251</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ref="F507" si="1038">D507+E507</f>
        <v>0</v>
      </c>
      <c r="G507" s="181"/>
      <c r="H507" s="181">
        <f t="shared" ref="H507" si="1039">F507-G507</f>
        <v>0</v>
      </c>
      <c r="I507" s="181"/>
      <c r="J507" s="181">
        <f t="shared" ref="J507" si="1040">F507-I507</f>
        <v>0</v>
      </c>
      <c r="K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1">
        <f t="shared" ref="AC507" si="1041">Z507+AA507+AB507</f>
        <v>0</v>
      </c>
      <c r="AD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1">
        <f t="shared" ref="AG507" si="1042">AD507+AE507+AF507</f>
        <v>0</v>
      </c>
      <c r="AH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1">
        <f t="shared" ref="AK507" si="1043">AH507+AI507+AJ507</f>
        <v>0</v>
      </c>
      <c r="AL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1">
        <f t="shared" ref="AO507" si="1044">AL507+AM507+AN507</f>
        <v>0</v>
      </c>
      <c r="AP507" s="181">
        <f t="shared" ref="AP507" si="1045">AC507+AG507+AK507+AO507</f>
        <v>0</v>
      </c>
    </row>
    <row r="508" spans="2:42">
      <c r="B508" s="179" t="s">
        <v>1252</v>
      </c>
      <c r="C508" s="180" t="s">
        <v>1253</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1004"/>
        <v>0</v>
      </c>
      <c r="G508" s="181"/>
      <c r="H508" s="181">
        <f t="shared" si="1006"/>
        <v>0</v>
      </c>
      <c r="I508" s="181"/>
      <c r="J508" s="181">
        <f t="shared" si="1007"/>
        <v>0</v>
      </c>
      <c r="K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1">
        <f t="shared" si="1012"/>
        <v>0</v>
      </c>
      <c r="AD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1">
        <f t="shared" si="1013"/>
        <v>0</v>
      </c>
      <c r="AH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1">
        <f t="shared" si="1014"/>
        <v>0</v>
      </c>
      <c r="AL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1">
        <f t="shared" si="1015"/>
        <v>0</v>
      </c>
      <c r="AP508" s="181">
        <f t="shared" si="1016"/>
        <v>0</v>
      </c>
    </row>
    <row r="509" spans="2:42">
      <c r="B509" s="188" t="s">
        <v>381</v>
      </c>
      <c r="C509" s="189" t="s">
        <v>247</v>
      </c>
      <c r="D509" s="190">
        <f>SUM(D510:D525)</f>
        <v>0</v>
      </c>
      <c r="E509" s="190">
        <f>SUM(E510:E525)</f>
        <v>0</v>
      </c>
      <c r="F509" s="190">
        <f t="shared" si="1004"/>
        <v>0</v>
      </c>
      <c r="G509" s="190">
        <f>SUM(G510:G525)</f>
        <v>0</v>
      </c>
      <c r="H509" s="190">
        <f t="shared" si="1006"/>
        <v>0</v>
      </c>
      <c r="I509" s="190">
        <f>SUM(I510:I525)</f>
        <v>0</v>
      </c>
      <c r="J509" s="190">
        <f t="shared" si="1007"/>
        <v>0</v>
      </c>
      <c r="K509" s="190">
        <f t="shared" ref="K509:AB509" si="1046">SUM(K510:K525)</f>
        <v>0</v>
      </c>
      <c r="L509" s="190">
        <f t="shared" si="1046"/>
        <v>0</v>
      </c>
      <c r="M509" s="190">
        <f t="shared" si="1046"/>
        <v>0</v>
      </c>
      <c r="N509" s="190">
        <f t="shared" si="1046"/>
        <v>0</v>
      </c>
      <c r="O509" s="190">
        <f t="shared" si="1046"/>
        <v>0</v>
      </c>
      <c r="P509" s="190">
        <f t="shared" ref="P509:Q509" si="1047">SUM(P510:P525)</f>
        <v>0</v>
      </c>
      <c r="Q509" s="190">
        <f t="shared" si="1047"/>
        <v>0</v>
      </c>
      <c r="R509" s="190">
        <f t="shared" si="1046"/>
        <v>0</v>
      </c>
      <c r="S509" s="190">
        <f t="shared" si="1046"/>
        <v>0</v>
      </c>
      <c r="T509" s="190">
        <f t="shared" ref="T509" si="1048">SUM(T510:T525)</f>
        <v>0</v>
      </c>
      <c r="U509" s="190">
        <f t="shared" si="1046"/>
        <v>0</v>
      </c>
      <c r="V509" s="190">
        <f t="shared" si="1046"/>
        <v>0</v>
      </c>
      <c r="W509" s="190">
        <f t="shared" ref="W509" si="1049">SUM(W510:W525)</f>
        <v>0</v>
      </c>
      <c r="X509" s="190">
        <f t="shared" si="1046"/>
        <v>0</v>
      </c>
      <c r="Y509" s="190">
        <f t="shared" si="1046"/>
        <v>0</v>
      </c>
      <c r="Z509" s="190">
        <f t="shared" si="1046"/>
        <v>0</v>
      </c>
      <c r="AA509" s="190">
        <f t="shared" si="1046"/>
        <v>0</v>
      </c>
      <c r="AB509" s="190">
        <f t="shared" si="1046"/>
        <v>0</v>
      </c>
      <c r="AC509" s="190">
        <f t="shared" si="1012"/>
        <v>0</v>
      </c>
      <c r="AD509" s="190">
        <f>SUM(AD510:AD525)</f>
        <v>0</v>
      </c>
      <c r="AE509" s="190">
        <f>SUM(AE510:AE525)</f>
        <v>0</v>
      </c>
      <c r="AF509" s="190">
        <f>SUM(AF510:AF525)</f>
        <v>0</v>
      </c>
      <c r="AG509" s="190">
        <f t="shared" si="1013"/>
        <v>0</v>
      </c>
      <c r="AH509" s="190">
        <f>SUM(AH510:AH525)</f>
        <v>0</v>
      </c>
      <c r="AI509" s="190">
        <f>SUM(AI510:AI525)</f>
        <v>0</v>
      </c>
      <c r="AJ509" s="190">
        <f>SUM(AJ510:AJ525)</f>
        <v>0</v>
      </c>
      <c r="AK509" s="190">
        <f t="shared" si="1014"/>
        <v>0</v>
      </c>
      <c r="AL509" s="190">
        <f>SUM(AL510:AL525)</f>
        <v>0</v>
      </c>
      <c r="AM509" s="190">
        <f>SUM(AM510:AM525)</f>
        <v>0</v>
      </c>
      <c r="AN509" s="190">
        <f>SUM(AN510:AN525)</f>
        <v>0</v>
      </c>
      <c r="AO509" s="190">
        <f t="shared" si="1015"/>
        <v>0</v>
      </c>
      <c r="AP509" s="190">
        <f t="shared" si="1016"/>
        <v>0</v>
      </c>
    </row>
    <row r="510" spans="2:42">
      <c r="B510" s="179" t="s">
        <v>382</v>
      </c>
      <c r="C510" s="180" t="s">
        <v>248</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 t="shared" si="1004"/>
        <v>0</v>
      </c>
      <c r="G510" s="181"/>
      <c r="H510" s="181">
        <f t="shared" si="1006"/>
        <v>0</v>
      </c>
      <c r="I510" s="181"/>
      <c r="J510" s="181">
        <f t="shared" si="1007"/>
        <v>0</v>
      </c>
      <c r="K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1">
        <f t="shared" si="1012"/>
        <v>0</v>
      </c>
      <c r="AD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1">
        <f t="shared" si="1013"/>
        <v>0</v>
      </c>
      <c r="AH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1">
        <f t="shared" si="1014"/>
        <v>0</v>
      </c>
      <c r="AL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1">
        <f t="shared" si="1015"/>
        <v>0</v>
      </c>
      <c r="AP510" s="181">
        <f t="shared" si="1016"/>
        <v>0</v>
      </c>
    </row>
    <row r="511" spans="2:42">
      <c r="B511" s="179" t="s">
        <v>1254</v>
      </c>
      <c r="C511" s="180" t="s">
        <v>1255</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1050">D511+E511</f>
        <v>0</v>
      </c>
      <c r="G511" s="181"/>
      <c r="H511" s="181">
        <f t="shared" ref="H511:H518" si="1051">F511-G511</f>
        <v>0</v>
      </c>
      <c r="I511" s="181"/>
      <c r="J511" s="181">
        <f t="shared" ref="J511:J518" si="1052">F511-I511</f>
        <v>0</v>
      </c>
      <c r="K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1">
        <f t="shared" ref="AC511:AC518" si="1053">Z511+AA511+AB511</f>
        <v>0</v>
      </c>
      <c r="AD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1">
        <f t="shared" ref="AG511:AG518" si="1054">AD511+AE511+AF511</f>
        <v>0</v>
      </c>
      <c r="AH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1">
        <f t="shared" ref="AK511:AK518" si="1055">AH511+AI511+AJ511</f>
        <v>0</v>
      </c>
      <c r="AL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1">
        <f t="shared" ref="AO511:AO518" si="1056">AL511+AM511+AN511</f>
        <v>0</v>
      </c>
      <c r="AP511" s="181">
        <f t="shared" ref="AP511:AP518" si="1057">AC511+AG511+AK511+AO511</f>
        <v>0</v>
      </c>
    </row>
    <row r="512" spans="2:42">
      <c r="B512" s="179" t="s">
        <v>1256</v>
      </c>
      <c r="C512" s="180" t="s">
        <v>1257</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1050"/>
        <v>0</v>
      </c>
      <c r="G512" s="181"/>
      <c r="H512" s="181">
        <f t="shared" si="1051"/>
        <v>0</v>
      </c>
      <c r="I512" s="181"/>
      <c r="J512" s="181">
        <f t="shared" si="1052"/>
        <v>0</v>
      </c>
      <c r="K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1">
        <f t="shared" si="1053"/>
        <v>0</v>
      </c>
      <c r="AD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1">
        <f t="shared" si="1054"/>
        <v>0</v>
      </c>
      <c r="AH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1">
        <f t="shared" si="1055"/>
        <v>0</v>
      </c>
      <c r="AL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1">
        <f t="shared" si="1056"/>
        <v>0</v>
      </c>
      <c r="AP512" s="181">
        <f t="shared" si="1057"/>
        <v>0</v>
      </c>
    </row>
    <row r="513" spans="2:42">
      <c r="B513" s="179" t="s">
        <v>1258</v>
      </c>
      <c r="C513" s="180" t="s">
        <v>1259</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1050"/>
        <v>0</v>
      </c>
      <c r="G513" s="181"/>
      <c r="H513" s="181">
        <f t="shared" si="1051"/>
        <v>0</v>
      </c>
      <c r="I513" s="181"/>
      <c r="J513" s="181">
        <f t="shared" si="1052"/>
        <v>0</v>
      </c>
      <c r="K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1">
        <f t="shared" si="1053"/>
        <v>0</v>
      </c>
      <c r="AD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1">
        <f t="shared" si="1054"/>
        <v>0</v>
      </c>
      <c r="AH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1">
        <f t="shared" si="1055"/>
        <v>0</v>
      </c>
      <c r="AL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1">
        <f t="shared" si="1056"/>
        <v>0</v>
      </c>
      <c r="AP513" s="181">
        <f t="shared" si="1057"/>
        <v>0</v>
      </c>
    </row>
    <row r="514" spans="2:42">
      <c r="B514" s="179" t="s">
        <v>1260</v>
      </c>
      <c r="C514" s="180" t="s">
        <v>1261</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1050"/>
        <v>0</v>
      </c>
      <c r="G514" s="181"/>
      <c r="H514" s="181">
        <f t="shared" si="1051"/>
        <v>0</v>
      </c>
      <c r="I514" s="181"/>
      <c r="J514" s="181">
        <f t="shared" si="1052"/>
        <v>0</v>
      </c>
      <c r="K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1">
        <f t="shared" si="1053"/>
        <v>0</v>
      </c>
      <c r="AD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1">
        <f t="shared" si="1054"/>
        <v>0</v>
      </c>
      <c r="AH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1">
        <f t="shared" si="1055"/>
        <v>0</v>
      </c>
      <c r="AL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1">
        <f t="shared" si="1056"/>
        <v>0</v>
      </c>
      <c r="AP514" s="181">
        <f t="shared" si="1057"/>
        <v>0</v>
      </c>
    </row>
    <row r="515" spans="2:42">
      <c r="B515" s="179" t="s">
        <v>1262</v>
      </c>
      <c r="C515" s="180" t="s">
        <v>1263</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1050"/>
        <v>0</v>
      </c>
      <c r="G515" s="181"/>
      <c r="H515" s="181">
        <f t="shared" si="1051"/>
        <v>0</v>
      </c>
      <c r="I515" s="181"/>
      <c r="J515" s="181">
        <f t="shared" si="1052"/>
        <v>0</v>
      </c>
      <c r="K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1">
        <f t="shared" si="1053"/>
        <v>0</v>
      </c>
      <c r="AD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1">
        <f t="shared" si="1054"/>
        <v>0</v>
      </c>
      <c r="AH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1">
        <f t="shared" si="1055"/>
        <v>0</v>
      </c>
      <c r="AL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1">
        <f t="shared" si="1056"/>
        <v>0</v>
      </c>
      <c r="AP515" s="181">
        <f t="shared" si="1057"/>
        <v>0</v>
      </c>
    </row>
    <row r="516" spans="2:42">
      <c r="B516" s="179" t="s">
        <v>1264</v>
      </c>
      <c r="C516" s="180" t="s">
        <v>1265</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1050"/>
        <v>0</v>
      </c>
      <c r="G516" s="181"/>
      <c r="H516" s="181">
        <f t="shared" si="1051"/>
        <v>0</v>
      </c>
      <c r="I516" s="181"/>
      <c r="J516" s="181">
        <f t="shared" si="1052"/>
        <v>0</v>
      </c>
      <c r="K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1">
        <f t="shared" si="1053"/>
        <v>0</v>
      </c>
      <c r="AD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1">
        <f t="shared" si="1054"/>
        <v>0</v>
      </c>
      <c r="AH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1">
        <f t="shared" si="1055"/>
        <v>0</v>
      </c>
      <c r="AL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1">
        <f t="shared" si="1056"/>
        <v>0</v>
      </c>
      <c r="AP516" s="181">
        <f t="shared" si="1057"/>
        <v>0</v>
      </c>
    </row>
    <row r="517" spans="2:42">
      <c r="B517" s="179" t="s">
        <v>1266</v>
      </c>
      <c r="C517" s="180" t="s">
        <v>1267</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1050"/>
        <v>0</v>
      </c>
      <c r="G517" s="181"/>
      <c r="H517" s="181">
        <f t="shared" si="1051"/>
        <v>0</v>
      </c>
      <c r="I517" s="181"/>
      <c r="J517" s="181">
        <f t="shared" si="1052"/>
        <v>0</v>
      </c>
      <c r="K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1">
        <f t="shared" si="1053"/>
        <v>0</v>
      </c>
      <c r="AD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1">
        <f t="shared" si="1054"/>
        <v>0</v>
      </c>
      <c r="AH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1">
        <f t="shared" si="1055"/>
        <v>0</v>
      </c>
      <c r="AL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1">
        <f t="shared" si="1056"/>
        <v>0</v>
      </c>
      <c r="AP517" s="181">
        <f t="shared" si="1057"/>
        <v>0</v>
      </c>
    </row>
    <row r="518" spans="2:42">
      <c r="B518" s="179" t="s">
        <v>1268</v>
      </c>
      <c r="C518" s="180" t="s">
        <v>1269</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1050"/>
        <v>0</v>
      </c>
      <c r="G518" s="181"/>
      <c r="H518" s="181">
        <f t="shared" si="1051"/>
        <v>0</v>
      </c>
      <c r="I518" s="181"/>
      <c r="J518" s="181">
        <f t="shared" si="1052"/>
        <v>0</v>
      </c>
      <c r="K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1">
        <f t="shared" si="1053"/>
        <v>0</v>
      </c>
      <c r="AD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1">
        <f t="shared" si="1054"/>
        <v>0</v>
      </c>
      <c r="AH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1">
        <f t="shared" si="1055"/>
        <v>0</v>
      </c>
      <c r="AL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1">
        <f t="shared" si="1056"/>
        <v>0</v>
      </c>
      <c r="AP518" s="181">
        <f t="shared" si="1057"/>
        <v>0</v>
      </c>
    </row>
    <row r="519" spans="2:42">
      <c r="B519" s="179" t="s">
        <v>1270</v>
      </c>
      <c r="C519" s="180" t="s">
        <v>1271</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si="1004"/>
        <v>0</v>
      </c>
      <c r="G519" s="181"/>
      <c r="H519" s="181">
        <f t="shared" si="1006"/>
        <v>0</v>
      </c>
      <c r="I519" s="181"/>
      <c r="J519" s="181">
        <f t="shared" si="1007"/>
        <v>0</v>
      </c>
      <c r="K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1">
        <f t="shared" si="1012"/>
        <v>0</v>
      </c>
      <c r="AD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1">
        <f t="shared" si="1013"/>
        <v>0</v>
      </c>
      <c r="AH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1">
        <f t="shared" si="1014"/>
        <v>0</v>
      </c>
      <c r="AL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1">
        <f t="shared" si="1015"/>
        <v>0</v>
      </c>
      <c r="AP519" s="181">
        <f t="shared" si="1016"/>
        <v>0</v>
      </c>
    </row>
    <row r="520" spans="2:42">
      <c r="B520" s="179" t="s">
        <v>1272</v>
      </c>
      <c r="C520" s="180" t="s">
        <v>1273</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1004"/>
        <v>0</v>
      </c>
      <c r="G520" s="181"/>
      <c r="H520" s="181">
        <f t="shared" si="1006"/>
        <v>0</v>
      </c>
      <c r="I520" s="181"/>
      <c r="J520" s="181">
        <f t="shared" si="1007"/>
        <v>0</v>
      </c>
      <c r="K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1">
        <f t="shared" si="1012"/>
        <v>0</v>
      </c>
      <c r="AD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1">
        <f t="shared" si="1013"/>
        <v>0</v>
      </c>
      <c r="AH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1">
        <f t="shared" si="1014"/>
        <v>0</v>
      </c>
      <c r="AL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1">
        <f t="shared" si="1015"/>
        <v>0</v>
      </c>
      <c r="AP520" s="181">
        <f t="shared" si="1016"/>
        <v>0</v>
      </c>
    </row>
    <row r="521" spans="2:42">
      <c r="B521" s="179" t="s">
        <v>1274</v>
      </c>
      <c r="C521" s="180" t="s">
        <v>1275</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ref="F521:F522" si="1058">D521+E521</f>
        <v>0</v>
      </c>
      <c r="G521" s="181"/>
      <c r="H521" s="181">
        <f t="shared" ref="H521:H522" si="1059">F521-G521</f>
        <v>0</v>
      </c>
      <c r="I521" s="181"/>
      <c r="J521" s="181">
        <f t="shared" ref="J521:J522" si="1060">F521-I521</f>
        <v>0</v>
      </c>
      <c r="K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1">
        <f t="shared" ref="AC521:AC522" si="1061">Z521+AA521+AB521</f>
        <v>0</v>
      </c>
      <c r="AD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1">
        <f t="shared" ref="AG521:AG522" si="1062">AD521+AE521+AF521</f>
        <v>0</v>
      </c>
      <c r="AH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1">
        <f t="shared" ref="AK521:AK522" si="1063">AH521+AI521+AJ521</f>
        <v>0</v>
      </c>
      <c r="AL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1">
        <f t="shared" ref="AO521:AO522" si="1064">AL521+AM521+AN521</f>
        <v>0</v>
      </c>
      <c r="AP521" s="181">
        <f t="shared" ref="AP521:AP522" si="1065">AC521+AG521+AK521+AO521</f>
        <v>0</v>
      </c>
    </row>
    <row r="522" spans="2:42">
      <c r="B522" s="179" t="s">
        <v>1276</v>
      </c>
      <c r="C522" s="180" t="s">
        <v>1277</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1058"/>
        <v>0</v>
      </c>
      <c r="G522" s="181"/>
      <c r="H522" s="181">
        <f t="shared" si="1059"/>
        <v>0</v>
      </c>
      <c r="I522" s="181"/>
      <c r="J522" s="181">
        <f t="shared" si="1060"/>
        <v>0</v>
      </c>
      <c r="K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1">
        <f t="shared" si="1061"/>
        <v>0</v>
      </c>
      <c r="AD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1">
        <f t="shared" si="1062"/>
        <v>0</v>
      </c>
      <c r="AH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1">
        <f t="shared" si="1063"/>
        <v>0</v>
      </c>
      <c r="AL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1">
        <f t="shared" si="1064"/>
        <v>0</v>
      </c>
      <c r="AP522" s="181">
        <f t="shared" si="1065"/>
        <v>0</v>
      </c>
    </row>
    <row r="523" spans="2:42">
      <c r="B523" s="179" t="s">
        <v>1278</v>
      </c>
      <c r="C523" s="180" t="s">
        <v>1279</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ref="F523:F524" si="1066">D523+E523</f>
        <v>0</v>
      </c>
      <c r="G523" s="181"/>
      <c r="H523" s="181">
        <f t="shared" ref="H523:H524" si="1067">F523-G523</f>
        <v>0</v>
      </c>
      <c r="I523" s="181"/>
      <c r="J523" s="181">
        <f t="shared" ref="J523:J524" si="1068">F523-I523</f>
        <v>0</v>
      </c>
      <c r="K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1">
        <f t="shared" ref="AC523:AC524" si="1069">Z523+AA523+AB523</f>
        <v>0</v>
      </c>
      <c r="AD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1">
        <f t="shared" ref="AG523:AG524" si="1070">AD523+AE523+AF523</f>
        <v>0</v>
      </c>
      <c r="AH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1">
        <f t="shared" ref="AK523:AK524" si="1071">AH523+AI523+AJ523</f>
        <v>0</v>
      </c>
      <c r="AL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1">
        <f t="shared" ref="AO523:AO524" si="1072">AL523+AM523+AN523</f>
        <v>0</v>
      </c>
      <c r="AP523" s="181">
        <f t="shared" ref="AP523:AP524" si="1073">AC523+AG523+AK523+AO523</f>
        <v>0</v>
      </c>
    </row>
    <row r="524" spans="2:42">
      <c r="B524" s="179" t="s">
        <v>1280</v>
      </c>
      <c r="C524" s="180" t="s">
        <v>1281</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1066"/>
        <v>0</v>
      </c>
      <c r="G524" s="181"/>
      <c r="H524" s="181">
        <f t="shared" si="1067"/>
        <v>0</v>
      </c>
      <c r="I524" s="181"/>
      <c r="J524" s="181">
        <f t="shared" si="1068"/>
        <v>0</v>
      </c>
      <c r="K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1">
        <f t="shared" si="1069"/>
        <v>0</v>
      </c>
      <c r="AD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1">
        <f t="shared" si="1070"/>
        <v>0</v>
      </c>
      <c r="AH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1">
        <f t="shared" si="1071"/>
        <v>0</v>
      </c>
      <c r="AL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1">
        <f t="shared" si="1072"/>
        <v>0</v>
      </c>
      <c r="AP524" s="181">
        <f t="shared" si="1073"/>
        <v>0</v>
      </c>
    </row>
    <row r="525" spans="2:42">
      <c r="B525" s="179" t="s">
        <v>1282</v>
      </c>
      <c r="C525" s="180" t="s">
        <v>1283</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1004"/>
        <v>0</v>
      </c>
      <c r="G525" s="181"/>
      <c r="H525" s="181">
        <f t="shared" si="1006"/>
        <v>0</v>
      </c>
      <c r="I525" s="181"/>
      <c r="J525" s="181">
        <f t="shared" si="1007"/>
        <v>0</v>
      </c>
      <c r="K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1">
        <f t="shared" si="1012"/>
        <v>0</v>
      </c>
      <c r="AD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1">
        <f t="shared" si="1013"/>
        <v>0</v>
      </c>
      <c r="AH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1">
        <f t="shared" si="1014"/>
        <v>0</v>
      </c>
      <c r="AL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1">
        <f t="shared" si="1015"/>
        <v>0</v>
      </c>
      <c r="AP525" s="181">
        <f t="shared" si="1016"/>
        <v>0</v>
      </c>
    </row>
    <row r="526" spans="2:42">
      <c r="B526" s="176" t="s">
        <v>383</v>
      </c>
      <c r="C526" s="177" t="s">
        <v>249</v>
      </c>
      <c r="D526" s="178">
        <f>D527+D541</f>
        <v>0</v>
      </c>
      <c r="E526" s="178">
        <f>E527+E541</f>
        <v>0</v>
      </c>
      <c r="F526" s="178">
        <f t="shared" si="1004"/>
        <v>0</v>
      </c>
      <c r="G526" s="178">
        <f t="shared" ref="G526:I526" si="1074">G527+G541</f>
        <v>0</v>
      </c>
      <c r="H526" s="178">
        <f t="shared" si="1006"/>
        <v>0</v>
      </c>
      <c r="I526" s="178">
        <f t="shared" si="1074"/>
        <v>0</v>
      </c>
      <c r="J526" s="178">
        <f t="shared" si="1007"/>
        <v>0</v>
      </c>
      <c r="K526" s="178">
        <f t="shared" ref="K526:AN526" si="1075">K527+K541</f>
        <v>0</v>
      </c>
      <c r="L526" s="178">
        <f t="shared" si="1075"/>
        <v>0</v>
      </c>
      <c r="M526" s="178">
        <f t="shared" si="1075"/>
        <v>0</v>
      </c>
      <c r="N526" s="178">
        <f t="shared" si="1075"/>
        <v>0</v>
      </c>
      <c r="O526" s="178">
        <f t="shared" si="1075"/>
        <v>0</v>
      </c>
      <c r="P526" s="178">
        <f t="shared" ref="P526:Q526" si="1076">P527+P541</f>
        <v>0</v>
      </c>
      <c r="Q526" s="178">
        <f t="shared" si="1076"/>
        <v>0</v>
      </c>
      <c r="R526" s="178">
        <f t="shared" si="1075"/>
        <v>0</v>
      </c>
      <c r="S526" s="178">
        <f t="shared" si="1075"/>
        <v>0</v>
      </c>
      <c r="T526" s="178">
        <f t="shared" ref="T526" si="1077">T527+T541</f>
        <v>0</v>
      </c>
      <c r="U526" s="178">
        <f t="shared" si="1075"/>
        <v>0</v>
      </c>
      <c r="V526" s="178">
        <f t="shared" si="1075"/>
        <v>0</v>
      </c>
      <c r="W526" s="178">
        <f t="shared" ref="W526" si="1078">W527+W541</f>
        <v>0</v>
      </c>
      <c r="X526" s="178">
        <f t="shared" si="1075"/>
        <v>0</v>
      </c>
      <c r="Y526" s="178">
        <f t="shared" si="1075"/>
        <v>0</v>
      </c>
      <c r="Z526" s="178">
        <f t="shared" si="1075"/>
        <v>0</v>
      </c>
      <c r="AA526" s="178">
        <f t="shared" si="1075"/>
        <v>0</v>
      </c>
      <c r="AB526" s="178">
        <f t="shared" si="1075"/>
        <v>0</v>
      </c>
      <c r="AC526" s="178">
        <f t="shared" si="1012"/>
        <v>0</v>
      </c>
      <c r="AD526" s="178">
        <f t="shared" si="1075"/>
        <v>0</v>
      </c>
      <c r="AE526" s="178">
        <f t="shared" si="1075"/>
        <v>0</v>
      </c>
      <c r="AF526" s="178">
        <f t="shared" si="1075"/>
        <v>0</v>
      </c>
      <c r="AG526" s="178">
        <f t="shared" si="1013"/>
        <v>0</v>
      </c>
      <c r="AH526" s="178">
        <f t="shared" si="1075"/>
        <v>0</v>
      </c>
      <c r="AI526" s="178">
        <f t="shared" si="1075"/>
        <v>0</v>
      </c>
      <c r="AJ526" s="178">
        <f t="shared" si="1075"/>
        <v>0</v>
      </c>
      <c r="AK526" s="178">
        <f t="shared" si="1014"/>
        <v>0</v>
      </c>
      <c r="AL526" s="178">
        <f t="shared" si="1075"/>
        <v>0</v>
      </c>
      <c r="AM526" s="178">
        <f t="shared" si="1075"/>
        <v>0</v>
      </c>
      <c r="AN526" s="178">
        <f t="shared" si="1075"/>
        <v>0</v>
      </c>
      <c r="AO526" s="178">
        <f t="shared" si="1015"/>
        <v>0</v>
      </c>
      <c r="AP526" s="178">
        <f t="shared" si="1016"/>
        <v>0</v>
      </c>
    </row>
    <row r="527" spans="2:42">
      <c r="B527" s="188" t="s">
        <v>384</v>
      </c>
      <c r="C527" s="189" t="s">
        <v>250</v>
      </c>
      <c r="D527" s="190">
        <f>SUM(D528:D540)</f>
        <v>0</v>
      </c>
      <c r="E527" s="190">
        <f>SUM(E528:E540)</f>
        <v>0</v>
      </c>
      <c r="F527" s="190">
        <f t="shared" si="1004"/>
        <v>0</v>
      </c>
      <c r="G527" s="190">
        <f t="shared" ref="G527:I527" si="1079">SUM(G528:G540)</f>
        <v>0</v>
      </c>
      <c r="H527" s="190">
        <f t="shared" si="1006"/>
        <v>0</v>
      </c>
      <c r="I527" s="190">
        <f t="shared" si="1079"/>
        <v>0</v>
      </c>
      <c r="J527" s="190">
        <f t="shared" si="1007"/>
        <v>0</v>
      </c>
      <c r="K527" s="190">
        <f t="shared" ref="K527:AN527" si="1080">SUM(K528:K540)</f>
        <v>0</v>
      </c>
      <c r="L527" s="190">
        <f t="shared" si="1080"/>
        <v>0</v>
      </c>
      <c r="M527" s="190">
        <f t="shared" si="1080"/>
        <v>0</v>
      </c>
      <c r="N527" s="190">
        <f t="shared" si="1080"/>
        <v>0</v>
      </c>
      <c r="O527" s="190">
        <f t="shared" si="1080"/>
        <v>0</v>
      </c>
      <c r="P527" s="190">
        <f t="shared" ref="P527:Q527" si="1081">SUM(P528:P540)</f>
        <v>0</v>
      </c>
      <c r="Q527" s="190">
        <f t="shared" si="1081"/>
        <v>0</v>
      </c>
      <c r="R527" s="190">
        <f t="shared" si="1080"/>
        <v>0</v>
      </c>
      <c r="S527" s="190">
        <f t="shared" si="1080"/>
        <v>0</v>
      </c>
      <c r="T527" s="190">
        <f t="shared" ref="T527" si="1082">SUM(T528:T540)</f>
        <v>0</v>
      </c>
      <c r="U527" s="190">
        <f t="shared" si="1080"/>
        <v>0</v>
      </c>
      <c r="V527" s="190">
        <f t="shared" si="1080"/>
        <v>0</v>
      </c>
      <c r="W527" s="190">
        <f t="shared" ref="W527" si="1083">SUM(W528:W540)</f>
        <v>0</v>
      </c>
      <c r="X527" s="190">
        <f t="shared" si="1080"/>
        <v>0</v>
      </c>
      <c r="Y527" s="190">
        <f t="shared" si="1080"/>
        <v>0</v>
      </c>
      <c r="Z527" s="190">
        <f t="shared" si="1080"/>
        <v>0</v>
      </c>
      <c r="AA527" s="190">
        <f t="shared" si="1080"/>
        <v>0</v>
      </c>
      <c r="AB527" s="190">
        <f t="shared" si="1080"/>
        <v>0</v>
      </c>
      <c r="AC527" s="190">
        <f t="shared" si="1012"/>
        <v>0</v>
      </c>
      <c r="AD527" s="190">
        <f t="shared" si="1080"/>
        <v>0</v>
      </c>
      <c r="AE527" s="190">
        <f t="shared" si="1080"/>
        <v>0</v>
      </c>
      <c r="AF527" s="190">
        <f t="shared" si="1080"/>
        <v>0</v>
      </c>
      <c r="AG527" s="190">
        <f t="shared" si="1013"/>
        <v>0</v>
      </c>
      <c r="AH527" s="190">
        <f t="shared" si="1080"/>
        <v>0</v>
      </c>
      <c r="AI527" s="190">
        <f t="shared" si="1080"/>
        <v>0</v>
      </c>
      <c r="AJ527" s="190">
        <f t="shared" si="1080"/>
        <v>0</v>
      </c>
      <c r="AK527" s="190">
        <f t="shared" si="1014"/>
        <v>0</v>
      </c>
      <c r="AL527" s="190">
        <f t="shared" si="1080"/>
        <v>0</v>
      </c>
      <c r="AM527" s="190">
        <f t="shared" si="1080"/>
        <v>0</v>
      </c>
      <c r="AN527" s="190">
        <f t="shared" si="1080"/>
        <v>0</v>
      </c>
      <c r="AO527" s="190">
        <f t="shared" si="1015"/>
        <v>0</v>
      </c>
      <c r="AP527" s="190">
        <f t="shared" si="1016"/>
        <v>0</v>
      </c>
    </row>
    <row r="528" spans="2:42">
      <c r="B528" s="179" t="s">
        <v>385</v>
      </c>
      <c r="C528" s="180" t="s">
        <v>251</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ref="F528:F540" si="1084">D528+E528</f>
        <v>0</v>
      </c>
      <c r="G528" s="181"/>
      <c r="H528" s="181">
        <f t="shared" ref="H528:H540" si="1085">F528-G528</f>
        <v>0</v>
      </c>
      <c r="I528" s="181"/>
      <c r="J528" s="181">
        <f t="shared" ref="J528:J540" si="1086">F528-I528</f>
        <v>0</v>
      </c>
      <c r="K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1">
        <f t="shared" ref="AC528:AC540" si="1087">Z528+AA528+AB528</f>
        <v>0</v>
      </c>
      <c r="AD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1">
        <f t="shared" ref="AG528:AG540" si="1088">AD528+AE528+AF528</f>
        <v>0</v>
      </c>
      <c r="AH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1">
        <f t="shared" ref="AK528:AK540" si="1089">AH528+AI528+AJ528</f>
        <v>0</v>
      </c>
      <c r="AL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1">
        <f t="shared" ref="AO528:AO540" si="1090">AL528+AM528+AN528</f>
        <v>0</v>
      </c>
      <c r="AP528" s="181">
        <f t="shared" ref="AP528:AP540" si="1091">AC528+AG528+AK528+AO528</f>
        <v>0</v>
      </c>
    </row>
    <row r="529" spans="2:42">
      <c r="B529" s="179" t="s">
        <v>1284</v>
      </c>
      <c r="C529" s="180" t="s">
        <v>1285</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ref="F529:F533" si="1092">D529+E529</f>
        <v>0</v>
      </c>
      <c r="G529" s="181"/>
      <c r="H529" s="181">
        <f t="shared" ref="H529:H533" si="1093">F529-G529</f>
        <v>0</v>
      </c>
      <c r="I529" s="181"/>
      <c r="J529" s="181">
        <f t="shared" ref="J529:J533" si="1094">F529-I529</f>
        <v>0</v>
      </c>
      <c r="K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1">
        <f t="shared" ref="AC529:AC533" si="1095">Z529+AA529+AB529</f>
        <v>0</v>
      </c>
      <c r="AD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1">
        <f t="shared" ref="AG529:AG533" si="1096">AD529+AE529+AF529</f>
        <v>0</v>
      </c>
      <c r="AH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1">
        <f t="shared" ref="AK529:AK533" si="1097">AH529+AI529+AJ529</f>
        <v>0</v>
      </c>
      <c r="AL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1">
        <f t="shared" ref="AO529:AO533" si="1098">AL529+AM529+AN529</f>
        <v>0</v>
      </c>
      <c r="AP529" s="181">
        <f t="shared" ref="AP529:AP533" si="1099">AC529+AG529+AK529+AO529</f>
        <v>0</v>
      </c>
    </row>
    <row r="530" spans="2:42">
      <c r="B530" s="179" t="s">
        <v>1286</v>
      </c>
      <c r="C530" s="180" t="s">
        <v>1287</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1092"/>
        <v>0</v>
      </c>
      <c r="G530" s="181"/>
      <c r="H530" s="181">
        <f t="shared" si="1093"/>
        <v>0</v>
      </c>
      <c r="I530" s="181"/>
      <c r="J530" s="181">
        <f t="shared" si="1094"/>
        <v>0</v>
      </c>
      <c r="K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1">
        <f t="shared" si="1095"/>
        <v>0</v>
      </c>
      <c r="AD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1">
        <f t="shared" si="1096"/>
        <v>0</v>
      </c>
      <c r="AH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1">
        <f t="shared" si="1097"/>
        <v>0</v>
      </c>
      <c r="AL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1">
        <f t="shared" si="1098"/>
        <v>0</v>
      </c>
      <c r="AP530" s="181">
        <f t="shared" si="1099"/>
        <v>0</v>
      </c>
    </row>
    <row r="531" spans="2:42">
      <c r="B531" s="179" t="s">
        <v>1288</v>
      </c>
      <c r="C531" s="180" t="s">
        <v>1289</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1092"/>
        <v>0</v>
      </c>
      <c r="G531" s="181"/>
      <c r="H531" s="181">
        <f t="shared" si="1093"/>
        <v>0</v>
      </c>
      <c r="I531" s="181"/>
      <c r="J531" s="181">
        <f t="shared" si="1094"/>
        <v>0</v>
      </c>
      <c r="K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1">
        <f t="shared" si="1095"/>
        <v>0</v>
      </c>
      <c r="AD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1">
        <f t="shared" si="1096"/>
        <v>0</v>
      </c>
      <c r="AH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1">
        <f t="shared" si="1097"/>
        <v>0</v>
      </c>
      <c r="AL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1">
        <f t="shared" si="1098"/>
        <v>0</v>
      </c>
      <c r="AP531" s="181">
        <f t="shared" si="1099"/>
        <v>0</v>
      </c>
    </row>
    <row r="532" spans="2:42">
      <c r="B532" s="179" t="s">
        <v>1290</v>
      </c>
      <c r="C532" s="180" t="s">
        <v>1291</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1092"/>
        <v>0</v>
      </c>
      <c r="G532" s="181"/>
      <c r="H532" s="181">
        <f t="shared" si="1093"/>
        <v>0</v>
      </c>
      <c r="I532" s="181"/>
      <c r="J532" s="181">
        <f t="shared" si="1094"/>
        <v>0</v>
      </c>
      <c r="K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1">
        <f t="shared" si="1095"/>
        <v>0</v>
      </c>
      <c r="AD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1">
        <f t="shared" si="1096"/>
        <v>0</v>
      </c>
      <c r="AH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1">
        <f t="shared" si="1097"/>
        <v>0</v>
      </c>
      <c r="AL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1">
        <f t="shared" si="1098"/>
        <v>0</v>
      </c>
      <c r="AP532" s="181">
        <f t="shared" si="1099"/>
        <v>0</v>
      </c>
    </row>
    <row r="533" spans="2:42">
      <c r="B533" s="179" t="s">
        <v>1292</v>
      </c>
      <c r="C533" s="180" t="s">
        <v>1293</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1092"/>
        <v>0</v>
      </c>
      <c r="G533" s="181"/>
      <c r="H533" s="181">
        <f t="shared" si="1093"/>
        <v>0</v>
      </c>
      <c r="I533" s="181"/>
      <c r="J533" s="181">
        <f t="shared" si="1094"/>
        <v>0</v>
      </c>
      <c r="K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1">
        <f t="shared" si="1095"/>
        <v>0</v>
      </c>
      <c r="AD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1">
        <f t="shared" si="1096"/>
        <v>0</v>
      </c>
      <c r="AH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1">
        <f t="shared" si="1097"/>
        <v>0</v>
      </c>
      <c r="AL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1">
        <f t="shared" si="1098"/>
        <v>0</v>
      </c>
      <c r="AP533" s="181">
        <f t="shared" si="1099"/>
        <v>0</v>
      </c>
    </row>
    <row r="534" spans="2:42">
      <c r="B534" s="179" t="s">
        <v>386</v>
      </c>
      <c r="C534" s="180" t="s">
        <v>252</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1084"/>
        <v>0</v>
      </c>
      <c r="G534" s="181"/>
      <c r="H534" s="181">
        <f t="shared" si="1085"/>
        <v>0</v>
      </c>
      <c r="I534" s="181"/>
      <c r="J534" s="181">
        <f t="shared" si="1086"/>
        <v>0</v>
      </c>
      <c r="K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1">
        <f t="shared" si="1087"/>
        <v>0</v>
      </c>
      <c r="AD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1">
        <f t="shared" si="1088"/>
        <v>0</v>
      </c>
      <c r="AH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1">
        <f t="shared" si="1089"/>
        <v>0</v>
      </c>
      <c r="AL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1">
        <f t="shared" si="1090"/>
        <v>0</v>
      </c>
      <c r="AP534" s="181">
        <f t="shared" si="1091"/>
        <v>0</v>
      </c>
    </row>
    <row r="535" spans="2:42">
      <c r="B535" s="179" t="s">
        <v>1294</v>
      </c>
      <c r="C535" s="180" t="s">
        <v>1295</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1084"/>
        <v>0</v>
      </c>
      <c r="G535" s="181"/>
      <c r="H535" s="181">
        <f t="shared" si="1085"/>
        <v>0</v>
      </c>
      <c r="I535" s="181"/>
      <c r="J535" s="181">
        <f t="shared" si="1086"/>
        <v>0</v>
      </c>
      <c r="K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1">
        <f t="shared" si="1087"/>
        <v>0</v>
      </c>
      <c r="AD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1">
        <f t="shared" si="1088"/>
        <v>0</v>
      </c>
      <c r="AH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1">
        <f t="shared" si="1089"/>
        <v>0</v>
      </c>
      <c r="AL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1">
        <f t="shared" si="1090"/>
        <v>0</v>
      </c>
      <c r="AP535" s="181">
        <f t="shared" si="1091"/>
        <v>0</v>
      </c>
    </row>
    <row r="536" spans="2:42">
      <c r="B536" s="179" t="s">
        <v>1296</v>
      </c>
      <c r="C536" s="180" t="s">
        <v>1297</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1084"/>
        <v>0</v>
      </c>
      <c r="G536" s="181"/>
      <c r="H536" s="181">
        <f t="shared" si="1085"/>
        <v>0</v>
      </c>
      <c r="I536" s="181"/>
      <c r="J536" s="181">
        <f t="shared" si="1086"/>
        <v>0</v>
      </c>
      <c r="K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1">
        <f t="shared" si="1087"/>
        <v>0</v>
      </c>
      <c r="AD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1">
        <f t="shared" si="1088"/>
        <v>0</v>
      </c>
      <c r="AH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1">
        <f t="shared" si="1089"/>
        <v>0</v>
      </c>
      <c r="AL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1">
        <f t="shared" si="1090"/>
        <v>0</v>
      </c>
      <c r="AP536" s="181">
        <f t="shared" si="1091"/>
        <v>0</v>
      </c>
    </row>
    <row r="537" spans="2:42">
      <c r="B537" s="179" t="s">
        <v>1298</v>
      </c>
      <c r="C537" s="180" t="s">
        <v>1299</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ref="F537" si="1100">D537+E537</f>
        <v>0</v>
      </c>
      <c r="G537" s="181"/>
      <c r="H537" s="181">
        <f t="shared" ref="H537" si="1101">F537-G537</f>
        <v>0</v>
      </c>
      <c r="I537" s="181"/>
      <c r="J537" s="181">
        <f t="shared" ref="J537" si="1102">F537-I537</f>
        <v>0</v>
      </c>
      <c r="K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1">
        <f t="shared" ref="AC537" si="1103">Z537+AA537+AB537</f>
        <v>0</v>
      </c>
      <c r="AD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1">
        <f t="shared" ref="AG537" si="1104">AD537+AE537+AF537</f>
        <v>0</v>
      </c>
      <c r="AH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1">
        <f t="shared" ref="AK537" si="1105">AH537+AI537+AJ537</f>
        <v>0</v>
      </c>
      <c r="AL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1">
        <f t="shared" ref="AO537" si="1106">AL537+AM537+AN537</f>
        <v>0</v>
      </c>
      <c r="AP537" s="181">
        <f t="shared" ref="AP537" si="1107">AC537+AG537+AK537+AO537</f>
        <v>0</v>
      </c>
    </row>
    <row r="538" spans="2:42">
      <c r="B538" s="179" t="s">
        <v>1300</v>
      </c>
      <c r="C538" s="180" t="s">
        <v>1301</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ref="F538" si="1108">D538+E538</f>
        <v>0</v>
      </c>
      <c r="G538" s="181"/>
      <c r="H538" s="181">
        <f t="shared" ref="H538" si="1109">F538-G538</f>
        <v>0</v>
      </c>
      <c r="I538" s="181"/>
      <c r="J538" s="181">
        <f t="shared" ref="J538" si="1110">F538-I538</f>
        <v>0</v>
      </c>
      <c r="K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1">
        <f t="shared" ref="AC538" si="1111">Z538+AA538+AB538</f>
        <v>0</v>
      </c>
      <c r="AD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1">
        <f t="shared" ref="AG538" si="1112">AD538+AE538+AF538</f>
        <v>0</v>
      </c>
      <c r="AH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1">
        <f t="shared" ref="AK538" si="1113">AH538+AI538+AJ538</f>
        <v>0</v>
      </c>
      <c r="AL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1">
        <f t="shared" ref="AO538" si="1114">AL538+AM538+AN538</f>
        <v>0</v>
      </c>
      <c r="AP538" s="181">
        <f t="shared" ref="AP538" si="1115">AC538+AG538+AK538+AO538</f>
        <v>0</v>
      </c>
    </row>
    <row r="539" spans="2:42">
      <c r="B539" s="179" t="s">
        <v>1302</v>
      </c>
      <c r="C539" s="180" t="s">
        <v>1303</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ref="F539" si="1116">D539+E539</f>
        <v>0</v>
      </c>
      <c r="G539" s="181"/>
      <c r="H539" s="181">
        <f t="shared" ref="H539" si="1117">F539-G539</f>
        <v>0</v>
      </c>
      <c r="I539" s="181"/>
      <c r="J539" s="181">
        <f t="shared" ref="J539" si="1118">F539-I539</f>
        <v>0</v>
      </c>
      <c r="K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1">
        <f t="shared" ref="AC539" si="1119">Z539+AA539+AB539</f>
        <v>0</v>
      </c>
      <c r="AD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1">
        <f t="shared" ref="AG539" si="1120">AD539+AE539+AF539</f>
        <v>0</v>
      </c>
      <c r="AH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1">
        <f t="shared" ref="AK539" si="1121">AH539+AI539+AJ539</f>
        <v>0</v>
      </c>
      <c r="AL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1">
        <f t="shared" ref="AO539" si="1122">AL539+AM539+AN539</f>
        <v>0</v>
      </c>
      <c r="AP539" s="181">
        <f t="shared" ref="AP539" si="1123">AC539+AG539+AK539+AO539</f>
        <v>0</v>
      </c>
    </row>
    <row r="540" spans="2:42">
      <c r="B540" s="179" t="s">
        <v>1304</v>
      </c>
      <c r="C540" s="180" t="s">
        <v>1305</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1084"/>
        <v>0</v>
      </c>
      <c r="G540" s="181"/>
      <c r="H540" s="181">
        <f t="shared" si="1085"/>
        <v>0</v>
      </c>
      <c r="I540" s="181"/>
      <c r="J540" s="181">
        <f t="shared" si="1086"/>
        <v>0</v>
      </c>
      <c r="K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1">
        <f t="shared" si="1087"/>
        <v>0</v>
      </c>
      <c r="AD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1">
        <f t="shared" si="1088"/>
        <v>0</v>
      </c>
      <c r="AH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1">
        <f t="shared" si="1089"/>
        <v>0</v>
      </c>
      <c r="AL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1">
        <f t="shared" si="1090"/>
        <v>0</v>
      </c>
      <c r="AP540" s="181">
        <f t="shared" si="1091"/>
        <v>0</v>
      </c>
    </row>
    <row r="541" spans="2:42">
      <c r="B541" s="188" t="s">
        <v>387</v>
      </c>
      <c r="C541" s="189" t="s">
        <v>253</v>
      </c>
      <c r="D541" s="190">
        <f>SUM(D542:D559)</f>
        <v>0</v>
      </c>
      <c r="E541" s="190">
        <f>E542</f>
        <v>0</v>
      </c>
      <c r="F541" s="190">
        <f t="shared" si="1004"/>
        <v>0</v>
      </c>
      <c r="G541" s="190">
        <f t="shared" ref="G541:I541" si="1124">G542</f>
        <v>0</v>
      </c>
      <c r="H541" s="190">
        <f t="shared" si="1006"/>
        <v>0</v>
      </c>
      <c r="I541" s="190">
        <f t="shared" si="1124"/>
        <v>0</v>
      </c>
      <c r="J541" s="190">
        <f t="shared" si="1007"/>
        <v>0</v>
      </c>
      <c r="K541" s="190">
        <f t="shared" ref="K541:AN541" si="1125">K542</f>
        <v>0</v>
      </c>
      <c r="L541" s="190">
        <f t="shared" si="1125"/>
        <v>0</v>
      </c>
      <c r="M541" s="190">
        <f t="shared" si="1125"/>
        <v>0</v>
      </c>
      <c r="N541" s="190">
        <f t="shared" si="1125"/>
        <v>0</v>
      </c>
      <c r="O541" s="190">
        <f t="shared" si="1125"/>
        <v>0</v>
      </c>
      <c r="P541" s="190">
        <f t="shared" si="1125"/>
        <v>0</v>
      </c>
      <c r="Q541" s="190">
        <f t="shared" si="1125"/>
        <v>0</v>
      </c>
      <c r="R541" s="190">
        <f t="shared" si="1125"/>
        <v>0</v>
      </c>
      <c r="S541" s="190">
        <f t="shared" si="1125"/>
        <v>0</v>
      </c>
      <c r="T541" s="190">
        <f t="shared" si="1125"/>
        <v>0</v>
      </c>
      <c r="U541" s="190">
        <f t="shared" si="1125"/>
        <v>0</v>
      </c>
      <c r="V541" s="190">
        <f t="shared" si="1125"/>
        <v>0</v>
      </c>
      <c r="W541" s="190">
        <f t="shared" si="1125"/>
        <v>0</v>
      </c>
      <c r="X541" s="190">
        <f t="shared" si="1125"/>
        <v>0</v>
      </c>
      <c r="Y541" s="190">
        <f t="shared" si="1125"/>
        <v>0</v>
      </c>
      <c r="Z541" s="190">
        <f t="shared" si="1125"/>
        <v>0</v>
      </c>
      <c r="AA541" s="190">
        <f t="shared" si="1125"/>
        <v>0</v>
      </c>
      <c r="AB541" s="190">
        <f t="shared" si="1125"/>
        <v>0</v>
      </c>
      <c r="AC541" s="190">
        <f t="shared" si="1012"/>
        <v>0</v>
      </c>
      <c r="AD541" s="190">
        <f t="shared" si="1125"/>
        <v>0</v>
      </c>
      <c r="AE541" s="190">
        <f t="shared" si="1125"/>
        <v>0</v>
      </c>
      <c r="AF541" s="190">
        <f t="shared" si="1125"/>
        <v>0</v>
      </c>
      <c r="AG541" s="190">
        <f t="shared" si="1013"/>
        <v>0</v>
      </c>
      <c r="AH541" s="190">
        <f t="shared" si="1125"/>
        <v>0</v>
      </c>
      <c r="AI541" s="190">
        <f t="shared" si="1125"/>
        <v>0</v>
      </c>
      <c r="AJ541" s="190">
        <f t="shared" si="1125"/>
        <v>0</v>
      </c>
      <c r="AK541" s="190">
        <f t="shared" si="1014"/>
        <v>0</v>
      </c>
      <c r="AL541" s="190">
        <f t="shared" si="1125"/>
        <v>0</v>
      </c>
      <c r="AM541" s="190">
        <f t="shared" si="1125"/>
        <v>0</v>
      </c>
      <c r="AN541" s="190">
        <f t="shared" si="1125"/>
        <v>0</v>
      </c>
      <c r="AO541" s="190">
        <f t="shared" si="1015"/>
        <v>0</v>
      </c>
      <c r="AP541" s="190">
        <f t="shared" si="1016"/>
        <v>0</v>
      </c>
    </row>
    <row r="542" spans="2:42">
      <c r="B542" s="179" t="s">
        <v>388</v>
      </c>
      <c r="C542" s="180" t="s">
        <v>254</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ref="F542" si="1126">D542+E542</f>
        <v>0</v>
      </c>
      <c r="G542" s="181"/>
      <c r="H542" s="181">
        <f t="shared" ref="H542" si="1127">F542-G542</f>
        <v>0</v>
      </c>
      <c r="I542" s="181"/>
      <c r="J542" s="181">
        <f t="shared" ref="J542" si="1128">F542-I542</f>
        <v>0</v>
      </c>
      <c r="K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1">
        <f t="shared" ref="AC542" si="1129">Z542+AA542+AB542</f>
        <v>0</v>
      </c>
      <c r="AD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1">
        <f t="shared" ref="AG542" si="1130">AD542+AE542+AF542</f>
        <v>0</v>
      </c>
      <c r="AH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1">
        <f t="shared" ref="AK542" si="1131">AH542+AI542+AJ542</f>
        <v>0</v>
      </c>
      <c r="AL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1">
        <f t="shared" ref="AO542" si="1132">AL542+AM542+AN542</f>
        <v>0</v>
      </c>
      <c r="AP542" s="181">
        <f t="shared" ref="AP542" si="1133">AC542+AG542+AK542+AO542</f>
        <v>0</v>
      </c>
    </row>
    <row r="543" spans="2:42">
      <c r="B543" s="179" t="s">
        <v>389</v>
      </c>
      <c r="C543" s="180" t="s">
        <v>255</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1134">D543+E543</f>
        <v>0</v>
      </c>
      <c r="G543" s="181"/>
      <c r="H543" s="181">
        <f t="shared" ref="H543:H559" si="1135">F543-G543</f>
        <v>0</v>
      </c>
      <c r="I543" s="181"/>
      <c r="J543" s="181">
        <f t="shared" ref="J543:J559" si="1136">F543-I543</f>
        <v>0</v>
      </c>
      <c r="K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1">
        <f t="shared" ref="AC543:AC559" si="1137">Z543+AA543+AB543</f>
        <v>0</v>
      </c>
      <c r="AD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1">
        <f t="shared" ref="AG543:AG559" si="1138">AD543+AE543+AF543</f>
        <v>0</v>
      </c>
      <c r="AH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1">
        <f t="shared" ref="AK543:AK559" si="1139">AH543+AI543+AJ543</f>
        <v>0</v>
      </c>
      <c r="AL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1">
        <f t="shared" ref="AO543:AO559" si="1140">AL543+AM543+AN543</f>
        <v>0</v>
      </c>
      <c r="AP543" s="181">
        <f t="shared" ref="AP543:AP559" si="1141">AC543+AG543+AK543+AO543</f>
        <v>0</v>
      </c>
    </row>
    <row r="544" spans="2:42">
      <c r="B544" s="179" t="s">
        <v>1306</v>
      </c>
      <c r="C544" s="180" t="s">
        <v>1307</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1134"/>
        <v>0</v>
      </c>
      <c r="G544" s="181"/>
      <c r="H544" s="181">
        <f t="shared" si="1135"/>
        <v>0</v>
      </c>
      <c r="I544" s="181"/>
      <c r="J544" s="181">
        <f t="shared" si="1136"/>
        <v>0</v>
      </c>
      <c r="K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1">
        <f t="shared" si="1137"/>
        <v>0</v>
      </c>
      <c r="AD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1">
        <f t="shared" si="1138"/>
        <v>0</v>
      </c>
      <c r="AH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1">
        <f t="shared" si="1139"/>
        <v>0</v>
      </c>
      <c r="AL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1">
        <f t="shared" si="1140"/>
        <v>0</v>
      </c>
      <c r="AP544" s="181">
        <f t="shared" si="1141"/>
        <v>0</v>
      </c>
    </row>
    <row r="545" spans="2:42">
      <c r="B545" s="179" t="s">
        <v>1308</v>
      </c>
      <c r="C545" s="180" t="s">
        <v>525</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1134"/>
        <v>0</v>
      </c>
      <c r="G545" s="181"/>
      <c r="H545" s="181">
        <f t="shared" si="1135"/>
        <v>0</v>
      </c>
      <c r="I545" s="181"/>
      <c r="J545" s="181">
        <f t="shared" si="1136"/>
        <v>0</v>
      </c>
      <c r="K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1">
        <f t="shared" si="1137"/>
        <v>0</v>
      </c>
      <c r="AD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1">
        <f t="shared" si="1138"/>
        <v>0</v>
      </c>
      <c r="AH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1">
        <f t="shared" si="1139"/>
        <v>0</v>
      </c>
      <c r="AL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1">
        <f t="shared" si="1140"/>
        <v>0</v>
      </c>
      <c r="AP545" s="181">
        <f t="shared" si="1141"/>
        <v>0</v>
      </c>
    </row>
    <row r="546" spans="2:42">
      <c r="B546" s="179" t="s">
        <v>1309</v>
      </c>
      <c r="C546" s="180" t="s">
        <v>1310</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1134"/>
        <v>0</v>
      </c>
      <c r="G546" s="181"/>
      <c r="H546" s="181">
        <f t="shared" si="1135"/>
        <v>0</v>
      </c>
      <c r="I546" s="181"/>
      <c r="J546" s="181">
        <f t="shared" si="1136"/>
        <v>0</v>
      </c>
      <c r="K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1">
        <f t="shared" si="1137"/>
        <v>0</v>
      </c>
      <c r="AD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1">
        <f t="shared" si="1138"/>
        <v>0</v>
      </c>
      <c r="AH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1">
        <f t="shared" si="1139"/>
        <v>0</v>
      </c>
      <c r="AL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1">
        <f t="shared" si="1140"/>
        <v>0</v>
      </c>
      <c r="AP546" s="181">
        <f t="shared" si="1141"/>
        <v>0</v>
      </c>
    </row>
    <row r="547" spans="2:42">
      <c r="B547" s="179" t="s">
        <v>1311</v>
      </c>
      <c r="C547" s="180" t="s">
        <v>1312</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1134"/>
        <v>0</v>
      </c>
      <c r="G547" s="181"/>
      <c r="H547" s="181">
        <f t="shared" si="1135"/>
        <v>0</v>
      </c>
      <c r="I547" s="181"/>
      <c r="J547" s="181">
        <f t="shared" si="1136"/>
        <v>0</v>
      </c>
      <c r="K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1">
        <f t="shared" si="1137"/>
        <v>0</v>
      </c>
      <c r="AD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1">
        <f t="shared" si="1138"/>
        <v>0</v>
      </c>
      <c r="AH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1">
        <f t="shared" si="1139"/>
        <v>0</v>
      </c>
      <c r="AL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1">
        <f t="shared" si="1140"/>
        <v>0</v>
      </c>
      <c r="AP547" s="181">
        <f t="shared" si="1141"/>
        <v>0</v>
      </c>
    </row>
    <row r="548" spans="2:42">
      <c r="B548" s="179" t="s">
        <v>1313</v>
      </c>
      <c r="C548" s="180" t="s">
        <v>1314</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1134"/>
        <v>0</v>
      </c>
      <c r="G548" s="181"/>
      <c r="H548" s="181">
        <f t="shared" si="1135"/>
        <v>0</v>
      </c>
      <c r="I548" s="181"/>
      <c r="J548" s="181">
        <f t="shared" si="1136"/>
        <v>0</v>
      </c>
      <c r="K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1">
        <f t="shared" si="1137"/>
        <v>0</v>
      </c>
      <c r="AD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1">
        <f t="shared" si="1138"/>
        <v>0</v>
      </c>
      <c r="AH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1">
        <f t="shared" si="1139"/>
        <v>0</v>
      </c>
      <c r="AL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1">
        <f t="shared" si="1140"/>
        <v>0</v>
      </c>
      <c r="AP548" s="181">
        <f t="shared" si="1141"/>
        <v>0</v>
      </c>
    </row>
    <row r="549" spans="2:42">
      <c r="B549" s="179" t="s">
        <v>1315</v>
      </c>
      <c r="C549" s="180" t="s">
        <v>1316</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1134"/>
        <v>0</v>
      </c>
      <c r="G549" s="181"/>
      <c r="H549" s="181">
        <f t="shared" si="1135"/>
        <v>0</v>
      </c>
      <c r="I549" s="181"/>
      <c r="J549" s="181">
        <f t="shared" si="1136"/>
        <v>0</v>
      </c>
      <c r="K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1">
        <f t="shared" si="1137"/>
        <v>0</v>
      </c>
      <c r="AD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1">
        <f t="shared" si="1138"/>
        <v>0</v>
      </c>
      <c r="AH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1">
        <f t="shared" si="1139"/>
        <v>0</v>
      </c>
      <c r="AL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1">
        <f t="shared" si="1140"/>
        <v>0</v>
      </c>
      <c r="AP549" s="181">
        <f t="shared" si="1141"/>
        <v>0</v>
      </c>
    </row>
    <row r="550" spans="2:42">
      <c r="B550" s="179" t="s">
        <v>1317</v>
      </c>
      <c r="C550" s="180" t="s">
        <v>1318</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1134"/>
        <v>0</v>
      </c>
      <c r="G550" s="181"/>
      <c r="H550" s="181">
        <f t="shared" si="1135"/>
        <v>0</v>
      </c>
      <c r="I550" s="181"/>
      <c r="J550" s="181">
        <f t="shared" si="1136"/>
        <v>0</v>
      </c>
      <c r="K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1">
        <f t="shared" si="1137"/>
        <v>0</v>
      </c>
      <c r="AD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1">
        <f t="shared" si="1138"/>
        <v>0</v>
      </c>
      <c r="AH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1">
        <f t="shared" si="1139"/>
        <v>0</v>
      </c>
      <c r="AL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1">
        <f t="shared" si="1140"/>
        <v>0</v>
      </c>
      <c r="AP550" s="181">
        <f t="shared" si="1141"/>
        <v>0</v>
      </c>
    </row>
    <row r="551" spans="2:42">
      <c r="B551" s="179" t="s">
        <v>1319</v>
      </c>
      <c r="C551" s="180" t="s">
        <v>1320</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1134"/>
        <v>0</v>
      </c>
      <c r="G551" s="181"/>
      <c r="H551" s="181">
        <f t="shared" si="1135"/>
        <v>0</v>
      </c>
      <c r="I551" s="181"/>
      <c r="J551" s="181">
        <f t="shared" si="1136"/>
        <v>0</v>
      </c>
      <c r="K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1">
        <f t="shared" si="1137"/>
        <v>0</v>
      </c>
      <c r="AD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1">
        <f t="shared" si="1138"/>
        <v>0</v>
      </c>
      <c r="AH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1">
        <f t="shared" si="1139"/>
        <v>0</v>
      </c>
      <c r="AL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1">
        <f t="shared" si="1140"/>
        <v>0</v>
      </c>
      <c r="AP551" s="181">
        <f t="shared" si="1141"/>
        <v>0</v>
      </c>
    </row>
    <row r="552" spans="2:42">
      <c r="B552" s="179" t="s">
        <v>1321</v>
      </c>
      <c r="C552" s="180" t="s">
        <v>1322</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1134"/>
        <v>0</v>
      </c>
      <c r="G552" s="181"/>
      <c r="H552" s="181">
        <f t="shared" si="1135"/>
        <v>0</v>
      </c>
      <c r="I552" s="181"/>
      <c r="J552" s="181">
        <f t="shared" si="1136"/>
        <v>0</v>
      </c>
      <c r="K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1">
        <f t="shared" si="1137"/>
        <v>0</v>
      </c>
      <c r="AD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1">
        <f t="shared" si="1138"/>
        <v>0</v>
      </c>
      <c r="AH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1">
        <f t="shared" si="1139"/>
        <v>0</v>
      </c>
      <c r="AL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1">
        <f t="shared" si="1140"/>
        <v>0</v>
      </c>
      <c r="AP552" s="181">
        <f t="shared" si="1141"/>
        <v>0</v>
      </c>
    </row>
    <row r="553" spans="2:42">
      <c r="B553" s="179" t="s">
        <v>1323</v>
      </c>
      <c r="C553" s="180" t="s">
        <v>1324</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1134"/>
        <v>0</v>
      </c>
      <c r="G553" s="181"/>
      <c r="H553" s="181">
        <f t="shared" si="1135"/>
        <v>0</v>
      </c>
      <c r="I553" s="181"/>
      <c r="J553" s="181">
        <f t="shared" si="1136"/>
        <v>0</v>
      </c>
      <c r="K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1">
        <f t="shared" si="1137"/>
        <v>0</v>
      </c>
      <c r="AD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1">
        <f t="shared" si="1138"/>
        <v>0</v>
      </c>
      <c r="AH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1">
        <f t="shared" si="1139"/>
        <v>0</v>
      </c>
      <c r="AL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1">
        <f t="shared" si="1140"/>
        <v>0</v>
      </c>
      <c r="AP553" s="181">
        <f t="shared" si="1141"/>
        <v>0</v>
      </c>
    </row>
    <row r="554" spans="2:42">
      <c r="B554" s="179" t="s">
        <v>1325</v>
      </c>
      <c r="C554" s="180" t="s">
        <v>1326</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1134"/>
        <v>0</v>
      </c>
      <c r="G554" s="181"/>
      <c r="H554" s="181">
        <f t="shared" si="1135"/>
        <v>0</v>
      </c>
      <c r="I554" s="181"/>
      <c r="J554" s="181">
        <f t="shared" si="1136"/>
        <v>0</v>
      </c>
      <c r="K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1">
        <f t="shared" si="1137"/>
        <v>0</v>
      </c>
      <c r="AD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1">
        <f t="shared" si="1138"/>
        <v>0</v>
      </c>
      <c r="AH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1">
        <f t="shared" si="1139"/>
        <v>0</v>
      </c>
      <c r="AL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1">
        <f t="shared" si="1140"/>
        <v>0</v>
      </c>
      <c r="AP554" s="181">
        <f t="shared" si="1141"/>
        <v>0</v>
      </c>
    </row>
    <row r="555" spans="2:42">
      <c r="B555" s="179" t="s">
        <v>1327</v>
      </c>
      <c r="C555" s="180" t="s">
        <v>1328</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1134"/>
        <v>0</v>
      </c>
      <c r="G555" s="181"/>
      <c r="H555" s="181">
        <f t="shared" si="1135"/>
        <v>0</v>
      </c>
      <c r="I555" s="181"/>
      <c r="J555" s="181">
        <f t="shared" si="1136"/>
        <v>0</v>
      </c>
      <c r="K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1">
        <f t="shared" si="1137"/>
        <v>0</v>
      </c>
      <c r="AD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1">
        <f t="shared" si="1138"/>
        <v>0</v>
      </c>
      <c r="AH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1">
        <f t="shared" si="1139"/>
        <v>0</v>
      </c>
      <c r="AL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1">
        <f t="shared" si="1140"/>
        <v>0</v>
      </c>
      <c r="AP555" s="181">
        <f t="shared" si="1141"/>
        <v>0</v>
      </c>
    </row>
    <row r="556" spans="2:42">
      <c r="B556" s="179" t="s">
        <v>1329</v>
      </c>
      <c r="C556" s="180" t="s">
        <v>1330</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1134"/>
        <v>0</v>
      </c>
      <c r="G556" s="181"/>
      <c r="H556" s="181">
        <f t="shared" si="1135"/>
        <v>0</v>
      </c>
      <c r="I556" s="181"/>
      <c r="J556" s="181">
        <f t="shared" si="1136"/>
        <v>0</v>
      </c>
      <c r="K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1">
        <f t="shared" si="1137"/>
        <v>0</v>
      </c>
      <c r="AD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1">
        <f t="shared" si="1138"/>
        <v>0</v>
      </c>
      <c r="AH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1">
        <f t="shared" si="1139"/>
        <v>0</v>
      </c>
      <c r="AL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1">
        <f t="shared" si="1140"/>
        <v>0</v>
      </c>
      <c r="AP556" s="181">
        <f t="shared" si="1141"/>
        <v>0</v>
      </c>
    </row>
    <row r="557" spans="2:42">
      <c r="B557" s="179" t="s">
        <v>1331</v>
      </c>
      <c r="C557" s="180" t="s">
        <v>1332</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1134"/>
        <v>0</v>
      </c>
      <c r="G557" s="181"/>
      <c r="H557" s="181">
        <f t="shared" si="1135"/>
        <v>0</v>
      </c>
      <c r="I557" s="181"/>
      <c r="J557" s="181">
        <f t="shared" si="1136"/>
        <v>0</v>
      </c>
      <c r="K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1">
        <f t="shared" si="1137"/>
        <v>0</v>
      </c>
      <c r="AD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1">
        <f t="shared" si="1138"/>
        <v>0</v>
      </c>
      <c r="AH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1">
        <f t="shared" si="1139"/>
        <v>0</v>
      </c>
      <c r="AL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1">
        <f t="shared" si="1140"/>
        <v>0</v>
      </c>
      <c r="AP557" s="181">
        <f t="shared" si="1141"/>
        <v>0</v>
      </c>
    </row>
    <row r="558" spans="2:42">
      <c r="B558" s="179" t="s">
        <v>1333</v>
      </c>
      <c r="C558" s="180" t="s">
        <v>1334</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1134"/>
        <v>0</v>
      </c>
      <c r="G558" s="181"/>
      <c r="H558" s="181">
        <f t="shared" si="1135"/>
        <v>0</v>
      </c>
      <c r="I558" s="181"/>
      <c r="J558" s="181">
        <f t="shared" si="1136"/>
        <v>0</v>
      </c>
      <c r="K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1">
        <f t="shared" si="1137"/>
        <v>0</v>
      </c>
      <c r="AD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1">
        <f t="shared" si="1138"/>
        <v>0</v>
      </c>
      <c r="AH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1">
        <f t="shared" si="1139"/>
        <v>0</v>
      </c>
      <c r="AL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1">
        <f t="shared" si="1140"/>
        <v>0</v>
      </c>
      <c r="AP558" s="181">
        <f t="shared" si="1141"/>
        <v>0</v>
      </c>
    </row>
    <row r="559" spans="2:42">
      <c r="B559" s="179" t="s">
        <v>1335</v>
      </c>
      <c r="C559" s="180" t="s">
        <v>1336</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1134"/>
        <v>0</v>
      </c>
      <c r="G559" s="181"/>
      <c r="H559" s="181">
        <f t="shared" si="1135"/>
        <v>0</v>
      </c>
      <c r="I559" s="181"/>
      <c r="J559" s="181">
        <f t="shared" si="1136"/>
        <v>0</v>
      </c>
      <c r="K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1">
        <f t="shared" si="1137"/>
        <v>0</v>
      </c>
      <c r="AD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1">
        <f t="shared" si="1138"/>
        <v>0</v>
      </c>
      <c r="AH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1">
        <f t="shared" si="1139"/>
        <v>0</v>
      </c>
      <c r="AL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1">
        <f t="shared" si="1140"/>
        <v>0</v>
      </c>
      <c r="AP559" s="181">
        <f t="shared" si="1141"/>
        <v>0</v>
      </c>
    </row>
    <row r="560" spans="2:42">
      <c r="B560" s="176" t="s">
        <v>1337</v>
      </c>
      <c r="C560" s="177" t="s">
        <v>1338</v>
      </c>
      <c r="D560" s="178">
        <f>SUM(D561:D565)</f>
        <v>0</v>
      </c>
      <c r="E560" s="178">
        <f>SUM(E561:E565)</f>
        <v>0</v>
      </c>
      <c r="F560" s="178">
        <f t="shared" ref="F560:F565" si="1142">D560+E560</f>
        <v>0</v>
      </c>
      <c r="G560" s="178">
        <f>SUM(G561:G565)</f>
        <v>0</v>
      </c>
      <c r="H560" s="178">
        <f t="shared" ref="H560:H565" si="1143">F560-G560</f>
        <v>0</v>
      </c>
      <c r="I560" s="178">
        <f>SUM(I561:I565)</f>
        <v>0</v>
      </c>
      <c r="J560" s="178">
        <f t="shared" ref="J560:J565" si="1144">F560-I560</f>
        <v>0</v>
      </c>
      <c r="K560" s="178">
        <f t="shared" ref="K560:AB560" si="1145">SUM(K561:K565)</f>
        <v>0</v>
      </c>
      <c r="L560" s="178">
        <f t="shared" si="1145"/>
        <v>0</v>
      </c>
      <c r="M560" s="178">
        <f t="shared" si="1145"/>
        <v>0</v>
      </c>
      <c r="N560" s="178">
        <f t="shared" si="1145"/>
        <v>0</v>
      </c>
      <c r="O560" s="178">
        <f t="shared" si="1145"/>
        <v>0</v>
      </c>
      <c r="P560" s="178">
        <f t="shared" ref="P560:Q560" si="1146">SUM(P561:P565)</f>
        <v>0</v>
      </c>
      <c r="Q560" s="178">
        <f t="shared" si="1146"/>
        <v>0</v>
      </c>
      <c r="R560" s="178">
        <f t="shared" si="1145"/>
        <v>0</v>
      </c>
      <c r="S560" s="178">
        <f t="shared" si="1145"/>
        <v>0</v>
      </c>
      <c r="T560" s="178">
        <f t="shared" ref="T560" si="1147">SUM(T561:T565)</f>
        <v>0</v>
      </c>
      <c r="U560" s="178">
        <f t="shared" si="1145"/>
        <v>0</v>
      </c>
      <c r="V560" s="178">
        <f t="shared" si="1145"/>
        <v>0</v>
      </c>
      <c r="W560" s="178">
        <f t="shared" ref="W560" si="1148">SUM(W561:W565)</f>
        <v>0</v>
      </c>
      <c r="X560" s="178">
        <f t="shared" si="1145"/>
        <v>0</v>
      </c>
      <c r="Y560" s="178">
        <f t="shared" si="1145"/>
        <v>0</v>
      </c>
      <c r="Z560" s="178">
        <f t="shared" si="1145"/>
        <v>0</v>
      </c>
      <c r="AA560" s="178">
        <f t="shared" si="1145"/>
        <v>0</v>
      </c>
      <c r="AB560" s="178">
        <f t="shared" si="1145"/>
        <v>0</v>
      </c>
      <c r="AC560" s="178">
        <f t="shared" ref="AC560:AC565" si="1149">Z560+AA560+AB560</f>
        <v>0</v>
      </c>
      <c r="AD560" s="178">
        <f>SUM(AD561:AD565)</f>
        <v>0</v>
      </c>
      <c r="AE560" s="178">
        <f>SUM(AE561:AE565)</f>
        <v>0</v>
      </c>
      <c r="AF560" s="178">
        <f>SUM(AF561:AF565)</f>
        <v>0</v>
      </c>
      <c r="AG560" s="178">
        <f t="shared" ref="AG560:AG565" si="1150">AD560+AE560+AF560</f>
        <v>0</v>
      </c>
      <c r="AH560" s="178">
        <f>SUM(AH561:AH565)</f>
        <v>0</v>
      </c>
      <c r="AI560" s="178">
        <f>SUM(AI561:AI565)</f>
        <v>0</v>
      </c>
      <c r="AJ560" s="178">
        <f>SUM(AJ561:AJ565)</f>
        <v>0</v>
      </c>
      <c r="AK560" s="178">
        <f t="shared" ref="AK560:AK565" si="1151">AH560+AI560+AJ560</f>
        <v>0</v>
      </c>
      <c r="AL560" s="178">
        <f>SUM(AL561:AL565)</f>
        <v>0</v>
      </c>
      <c r="AM560" s="178">
        <f>SUM(AM561:AM565)</f>
        <v>0</v>
      </c>
      <c r="AN560" s="178">
        <f>SUM(AN561:AN565)</f>
        <v>0</v>
      </c>
      <c r="AO560" s="178">
        <f t="shared" ref="AO560:AO565" si="1152">AL560+AM560+AN560</f>
        <v>0</v>
      </c>
      <c r="AP560" s="178">
        <f t="shared" ref="AP560:AP565" si="1153">AC560+AG560+AK560+AO560</f>
        <v>0</v>
      </c>
    </row>
    <row r="561" spans="2:42">
      <c r="B561" s="179" t="s">
        <v>1339</v>
      </c>
      <c r="C561" s="180" t="s">
        <v>1340</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1142"/>
        <v>0</v>
      </c>
      <c r="G561" s="181"/>
      <c r="H561" s="181">
        <f t="shared" si="1143"/>
        <v>0</v>
      </c>
      <c r="I561" s="181"/>
      <c r="J561" s="181">
        <f t="shared" si="1144"/>
        <v>0</v>
      </c>
      <c r="K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1">
        <f t="shared" si="1149"/>
        <v>0</v>
      </c>
      <c r="AD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1">
        <f t="shared" si="1150"/>
        <v>0</v>
      </c>
      <c r="AH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1">
        <f t="shared" si="1151"/>
        <v>0</v>
      </c>
      <c r="AL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1">
        <f t="shared" si="1152"/>
        <v>0</v>
      </c>
      <c r="AP561" s="181">
        <f t="shared" si="1153"/>
        <v>0</v>
      </c>
    </row>
    <row r="562" spans="2:42">
      <c r="B562" s="179" t="s">
        <v>1341</v>
      </c>
      <c r="C562" s="180" t="s">
        <v>1342</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1142"/>
        <v>0</v>
      </c>
      <c r="G562" s="181"/>
      <c r="H562" s="181">
        <f t="shared" si="1143"/>
        <v>0</v>
      </c>
      <c r="I562" s="181"/>
      <c r="J562" s="181">
        <f t="shared" si="1144"/>
        <v>0</v>
      </c>
      <c r="K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1">
        <f t="shared" si="1149"/>
        <v>0</v>
      </c>
      <c r="AD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1">
        <f t="shared" si="1150"/>
        <v>0</v>
      </c>
      <c r="AH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1">
        <f t="shared" si="1151"/>
        <v>0</v>
      </c>
      <c r="AL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1">
        <f t="shared" si="1152"/>
        <v>0</v>
      </c>
      <c r="AP562" s="181">
        <f t="shared" si="1153"/>
        <v>0</v>
      </c>
    </row>
    <row r="563" spans="2:42">
      <c r="B563" s="179" t="s">
        <v>1343</v>
      </c>
      <c r="C563" s="180" t="s">
        <v>1344</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1142"/>
        <v>0</v>
      </c>
      <c r="G563" s="181"/>
      <c r="H563" s="181">
        <f t="shared" si="1143"/>
        <v>0</v>
      </c>
      <c r="I563" s="181"/>
      <c r="J563" s="181">
        <f t="shared" si="1144"/>
        <v>0</v>
      </c>
      <c r="K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1">
        <f t="shared" si="1149"/>
        <v>0</v>
      </c>
      <c r="AD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1">
        <f t="shared" si="1150"/>
        <v>0</v>
      </c>
      <c r="AH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1">
        <f t="shared" si="1151"/>
        <v>0</v>
      </c>
      <c r="AL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1">
        <f t="shared" si="1152"/>
        <v>0</v>
      </c>
      <c r="AP563" s="181">
        <f t="shared" si="1153"/>
        <v>0</v>
      </c>
    </row>
    <row r="564" spans="2:42">
      <c r="B564" s="179" t="s">
        <v>1345</v>
      </c>
      <c r="C564" s="180" t="s">
        <v>1346</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1142"/>
        <v>0</v>
      </c>
      <c r="G564" s="181"/>
      <c r="H564" s="181">
        <f t="shared" si="1143"/>
        <v>0</v>
      </c>
      <c r="I564" s="181"/>
      <c r="J564" s="181">
        <f t="shared" si="1144"/>
        <v>0</v>
      </c>
      <c r="K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1">
        <f t="shared" si="1149"/>
        <v>0</v>
      </c>
      <c r="AD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1">
        <f t="shared" si="1150"/>
        <v>0</v>
      </c>
      <c r="AH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1">
        <f t="shared" si="1151"/>
        <v>0</v>
      </c>
      <c r="AL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1">
        <f t="shared" si="1152"/>
        <v>0</v>
      </c>
      <c r="AP564" s="181">
        <f t="shared" si="1153"/>
        <v>0</v>
      </c>
    </row>
    <row r="565" spans="2:42">
      <c r="B565" s="179" t="s">
        <v>1347</v>
      </c>
      <c r="C565" s="180" t="s">
        <v>1348</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1142"/>
        <v>0</v>
      </c>
      <c r="G565" s="181"/>
      <c r="H565" s="181">
        <f t="shared" si="1143"/>
        <v>0</v>
      </c>
      <c r="I565" s="181"/>
      <c r="J565" s="181">
        <f t="shared" si="1144"/>
        <v>0</v>
      </c>
      <c r="K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1">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1">
        <f t="shared" si="1149"/>
        <v>0</v>
      </c>
      <c r="AD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1">
        <f t="shared" si="1150"/>
        <v>0</v>
      </c>
      <c r="AH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1">
        <f t="shared" si="1151"/>
        <v>0</v>
      </c>
      <c r="AL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1">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1">
        <f t="shared" si="1152"/>
        <v>0</v>
      </c>
      <c r="AP565" s="181">
        <f t="shared" si="1153"/>
        <v>0</v>
      </c>
    </row>
    <row r="566" spans="2:42" ht="26.25">
      <c r="B566" s="182"/>
      <c r="C566" s="183" t="s">
        <v>256</v>
      </c>
      <c r="D566" s="184">
        <f>D12+D106+D222+D327+D397+D499+D526+D560</f>
        <v>21888750.987999998</v>
      </c>
      <c r="E566" s="184">
        <f>E12+E106+E222+E327+E397+E499+E526+E560</f>
        <v>0</v>
      </c>
      <c r="F566" s="184">
        <f t="shared" si="1004"/>
        <v>21888750.987999998</v>
      </c>
      <c r="G566" s="184">
        <f>G12+G106+G222+G327+G397+G499+G526+G560</f>
        <v>0</v>
      </c>
      <c r="H566" s="184">
        <f t="shared" si="1006"/>
        <v>21888750.987999998</v>
      </c>
      <c r="I566" s="184">
        <f>I12+I106+I222+I327+I397+I499+I526+I560</f>
        <v>0</v>
      </c>
      <c r="J566" s="184">
        <f t="shared" si="1007"/>
        <v>21888750.987999998</v>
      </c>
      <c r="K566" s="184">
        <f t="shared" ref="K566:AB566" si="1154">K12+K106+K222+K327+K397+K499+K526+K560</f>
        <v>0</v>
      </c>
      <c r="L566" s="184">
        <f t="shared" si="1154"/>
        <v>21888750.987999998</v>
      </c>
      <c r="M566" s="184">
        <f t="shared" si="1154"/>
        <v>0</v>
      </c>
      <c r="N566" s="184">
        <f t="shared" si="1154"/>
        <v>0</v>
      </c>
      <c r="O566" s="184">
        <f t="shared" si="1154"/>
        <v>0</v>
      </c>
      <c r="P566" s="184">
        <f t="shared" ref="P566:Q566" si="1155">P12+P106+P222+P327+P397+P499+P526+P560</f>
        <v>0</v>
      </c>
      <c r="Q566" s="184">
        <f t="shared" si="1155"/>
        <v>0</v>
      </c>
      <c r="R566" s="184">
        <f t="shared" si="1154"/>
        <v>0</v>
      </c>
      <c r="S566" s="184">
        <f t="shared" si="1154"/>
        <v>0</v>
      </c>
      <c r="T566" s="184">
        <f t="shared" ref="T566" si="1156">T12+T106+T222+T327+T397+T499+T526+T560</f>
        <v>0</v>
      </c>
      <c r="U566" s="184">
        <f t="shared" si="1154"/>
        <v>0</v>
      </c>
      <c r="V566" s="184">
        <f t="shared" si="1154"/>
        <v>0</v>
      </c>
      <c r="W566" s="184">
        <f t="shared" ref="W566" si="1157">W12+W106+W222+W327+W397+W499+W526+W560</f>
        <v>0</v>
      </c>
      <c r="X566" s="184">
        <f t="shared" si="1154"/>
        <v>0</v>
      </c>
      <c r="Y566" s="184">
        <f t="shared" si="1154"/>
        <v>0</v>
      </c>
      <c r="Z566" s="184">
        <f t="shared" si="1154"/>
        <v>11970000</v>
      </c>
      <c r="AA566" s="184">
        <f t="shared" si="1154"/>
        <v>2031730</v>
      </c>
      <c r="AB566" s="184">
        <f t="shared" si="1154"/>
        <v>14000</v>
      </c>
      <c r="AC566" s="184">
        <f t="shared" si="1012"/>
        <v>14015730</v>
      </c>
      <c r="AD566" s="184">
        <f t="shared" ref="AD566:AF566" si="1158">AD12+AD106+AD222+AD327+AD397+AD499+AD526+AD560</f>
        <v>0</v>
      </c>
      <c r="AE566" s="184">
        <f t="shared" si="1158"/>
        <v>0</v>
      </c>
      <c r="AF566" s="184">
        <f t="shared" si="1158"/>
        <v>234000</v>
      </c>
      <c r="AG566" s="184">
        <f t="shared" si="1013"/>
        <v>234000</v>
      </c>
      <c r="AH566" s="184">
        <f t="shared" ref="AH566:AJ566" si="1159">AH12+AH106+AH222+AH327+AH397+AH499+AH526+AH560</f>
        <v>0</v>
      </c>
      <c r="AI566" s="184">
        <f t="shared" si="1159"/>
        <v>14000</v>
      </c>
      <c r="AJ566" s="184">
        <f t="shared" si="1159"/>
        <v>30000</v>
      </c>
      <c r="AK566" s="184">
        <f t="shared" si="1014"/>
        <v>44000</v>
      </c>
      <c r="AL566" s="184">
        <f t="shared" ref="AL566:AN566" si="1160">AL12+AL106+AL222+AL327+AL397+AL499+AL526+AL560</f>
        <v>82350</v>
      </c>
      <c r="AM566" s="184">
        <f t="shared" si="1160"/>
        <v>110000</v>
      </c>
      <c r="AN566" s="184">
        <f t="shared" si="1160"/>
        <v>14000</v>
      </c>
      <c r="AO566" s="184">
        <f t="shared" si="1015"/>
        <v>206350</v>
      </c>
      <c r="AP566" s="184">
        <f t="shared" si="1016"/>
        <v>14500080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121"/>
  <sheetViews>
    <sheetView showGridLines="0" topLeftCell="A4" zoomScale="90" zoomScaleNormal="90" workbookViewId="0">
      <selection activeCell="C5" sqref="C5"/>
    </sheetView>
  </sheetViews>
  <sheetFormatPr baseColWidth="10" defaultColWidth="11.5703125" defaultRowHeight="1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5" t="s">
        <v>1380</v>
      </c>
      <c r="B2" s="125" t="s">
        <v>1382</v>
      </c>
      <c r="C2" s="125" t="s">
        <v>483</v>
      </c>
      <c r="D2" s="125" t="s">
        <v>1381</v>
      </c>
      <c r="E2" s="125" t="s">
        <v>1383</v>
      </c>
      <c r="F2" s="125" t="s">
        <v>484</v>
      </c>
      <c r="G2" s="125" t="s">
        <v>1384</v>
      </c>
      <c r="H2" s="125" t="s">
        <v>1385</v>
      </c>
      <c r="I2" s="125" t="s">
        <v>1386</v>
      </c>
      <c r="J2" s="125" t="s">
        <v>1492</v>
      </c>
      <c r="K2" s="125" t="s">
        <v>1387</v>
      </c>
      <c r="L2" s="125" t="s">
        <v>1388</v>
      </c>
      <c r="M2" s="125" t="s">
        <v>1389</v>
      </c>
      <c r="N2" s="125" t="s">
        <v>1390</v>
      </c>
      <c r="O2" s="125" t="s">
        <v>1391</v>
      </c>
      <c r="S2" s="122" t="s">
        <v>139</v>
      </c>
      <c r="T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217" t="s">
        <v>432</v>
      </c>
      <c r="AI2" s="217" t="s">
        <v>433</v>
      </c>
      <c r="AJ2" s="217" t="s">
        <v>434</v>
      </c>
      <c r="AK2" s="217" t="s">
        <v>435</v>
      </c>
      <c r="AL2" s="217" t="s">
        <v>436</v>
      </c>
      <c r="AM2" s="217" t="s">
        <v>439</v>
      </c>
      <c r="AN2" s="217" t="s">
        <v>437</v>
      </c>
      <c r="AO2" s="217" t="s">
        <v>438</v>
      </c>
      <c r="AP2" s="217" t="s">
        <v>440</v>
      </c>
      <c r="AQ2" s="217" t="s">
        <v>441</v>
      </c>
      <c r="AR2" s="217" t="s">
        <v>442</v>
      </c>
      <c r="AS2" s="217" t="s">
        <v>443</v>
      </c>
      <c r="AT2" s="217" t="s">
        <v>444</v>
      </c>
      <c r="AU2" s="217" t="s">
        <v>445</v>
      </c>
      <c r="AV2" s="217" t="s">
        <v>446</v>
      </c>
      <c r="AW2" s="217" t="s">
        <v>447</v>
      </c>
      <c r="AX2" s="217" t="s">
        <v>448</v>
      </c>
      <c r="AY2" s="217" t="s">
        <v>449</v>
      </c>
      <c r="AZ2" s="217" t="s">
        <v>450</v>
      </c>
      <c r="BA2" s="217" t="s">
        <v>451</v>
      </c>
      <c r="BB2" s="217" t="s">
        <v>452</v>
      </c>
      <c r="BC2" s="217" t="s">
        <v>453</v>
      </c>
      <c r="BD2" s="217" t="s">
        <v>454</v>
      </c>
      <c r="BE2" s="217" t="s">
        <v>455</v>
      </c>
      <c r="BF2" s="217" t="s">
        <v>456</v>
      </c>
      <c r="BG2" s="217" t="s">
        <v>457</v>
      </c>
      <c r="BH2" s="217" t="s">
        <v>458</v>
      </c>
      <c r="BI2" s="217" t="s">
        <v>459</v>
      </c>
      <c r="BJ2" s="217" t="s">
        <v>460</v>
      </c>
      <c r="BK2" s="217" t="s">
        <v>461</v>
      </c>
      <c r="BL2" s="217" t="s">
        <v>462</v>
      </c>
      <c r="BM2" s="217" t="s">
        <v>463</v>
      </c>
      <c r="BN2" s="217" t="s">
        <v>464</v>
      </c>
      <c r="BO2" s="217" t="s">
        <v>465</v>
      </c>
      <c r="BP2" s="217" t="s">
        <v>466</v>
      </c>
      <c r="BQ2" s="217" t="s">
        <v>467</v>
      </c>
      <c r="BR2" s="217" t="s">
        <v>468</v>
      </c>
      <c r="BS2" s="217" t="s">
        <v>469</v>
      </c>
      <c r="BT2" s="217" t="s">
        <v>470</v>
      </c>
      <c r="BU2" s="217" t="s">
        <v>471</v>
      </c>
    </row>
    <row r="3" spans="1:555" s="122" customFormat="1" hidden="1">
      <c r="A3" s="151"/>
      <c r="B3" s="151"/>
      <c r="C3" s="151"/>
      <c r="D3" s="151"/>
      <c r="E3" s="151"/>
      <c r="F3" s="151"/>
      <c r="G3" s="153"/>
      <c r="H3" s="153"/>
      <c r="I3" s="153"/>
      <c r="J3" s="153"/>
      <c r="K3" s="153"/>
      <c r="AH3" s="218">
        <v>2500</v>
      </c>
      <c r="AI3" s="218">
        <v>1900</v>
      </c>
      <c r="AJ3" s="218">
        <v>1650</v>
      </c>
      <c r="AK3" s="218">
        <v>1580</v>
      </c>
      <c r="AL3" s="218">
        <v>2250</v>
      </c>
      <c r="AM3" s="218">
        <v>1650</v>
      </c>
      <c r="AN3" s="218">
        <v>1400</v>
      </c>
      <c r="AO3" s="219">
        <v>1340</v>
      </c>
      <c r="AP3" s="219">
        <v>2000</v>
      </c>
      <c r="AQ3" s="219">
        <v>1400</v>
      </c>
      <c r="AR3" s="219">
        <v>1150</v>
      </c>
      <c r="AS3" s="219">
        <v>1100</v>
      </c>
      <c r="AT3" s="219">
        <v>1750</v>
      </c>
      <c r="AU3" s="219">
        <v>1150</v>
      </c>
      <c r="AV3" s="219">
        <v>900</v>
      </c>
      <c r="AW3" s="219">
        <v>860</v>
      </c>
      <c r="AX3" s="219">
        <v>1200</v>
      </c>
      <c r="AY3" s="122">
        <v>900</v>
      </c>
      <c r="AZ3" s="122">
        <v>650</v>
      </c>
      <c r="BA3" s="122">
        <v>620</v>
      </c>
      <c r="BB3" s="218">
        <v>5355</v>
      </c>
      <c r="BC3" s="218">
        <v>4935</v>
      </c>
      <c r="BD3" s="218">
        <v>6300</v>
      </c>
      <c r="BE3" s="218">
        <v>5880</v>
      </c>
      <c r="BF3" s="218">
        <v>4725</v>
      </c>
      <c r="BG3" s="218">
        <v>4305</v>
      </c>
      <c r="BH3" s="218">
        <v>5670</v>
      </c>
      <c r="BI3" s="219">
        <v>5250</v>
      </c>
      <c r="BJ3" s="219">
        <v>4095</v>
      </c>
      <c r="BK3" s="219">
        <v>3780</v>
      </c>
      <c r="BL3" s="219">
        <v>5040</v>
      </c>
      <c r="BM3" s="219">
        <v>4620</v>
      </c>
      <c r="BN3" s="219">
        <v>3465</v>
      </c>
      <c r="BO3" s="219">
        <v>3150</v>
      </c>
      <c r="BP3" s="219">
        <v>4410</v>
      </c>
      <c r="BQ3" s="219">
        <v>4095</v>
      </c>
      <c r="BR3" s="219">
        <v>3045</v>
      </c>
      <c r="BS3" s="122">
        <v>2835</v>
      </c>
      <c r="BT3" s="122">
        <v>3885</v>
      </c>
      <c r="BU3" s="122">
        <v>3570</v>
      </c>
    </row>
    <row r="5" spans="1:555" ht="60" customHeight="1">
      <c r="C5" s="193" t="s">
        <v>259</v>
      </c>
      <c r="D5" s="166">
        <f>SUMIF(C:C,$C$10,D:D)</f>
        <v>635292.5</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5"/>
      <c r="C9" s="175"/>
      <c r="D9" s="175"/>
      <c r="E9" s="175"/>
      <c r="F9" s="175"/>
      <c r="G9" s="175"/>
      <c r="H9" s="79"/>
      <c r="I9" s="175"/>
      <c r="J9" s="175"/>
      <c r="K9" s="114"/>
    </row>
    <row r="10" spans="1:555" ht="15.75" thickBot="1">
      <c r="B10" s="95"/>
      <c r="C10" s="29" t="s">
        <v>43</v>
      </c>
      <c r="D10" s="30">
        <f>SUM(G17:G26)</f>
        <v>445580</v>
      </c>
      <c r="E10" s="95"/>
      <c r="F10" s="95"/>
      <c r="G10" s="95"/>
      <c r="H10" s="76"/>
      <c r="I10" s="76"/>
      <c r="J10" s="76"/>
      <c r="K10" s="114"/>
    </row>
    <row r="11" spans="1:555">
      <c r="B11" s="95"/>
      <c r="C11" s="70"/>
      <c r="D11" s="31"/>
      <c r="E11" s="95"/>
      <c r="F11" s="95"/>
      <c r="G11" s="95"/>
      <c r="H11" s="76"/>
      <c r="I11" s="76"/>
      <c r="J11" s="76"/>
      <c r="K11" s="114"/>
    </row>
    <row r="12" spans="1:555">
      <c r="B12" s="95"/>
      <c r="C12" s="70"/>
      <c r="D12" s="31"/>
      <c r="E12" s="95"/>
      <c r="F12" s="95"/>
      <c r="G12" s="95"/>
      <c r="H12" s="76"/>
      <c r="I12" s="76"/>
      <c r="J12" s="76"/>
      <c r="K12" s="114"/>
      <c r="N12" s="151"/>
    </row>
    <row r="13" spans="1:555" ht="15.75">
      <c r="B13" s="95"/>
      <c r="C13" s="202" t="s">
        <v>402</v>
      </c>
      <c r="D13" s="420" t="str">
        <f>+'Investigación Científica'!E26</f>
        <v>d.1</v>
      </c>
      <c r="E13" s="95"/>
      <c r="F13" s="95"/>
      <c r="G13" s="95"/>
      <c r="H13" s="76"/>
      <c r="I13" s="76"/>
      <c r="J13" s="76"/>
      <c r="K13" s="114"/>
      <c r="N13" s="151"/>
    </row>
    <row r="14" spans="1:555" ht="18.7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20) Ofrecer al menos 4 diplomados en investigación científica con el fin de capacitar a docentes de las unidades académicas, para fortalecer la enseñanza y desarrollo de la investigación en su nivel.Modalidad presencial, semipresencial y virtual</v>
      </c>
      <c r="D14" s="31"/>
      <c r="E14" s="95"/>
      <c r="F14" s="95"/>
      <c r="G14" s="95"/>
      <c r="H14" s="76"/>
      <c r="I14" s="76"/>
      <c r="J14" s="76"/>
      <c r="K14" s="114"/>
      <c r="N14" s="151"/>
    </row>
    <row r="15" spans="1:555" ht="15.75" thickBot="1">
      <c r="B15" s="95"/>
      <c r="C15" s="70"/>
      <c r="D15" s="31"/>
      <c r="E15" s="95"/>
      <c r="F15" s="95"/>
      <c r="G15" s="95"/>
      <c r="H15" s="76"/>
      <c r="I15" s="76"/>
      <c r="J15" s="76"/>
      <c r="K15" s="114"/>
      <c r="N15" s="151"/>
    </row>
    <row r="16" spans="1:555" ht="32.25" customHeight="1" thickBot="1">
      <c r="B16" s="95"/>
      <c r="C16" s="126" t="s">
        <v>44</v>
      </c>
      <c r="D16" s="129" t="s">
        <v>45</v>
      </c>
      <c r="E16" s="128" t="s">
        <v>55</v>
      </c>
      <c r="F16" s="128" t="s">
        <v>57</v>
      </c>
      <c r="G16" s="127" t="s">
        <v>27</v>
      </c>
      <c r="H16" s="443" t="s">
        <v>141</v>
      </c>
      <c r="I16" s="128" t="s">
        <v>46</v>
      </c>
      <c r="J16" s="128" t="s">
        <v>142</v>
      </c>
      <c r="K16" s="128" t="s">
        <v>420</v>
      </c>
      <c r="L16" s="128" t="s">
        <v>421</v>
      </c>
      <c r="N16" s="151"/>
    </row>
    <row r="17" spans="2:14">
      <c r="B17" s="95"/>
      <c r="C17" s="334" t="s">
        <v>47</v>
      </c>
      <c r="D17" s="565"/>
      <c r="E17" s="335">
        <v>4</v>
      </c>
      <c r="F17" s="116">
        <v>80000</v>
      </c>
      <c r="G17" s="98">
        <f t="shared" ref="G17:G26" si="0">E17*F17</f>
        <v>320000</v>
      </c>
      <c r="H17" s="444" t="s">
        <v>139</v>
      </c>
      <c r="I17" s="117" t="s">
        <v>712</v>
      </c>
      <c r="J17" s="117" t="str">
        <f>VLOOKUP(I17,Presupuesto!$B$11:$C$566,2,0)</f>
        <v>SERVICIOS DE CAPACITACION.</v>
      </c>
      <c r="K17" s="338" t="s">
        <v>1382</v>
      </c>
      <c r="L17" s="117"/>
      <c r="N17" s="151"/>
    </row>
    <row r="18" spans="2:14">
      <c r="B18" s="95"/>
      <c r="C18" s="101" t="s">
        <v>48</v>
      </c>
      <c r="D18" s="566"/>
      <c r="E18" s="198">
        <v>4</v>
      </c>
      <c r="F18" s="102">
        <v>20000</v>
      </c>
      <c r="G18" s="442">
        <f t="shared" si="0"/>
        <v>80000</v>
      </c>
      <c r="H18" s="161" t="s">
        <v>139</v>
      </c>
      <c r="I18" s="100" t="s">
        <v>730</v>
      </c>
      <c r="J18" s="100" t="str">
        <f>VLOOKUP(I18,Presupuesto!$B$11:$C$566,2,0)</f>
        <v>SERVICIOS DE IMPRENTA PUBLIC.Y REPRODUCCION</v>
      </c>
      <c r="K18" s="100" t="str">
        <f t="shared" ref="K18:K26" si="1">$K$17</f>
        <v>Investigación Científica</v>
      </c>
      <c r="L18" s="100"/>
      <c r="N18" s="151"/>
    </row>
    <row r="19" spans="2:14">
      <c r="B19" s="95"/>
      <c r="C19" s="101" t="s">
        <v>49</v>
      </c>
      <c r="D19" s="566"/>
      <c r="E19" s="198">
        <v>4</v>
      </c>
      <c r="F19" s="102">
        <v>1000</v>
      </c>
      <c r="G19" s="442">
        <f t="shared" si="0"/>
        <v>4000</v>
      </c>
      <c r="H19" s="161" t="s">
        <v>139</v>
      </c>
      <c r="I19" s="100" t="s">
        <v>805</v>
      </c>
      <c r="J19" s="100" t="str">
        <f>VLOOKUP(I19,Presupuesto!$B$11:$C$566,2,0)</f>
        <v>ALIMENTOS B EBIDAS PARA PERSONAS</v>
      </c>
      <c r="K19" s="100" t="str">
        <f t="shared" si="1"/>
        <v>Investigación Científica</v>
      </c>
      <c r="L19" s="100"/>
      <c r="N19" s="151"/>
    </row>
    <row r="20" spans="2:14">
      <c r="B20" s="95"/>
      <c r="C20" s="101" t="s">
        <v>50</v>
      </c>
      <c r="D20" s="566"/>
      <c r="E20" s="149">
        <v>0</v>
      </c>
      <c r="F20" s="118">
        <v>10000</v>
      </c>
      <c r="G20" s="442">
        <f t="shared" si="0"/>
        <v>0</v>
      </c>
      <c r="H20" s="161" t="s">
        <v>139</v>
      </c>
      <c r="I20" s="326" t="s">
        <v>310</v>
      </c>
      <c r="J20" s="100" t="str">
        <f>VLOOKUP(I20,Presupuesto!$B$11:$C$566,2,0)</f>
        <v>PASAJES (26100-00)</v>
      </c>
      <c r="K20" s="100" t="str">
        <f t="shared" si="1"/>
        <v>Investigación Científica</v>
      </c>
      <c r="L20" s="100"/>
      <c r="N20" s="151"/>
    </row>
    <row r="21" spans="2:14">
      <c r="B21" s="95"/>
      <c r="C21" s="101" t="s">
        <v>429</v>
      </c>
      <c r="D21" s="566"/>
      <c r="E21" s="149">
        <v>0</v>
      </c>
      <c r="F21" s="118">
        <v>250</v>
      </c>
      <c r="G21" s="442">
        <f t="shared" si="0"/>
        <v>0</v>
      </c>
      <c r="H21" s="161" t="s">
        <v>139</v>
      </c>
      <c r="I21" s="100" t="s">
        <v>834</v>
      </c>
      <c r="J21" s="100" t="str">
        <f>VLOOKUP(I21,Presupuesto!$B$11:$C$566,2,0)</f>
        <v>PRODUCTOS PAPEL Y CARTON</v>
      </c>
      <c r="K21" s="100" t="str">
        <f t="shared" si="1"/>
        <v>Investigación Científica</v>
      </c>
      <c r="L21" s="100"/>
      <c r="N21" s="151"/>
    </row>
    <row r="22" spans="2:14">
      <c r="B22" s="95"/>
      <c r="C22" s="101" t="s">
        <v>51</v>
      </c>
      <c r="D22" s="566"/>
      <c r="E22" s="198">
        <f>(D17*25)/500</f>
        <v>0</v>
      </c>
      <c r="F22" s="102">
        <v>85</v>
      </c>
      <c r="G22" s="442">
        <f t="shared" si="0"/>
        <v>0</v>
      </c>
      <c r="H22" s="161" t="s">
        <v>139</v>
      </c>
      <c r="I22" s="100" t="s">
        <v>834</v>
      </c>
      <c r="J22" s="100" t="str">
        <f>VLOOKUP(I22,Presupuesto!$B$11:$C$566,2,0)</f>
        <v>PRODUCTOS PAPEL Y CARTON</v>
      </c>
      <c r="K22" s="100" t="str">
        <f t="shared" si="1"/>
        <v>Investigación Científica</v>
      </c>
      <c r="L22" s="100"/>
      <c r="N22" s="151"/>
    </row>
    <row r="23" spans="2:14">
      <c r="B23" s="95"/>
      <c r="C23" s="101" t="s">
        <v>1763</v>
      </c>
      <c r="D23" s="566"/>
      <c r="E23" s="198">
        <v>10</v>
      </c>
      <c r="F23" s="102">
        <v>2000</v>
      </c>
      <c r="G23" s="442">
        <f t="shared" si="0"/>
        <v>20000</v>
      </c>
      <c r="H23" s="161" t="s">
        <v>139</v>
      </c>
      <c r="I23" s="100" t="s">
        <v>968</v>
      </c>
      <c r="J23" s="100" t="str">
        <f>VLOOKUP(I23,Presupuesto!$B$11:$C$566,2,0)</f>
        <v>OTROS RESPUESTOS Y ACCESORIOS MENORES</v>
      </c>
      <c r="K23" s="100" t="str">
        <f t="shared" si="1"/>
        <v>Investigación Científica</v>
      </c>
      <c r="L23" s="100"/>
      <c r="N23" s="151"/>
    </row>
    <row r="24" spans="2:14">
      <c r="B24" s="95"/>
      <c r="C24" s="101" t="s">
        <v>34</v>
      </c>
      <c r="D24" s="566"/>
      <c r="E24" s="198">
        <v>6</v>
      </c>
      <c r="F24" s="102">
        <v>80</v>
      </c>
      <c r="G24" s="442">
        <f t="shared" si="0"/>
        <v>480</v>
      </c>
      <c r="H24" s="161" t="s">
        <v>139</v>
      </c>
      <c r="I24" s="100" t="s">
        <v>955</v>
      </c>
      <c r="J24" s="100" t="str">
        <f>VLOOKUP(I24,Presupuesto!$B$11:$C$566,2,0)</f>
        <v>UTILES DE ESCRITORIO, OFICINA Y ENSE¥ANZA</v>
      </c>
      <c r="K24" s="100" t="str">
        <f t="shared" si="1"/>
        <v>Investigación Científica</v>
      </c>
      <c r="L24" s="100"/>
      <c r="N24" s="151"/>
    </row>
    <row r="25" spans="2:14" ht="15.75" thickBot="1">
      <c r="B25" s="95"/>
      <c r="C25" s="447" t="s">
        <v>440</v>
      </c>
      <c r="D25" s="566"/>
      <c r="E25" s="216">
        <v>2</v>
      </c>
      <c r="F25" s="119">
        <v>6000</v>
      </c>
      <c r="G25" s="442">
        <f t="shared" si="0"/>
        <v>12000</v>
      </c>
      <c r="H25" s="161" t="s">
        <v>139</v>
      </c>
      <c r="I25" s="341" t="s">
        <v>774</v>
      </c>
      <c r="J25" s="100" t="str">
        <f>VLOOKUP(I25,Presupuesto!$B$11:$C$566,2,0)</f>
        <v>VIATICOS NACIONALES</v>
      </c>
      <c r="K25" s="100" t="str">
        <f t="shared" si="1"/>
        <v>Investigación Científica</v>
      </c>
      <c r="L25" s="100"/>
      <c r="N25" s="151"/>
    </row>
    <row r="26" spans="2:14" ht="15.75" thickBot="1">
      <c r="B26" s="95"/>
      <c r="C26" s="445" t="s">
        <v>442</v>
      </c>
      <c r="D26" s="446"/>
      <c r="E26" s="339">
        <v>2</v>
      </c>
      <c r="F26" s="106">
        <v>4550</v>
      </c>
      <c r="G26" s="106">
        <f t="shared" si="0"/>
        <v>9100</v>
      </c>
      <c r="H26" s="160" t="s">
        <v>139</v>
      </c>
      <c r="I26" s="341" t="s">
        <v>774</v>
      </c>
      <c r="J26" s="108" t="str">
        <f>VLOOKUP(I26,Presupuesto!$B$11:$C$566,2,0)</f>
        <v>VIATICOS NACIONALES</v>
      </c>
      <c r="K26" s="342" t="str">
        <f t="shared" si="1"/>
        <v>Investigación Científica</v>
      </c>
      <c r="L26" s="342"/>
    </row>
    <row r="27" spans="2:14">
      <c r="B27" s="95"/>
      <c r="C27" s="95"/>
      <c r="E27" s="114"/>
      <c r="F27" s="114"/>
      <c r="G27" s="114"/>
      <c r="H27" s="172"/>
      <c r="I27" s="114"/>
      <c r="J27" s="114"/>
      <c r="K27" s="114"/>
    </row>
    <row r="28" spans="2:14">
      <c r="B28" s="95"/>
      <c r="C28" s="95"/>
      <c r="E28" s="114"/>
      <c r="F28" s="114"/>
      <c r="G28" s="114"/>
      <c r="H28" s="172"/>
      <c r="I28" s="114"/>
      <c r="J28" s="114"/>
      <c r="K28" s="114"/>
    </row>
    <row r="29" spans="2:14" ht="15.75" thickBot="1">
      <c r="B29" s="95"/>
      <c r="C29" s="95"/>
      <c r="E29" s="114"/>
      <c r="F29" s="114"/>
      <c r="G29" s="114"/>
      <c r="H29" s="172"/>
      <c r="I29" s="114"/>
      <c r="J29" s="114"/>
      <c r="K29" s="114"/>
    </row>
    <row r="30" spans="2:14" ht="15.75" thickBot="1">
      <c r="B30" s="95"/>
      <c r="C30" s="29" t="s">
        <v>43</v>
      </c>
      <c r="D30" s="30">
        <f>SUM(G36:G45)</f>
        <v>75480</v>
      </c>
      <c r="E30" s="95"/>
      <c r="F30" s="95"/>
      <c r="G30" s="95"/>
      <c r="H30" s="76"/>
      <c r="I30" s="76"/>
      <c r="J30" s="76"/>
      <c r="K30" s="114"/>
    </row>
    <row r="31" spans="2:14">
      <c r="B31" s="95"/>
      <c r="C31" s="95"/>
      <c r="E31" s="114"/>
      <c r="F31" s="114"/>
      <c r="G31" s="114"/>
      <c r="H31" s="172"/>
      <c r="I31" s="114"/>
      <c r="J31" s="114"/>
      <c r="K31" s="114"/>
    </row>
    <row r="32" spans="2:14" ht="15.75">
      <c r="B32" s="95"/>
      <c r="C32" s="202" t="s">
        <v>402</v>
      </c>
      <c r="D32" s="420" t="str">
        <f>+'Investigación Científica'!E27</f>
        <v>d.2</v>
      </c>
      <c r="E32" s="95"/>
      <c r="F32" s="95"/>
      <c r="G32" s="95"/>
      <c r="H32" s="76"/>
      <c r="I32" s="76"/>
      <c r="J32" s="76"/>
      <c r="K32" s="114"/>
      <c r="N32" s="151"/>
    </row>
    <row r="33" spans="2:14" ht="18.75">
      <c r="B33" s="95"/>
      <c r="C33" s="212"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21)Ofrecer al menos 10 cursos al año en apoyo a la investigación referidos a los componentes del proyecto o protocolo de investigación, gestión de la investigación y temas prioritarios. Modalidad Presencial y Virtual.</v>
      </c>
      <c r="D33" s="31"/>
      <c r="E33" s="95"/>
      <c r="F33" s="95"/>
      <c r="G33" s="95"/>
      <c r="H33" s="76"/>
      <c r="I33" s="76"/>
      <c r="J33" s="76"/>
      <c r="K33" s="114"/>
      <c r="N33" s="151"/>
    </row>
    <row r="34" spans="2:14" ht="15.75" thickBot="1"/>
    <row r="35" spans="2:14" ht="32.25" customHeight="1" thickBot="1">
      <c r="B35" s="95"/>
      <c r="C35" s="126" t="s">
        <v>44</v>
      </c>
      <c r="D35" s="129" t="s">
        <v>45</v>
      </c>
      <c r="E35" s="128" t="s">
        <v>55</v>
      </c>
      <c r="F35" s="128" t="s">
        <v>57</v>
      </c>
      <c r="G35" s="127" t="s">
        <v>27</v>
      </c>
      <c r="H35" s="133" t="s">
        <v>141</v>
      </c>
      <c r="I35" s="128" t="s">
        <v>46</v>
      </c>
      <c r="J35" s="128" t="s">
        <v>142</v>
      </c>
      <c r="K35" s="128" t="s">
        <v>420</v>
      </c>
      <c r="L35" s="128" t="s">
        <v>421</v>
      </c>
      <c r="N35" s="151"/>
    </row>
    <row r="36" spans="2:14">
      <c r="B36" s="95"/>
      <c r="C36" s="334" t="s">
        <v>47</v>
      </c>
      <c r="D36" s="563"/>
      <c r="E36" s="335">
        <v>10</v>
      </c>
      <c r="F36" s="116">
        <v>3000</v>
      </c>
      <c r="G36" s="336">
        <f t="shared" ref="G36:G44" si="2">E36*F36</f>
        <v>30000</v>
      </c>
      <c r="H36" s="337" t="s">
        <v>139</v>
      </c>
      <c r="I36" s="117" t="s">
        <v>712</v>
      </c>
      <c r="J36" s="117" t="str">
        <f>VLOOKUP(I36,Presupuesto!$B$11:$C$566,2,0)</f>
        <v>SERVICIOS DE CAPACITACION.</v>
      </c>
      <c r="K36" s="338" t="s">
        <v>1382</v>
      </c>
      <c r="L36" s="117"/>
      <c r="N36" s="151"/>
    </row>
    <row r="37" spans="2:14">
      <c r="B37" s="95"/>
      <c r="C37" s="101" t="s">
        <v>48</v>
      </c>
      <c r="D37" s="564"/>
      <c r="E37" s="198">
        <v>10</v>
      </c>
      <c r="F37" s="102">
        <v>2000</v>
      </c>
      <c r="G37" s="99">
        <f t="shared" si="2"/>
        <v>20000</v>
      </c>
      <c r="H37" s="159" t="s">
        <v>139</v>
      </c>
      <c r="I37" s="100" t="s">
        <v>730</v>
      </c>
      <c r="J37" s="100" t="str">
        <f>VLOOKUP(I37,Presupuesto!$B$11:$C$566,2,0)</f>
        <v>SERVICIOS DE IMPRENTA PUBLIC.Y REPRODUCCION</v>
      </c>
      <c r="K37" s="100" t="str">
        <f t="shared" ref="K37:K45" si="3">$K$17</f>
        <v>Investigación Científica</v>
      </c>
      <c r="L37" s="100"/>
      <c r="N37" s="151"/>
    </row>
    <row r="38" spans="2:14">
      <c r="B38" s="95"/>
      <c r="C38" s="101" t="s">
        <v>49</v>
      </c>
      <c r="D38" s="564"/>
      <c r="E38" s="198">
        <v>10</v>
      </c>
      <c r="F38" s="102">
        <v>500</v>
      </c>
      <c r="G38" s="99">
        <f t="shared" si="2"/>
        <v>5000</v>
      </c>
      <c r="H38" s="159" t="s">
        <v>139</v>
      </c>
      <c r="I38" s="100" t="s">
        <v>805</v>
      </c>
      <c r="J38" s="100" t="str">
        <f>VLOOKUP(I38,Presupuesto!$B$11:$C$566,2,0)</f>
        <v>ALIMENTOS B EBIDAS PARA PERSONAS</v>
      </c>
      <c r="K38" s="100" t="str">
        <f t="shared" si="3"/>
        <v>Investigación Científica</v>
      </c>
      <c r="L38" s="100"/>
      <c r="N38" s="151"/>
    </row>
    <row r="39" spans="2:14">
      <c r="B39" s="95"/>
      <c r="C39" s="101" t="s">
        <v>50</v>
      </c>
      <c r="D39" s="564"/>
      <c r="E39" s="149">
        <v>0</v>
      </c>
      <c r="F39" s="118">
        <v>10000</v>
      </c>
      <c r="G39" s="99">
        <f t="shared" si="2"/>
        <v>0</v>
      </c>
      <c r="H39" s="159" t="s">
        <v>139</v>
      </c>
      <c r="I39" s="326" t="s">
        <v>310</v>
      </c>
      <c r="J39" s="100" t="str">
        <f>VLOOKUP(I39,Presupuesto!$B$11:$C$566,2,0)</f>
        <v>PASAJES (26100-00)</v>
      </c>
      <c r="K39" s="100" t="str">
        <f t="shared" si="3"/>
        <v>Investigación Científica</v>
      </c>
      <c r="L39" s="100"/>
      <c r="N39" s="151"/>
    </row>
    <row r="40" spans="2:14">
      <c r="B40" s="95"/>
      <c r="C40" s="101" t="s">
        <v>429</v>
      </c>
      <c r="D40" s="564"/>
      <c r="E40" s="149">
        <v>0</v>
      </c>
      <c r="F40" s="118">
        <v>250</v>
      </c>
      <c r="G40" s="99">
        <f t="shared" si="2"/>
        <v>0</v>
      </c>
      <c r="H40" s="159" t="s">
        <v>139</v>
      </c>
      <c r="I40" s="100" t="s">
        <v>834</v>
      </c>
      <c r="J40" s="100" t="str">
        <f>VLOOKUP(I40,Presupuesto!$B$11:$C$566,2,0)</f>
        <v>PRODUCTOS PAPEL Y CARTON</v>
      </c>
      <c r="K40" s="100" t="str">
        <f t="shared" si="3"/>
        <v>Investigación Científica</v>
      </c>
      <c r="L40" s="100"/>
      <c r="N40" s="151"/>
    </row>
    <row r="41" spans="2:14">
      <c r="B41" s="95"/>
      <c r="C41" s="101" t="s">
        <v>51</v>
      </c>
      <c r="D41" s="564"/>
      <c r="E41" s="198">
        <f>(D36*25)/500</f>
        <v>0</v>
      </c>
      <c r="F41" s="102">
        <v>85</v>
      </c>
      <c r="G41" s="99">
        <f t="shared" si="2"/>
        <v>0</v>
      </c>
      <c r="H41" s="159" t="s">
        <v>139</v>
      </c>
      <c r="I41" s="100" t="s">
        <v>834</v>
      </c>
      <c r="J41" s="100" t="str">
        <f>VLOOKUP(I41,Presupuesto!$B$11:$C$566,2,0)</f>
        <v>PRODUCTOS PAPEL Y CARTON</v>
      </c>
      <c r="K41" s="100" t="str">
        <f t="shared" si="3"/>
        <v>Investigación Científica</v>
      </c>
      <c r="L41" s="100"/>
      <c r="N41" s="151"/>
    </row>
    <row r="42" spans="2:14">
      <c r="B42" s="95"/>
      <c r="C42" s="101" t="s">
        <v>1763</v>
      </c>
      <c r="D42" s="564"/>
      <c r="E42" s="198">
        <v>10</v>
      </c>
      <c r="F42" s="102">
        <v>2000</v>
      </c>
      <c r="G42" s="99">
        <f t="shared" si="2"/>
        <v>20000</v>
      </c>
      <c r="H42" s="159" t="s">
        <v>139</v>
      </c>
      <c r="I42" s="100" t="s">
        <v>968</v>
      </c>
      <c r="J42" s="100" t="str">
        <f>VLOOKUP(I42,Presupuesto!$B$11:$C$566,2,0)</f>
        <v>OTROS RESPUESTOS Y ACCESORIOS MENORES</v>
      </c>
      <c r="K42" s="100" t="str">
        <f t="shared" si="3"/>
        <v>Investigación Científica</v>
      </c>
      <c r="L42" s="100"/>
      <c r="N42" s="151"/>
    </row>
    <row r="43" spans="2:14">
      <c r="B43" s="95"/>
      <c r="C43" s="101" t="s">
        <v>34</v>
      </c>
      <c r="D43" s="564"/>
      <c r="E43" s="198">
        <v>6</v>
      </c>
      <c r="F43" s="102">
        <v>80</v>
      </c>
      <c r="G43" s="99">
        <f t="shared" si="2"/>
        <v>480</v>
      </c>
      <c r="H43" s="159" t="s">
        <v>139</v>
      </c>
      <c r="I43" s="100" t="s">
        <v>955</v>
      </c>
      <c r="J43" s="100" t="str">
        <f>VLOOKUP(I43,Presupuesto!$B$11:$C$566,2,0)</f>
        <v>UTILES DE ESCRITORIO, OFICINA Y ENSE¥ANZA</v>
      </c>
      <c r="K43" s="100" t="str">
        <f t="shared" si="3"/>
        <v>Investigación Científica</v>
      </c>
      <c r="L43" s="100"/>
      <c r="N43" s="151"/>
    </row>
    <row r="44" spans="2:14">
      <c r="B44" s="95"/>
      <c r="C44" s="111" t="s">
        <v>52</v>
      </c>
      <c r="D44" s="564"/>
      <c r="E44" s="216">
        <v>0</v>
      </c>
      <c r="F44" s="119">
        <v>25</v>
      </c>
      <c r="G44" s="99">
        <f t="shared" si="2"/>
        <v>0</v>
      </c>
      <c r="H44" s="159" t="s">
        <v>139</v>
      </c>
      <c r="I44" s="100" t="s">
        <v>955</v>
      </c>
      <c r="J44" s="100" t="str">
        <f>VLOOKUP(I44,Presupuesto!$B$11:$C$566,2,0)</f>
        <v>UTILES DE ESCRITORIO, OFICINA Y ENSE¥ANZA</v>
      </c>
      <c r="K44" s="100" t="str">
        <f t="shared" si="3"/>
        <v>Investigación Científica</v>
      </c>
      <c r="L44" s="100"/>
      <c r="N44" s="151"/>
    </row>
    <row r="45" spans="2:14" ht="15.75" thickBot="1">
      <c r="B45" s="95"/>
      <c r="C45" s="220" t="s">
        <v>442</v>
      </c>
      <c r="D45" s="221">
        <v>0</v>
      </c>
      <c r="E45" s="339">
        <v>0</v>
      </c>
      <c r="F45" s="106">
        <f>HLOOKUP(C45,$AH$2:$BU$3,2,0)</f>
        <v>1150</v>
      </c>
      <c r="G45" s="107">
        <f>D45*E45*F45</f>
        <v>0</v>
      </c>
      <c r="H45" s="340" t="s">
        <v>139</v>
      </c>
      <c r="I45" s="341" t="s">
        <v>774</v>
      </c>
      <c r="J45" s="108" t="str">
        <f>VLOOKUP(I45,Presupuesto!$B$11:$C$566,2,0)</f>
        <v>VIATICOS NACIONALES</v>
      </c>
      <c r="K45" s="342" t="str">
        <f t="shared" si="3"/>
        <v>Investigación Científica</v>
      </c>
      <c r="L45" s="342"/>
    </row>
    <row r="48" spans="2:14" ht="15.75" thickBot="1"/>
    <row r="49" spans="2:14" ht="15.75" thickBot="1">
      <c r="B49" s="95"/>
      <c r="C49" s="29" t="s">
        <v>43</v>
      </c>
      <c r="D49" s="30">
        <f>SUM(G55:G64)</f>
        <v>60000</v>
      </c>
      <c r="E49" s="95"/>
      <c r="F49" s="95"/>
      <c r="G49" s="95"/>
      <c r="H49" s="76"/>
      <c r="I49" s="76"/>
      <c r="J49" s="76"/>
      <c r="K49" s="114"/>
    </row>
    <row r="51" spans="2:14" ht="15.75">
      <c r="B51" s="95"/>
      <c r="C51" s="202" t="s">
        <v>402</v>
      </c>
      <c r="D51" s="420" t="str">
        <f>+'Investigación Científica'!E25</f>
        <v>c.1</v>
      </c>
      <c r="E51" s="95"/>
      <c r="F51" s="95"/>
      <c r="G51" s="95"/>
      <c r="H51" s="76"/>
      <c r="I51" s="76"/>
      <c r="J51" s="76"/>
      <c r="K51" s="114"/>
      <c r="N51" s="151"/>
    </row>
    <row r="52" spans="2:14" ht="18.75">
      <c r="B52" s="95"/>
      <c r="C52" s="212"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19) Asesorar al menos 1 proyecto de investigación relacionado con el desarrollo tecnológico, innovación y propiedad intelectual.</v>
      </c>
      <c r="D52" s="31"/>
      <c r="E52" s="95"/>
      <c r="F52" s="95"/>
      <c r="G52" s="95"/>
      <c r="H52" s="76"/>
      <c r="I52" s="76"/>
      <c r="J52" s="76"/>
      <c r="K52" s="114"/>
      <c r="N52" s="151"/>
    </row>
    <row r="53" spans="2:14" ht="15.75" thickBot="1"/>
    <row r="54" spans="2:14" ht="32.25" customHeight="1" thickBot="1">
      <c r="B54" s="95"/>
      <c r="C54" s="126" t="s">
        <v>44</v>
      </c>
      <c r="D54" s="129" t="s">
        <v>45</v>
      </c>
      <c r="E54" s="128" t="s">
        <v>55</v>
      </c>
      <c r="F54" s="128" t="s">
        <v>57</v>
      </c>
      <c r="G54" s="127" t="s">
        <v>27</v>
      </c>
      <c r="H54" s="133" t="s">
        <v>141</v>
      </c>
      <c r="I54" s="128" t="s">
        <v>46</v>
      </c>
      <c r="J54" s="128" t="s">
        <v>142</v>
      </c>
      <c r="K54" s="128" t="s">
        <v>420</v>
      </c>
      <c r="L54" s="128" t="s">
        <v>421</v>
      </c>
      <c r="N54" s="151"/>
    </row>
    <row r="55" spans="2:14">
      <c r="B55" s="95"/>
      <c r="C55" s="334" t="s">
        <v>47</v>
      </c>
      <c r="D55" s="563"/>
      <c r="E55" s="335"/>
      <c r="F55" s="116">
        <v>30000</v>
      </c>
      <c r="G55" s="336">
        <f t="shared" ref="G55:G63" si="4">E55*F55</f>
        <v>0</v>
      </c>
      <c r="H55" s="337" t="s">
        <v>139</v>
      </c>
      <c r="I55" s="117" t="s">
        <v>712</v>
      </c>
      <c r="J55" s="117" t="str">
        <f>VLOOKUP(I55,Presupuesto!$B$11:$C$566,2,0)</f>
        <v>SERVICIOS DE CAPACITACION.</v>
      </c>
      <c r="K55" s="338" t="s">
        <v>1382</v>
      </c>
      <c r="L55" s="117"/>
      <c r="N55" s="151"/>
    </row>
    <row r="56" spans="2:14">
      <c r="B56" s="95"/>
      <c r="C56" s="101" t="s">
        <v>48</v>
      </c>
      <c r="D56" s="564"/>
      <c r="E56" s="198">
        <f>D55</f>
        <v>0</v>
      </c>
      <c r="F56" s="102">
        <v>50</v>
      </c>
      <c r="G56" s="99">
        <f t="shared" si="4"/>
        <v>0</v>
      </c>
      <c r="H56" s="159" t="s">
        <v>139</v>
      </c>
      <c r="I56" s="100" t="s">
        <v>730</v>
      </c>
      <c r="J56" s="100" t="str">
        <f>VLOOKUP(I56,Presupuesto!$B$11:$C$566,2,0)</f>
        <v>SERVICIOS DE IMPRENTA PUBLIC.Y REPRODUCCION</v>
      </c>
      <c r="K56" s="100" t="str">
        <f t="shared" ref="K56:K64" si="5">$K$17</f>
        <v>Investigación Científica</v>
      </c>
      <c r="L56" s="100"/>
      <c r="N56" s="151"/>
    </row>
    <row r="57" spans="2:14">
      <c r="B57" s="95"/>
      <c r="C57" s="101" t="s">
        <v>49</v>
      </c>
      <c r="D57" s="564"/>
      <c r="E57" s="198">
        <f>D55</f>
        <v>0</v>
      </c>
      <c r="F57" s="102">
        <v>150</v>
      </c>
      <c r="G57" s="99">
        <f t="shared" si="4"/>
        <v>0</v>
      </c>
      <c r="H57" s="159" t="s">
        <v>139</v>
      </c>
      <c r="I57" s="100" t="s">
        <v>805</v>
      </c>
      <c r="J57" s="100" t="str">
        <f>VLOOKUP(I57,Presupuesto!$B$11:$C$566,2,0)</f>
        <v>ALIMENTOS B EBIDAS PARA PERSONAS</v>
      </c>
      <c r="K57" s="100" t="str">
        <f t="shared" si="5"/>
        <v>Investigación Científica</v>
      </c>
      <c r="L57" s="100"/>
      <c r="N57" s="151"/>
    </row>
    <row r="58" spans="2:14">
      <c r="B58" s="95"/>
      <c r="C58" s="101" t="s">
        <v>50</v>
      </c>
      <c r="D58" s="564"/>
      <c r="E58" s="149">
        <v>0</v>
      </c>
      <c r="F58" s="118">
        <v>10000</v>
      </c>
      <c r="G58" s="99">
        <f t="shared" si="4"/>
        <v>0</v>
      </c>
      <c r="H58" s="159" t="s">
        <v>139</v>
      </c>
      <c r="I58" s="326" t="s">
        <v>310</v>
      </c>
      <c r="J58" s="100" t="str">
        <f>VLOOKUP(I58,Presupuesto!$B$11:$C$566,2,0)</f>
        <v>PASAJES (26100-00)</v>
      </c>
      <c r="K58" s="100" t="str">
        <f t="shared" si="5"/>
        <v>Investigación Científica</v>
      </c>
      <c r="L58" s="100"/>
      <c r="N58" s="151"/>
    </row>
    <row r="59" spans="2:14">
      <c r="B59" s="95"/>
      <c r="C59" s="101" t="s">
        <v>429</v>
      </c>
      <c r="D59" s="564"/>
      <c r="E59" s="149">
        <v>0</v>
      </c>
      <c r="F59" s="118">
        <v>250</v>
      </c>
      <c r="G59" s="99">
        <f t="shared" si="4"/>
        <v>0</v>
      </c>
      <c r="H59" s="159" t="s">
        <v>139</v>
      </c>
      <c r="I59" s="100" t="s">
        <v>834</v>
      </c>
      <c r="J59" s="100" t="str">
        <f>VLOOKUP(I59,Presupuesto!$B$11:$C$566,2,0)</f>
        <v>PRODUCTOS PAPEL Y CARTON</v>
      </c>
      <c r="K59" s="100" t="str">
        <f t="shared" si="5"/>
        <v>Investigación Científica</v>
      </c>
      <c r="L59" s="100"/>
      <c r="N59" s="151"/>
    </row>
    <row r="60" spans="2:14">
      <c r="B60" s="95"/>
      <c r="C60" s="101" t="s">
        <v>51</v>
      </c>
      <c r="D60" s="564"/>
      <c r="E60" s="198">
        <f>(D55*25)/500</f>
        <v>0</v>
      </c>
      <c r="F60" s="102">
        <v>85</v>
      </c>
      <c r="G60" s="99">
        <f t="shared" si="4"/>
        <v>0</v>
      </c>
      <c r="H60" s="159" t="s">
        <v>139</v>
      </c>
      <c r="I60" s="100" t="s">
        <v>834</v>
      </c>
      <c r="J60" s="100" t="str">
        <f>VLOOKUP(I60,Presupuesto!$B$11:$C$566,2,0)</f>
        <v>PRODUCTOS PAPEL Y CARTON</v>
      </c>
      <c r="K60" s="100" t="str">
        <f t="shared" si="5"/>
        <v>Investigación Científica</v>
      </c>
      <c r="L60" s="100"/>
      <c r="N60" s="151"/>
    </row>
    <row r="61" spans="2:14">
      <c r="B61" s="95"/>
      <c r="C61" s="101" t="s">
        <v>133</v>
      </c>
      <c r="D61" s="564"/>
      <c r="E61" s="198">
        <f>D55/12</f>
        <v>0</v>
      </c>
      <c r="F61" s="102">
        <v>36</v>
      </c>
      <c r="G61" s="99">
        <f t="shared" si="4"/>
        <v>0</v>
      </c>
      <c r="H61" s="159" t="s">
        <v>139</v>
      </c>
      <c r="I61" s="100" t="s">
        <v>955</v>
      </c>
      <c r="J61" s="100" t="str">
        <f>VLOOKUP(I61,Presupuesto!$B$11:$C$566,2,0)</f>
        <v>UTILES DE ESCRITORIO, OFICINA Y ENSE¥ANZA</v>
      </c>
      <c r="K61" s="100" t="str">
        <f t="shared" si="5"/>
        <v>Investigación Científica</v>
      </c>
      <c r="L61" s="100"/>
      <c r="N61" s="151"/>
    </row>
    <row r="62" spans="2:14">
      <c r="B62" s="95"/>
      <c r="C62" s="101" t="s">
        <v>34</v>
      </c>
      <c r="D62" s="564"/>
      <c r="E62" s="198">
        <f>D55/12</f>
        <v>0</v>
      </c>
      <c r="F62" s="102">
        <v>80</v>
      </c>
      <c r="G62" s="99">
        <f t="shared" si="4"/>
        <v>0</v>
      </c>
      <c r="H62" s="159" t="s">
        <v>139</v>
      </c>
      <c r="I62" s="100" t="s">
        <v>955</v>
      </c>
      <c r="J62" s="100" t="str">
        <f>VLOOKUP(I62,Presupuesto!$B$11:$C$566,2,0)</f>
        <v>UTILES DE ESCRITORIO, OFICINA Y ENSE¥ANZA</v>
      </c>
      <c r="K62" s="100" t="str">
        <f t="shared" si="5"/>
        <v>Investigación Científica</v>
      </c>
      <c r="L62" s="100"/>
      <c r="N62" s="151"/>
    </row>
    <row r="63" spans="2:14">
      <c r="B63" s="95"/>
      <c r="C63" s="111" t="s">
        <v>52</v>
      </c>
      <c r="D63" s="564"/>
      <c r="E63" s="216">
        <v>0</v>
      </c>
      <c r="F63" s="119">
        <v>25</v>
      </c>
      <c r="G63" s="99">
        <f t="shared" si="4"/>
        <v>0</v>
      </c>
      <c r="H63" s="159" t="s">
        <v>139</v>
      </c>
      <c r="I63" s="100" t="s">
        <v>955</v>
      </c>
      <c r="J63" s="100" t="str">
        <f>VLOOKUP(I63,Presupuesto!$B$11:$C$566,2,0)</f>
        <v>UTILES DE ESCRITORIO, OFICINA Y ENSE¥ANZA</v>
      </c>
      <c r="K63" s="100" t="str">
        <f t="shared" si="5"/>
        <v>Investigación Científica</v>
      </c>
      <c r="L63" s="100"/>
      <c r="N63" s="151"/>
    </row>
    <row r="64" spans="2:14" ht="15.75" thickBot="1">
      <c r="B64" s="95"/>
      <c r="C64" s="220" t="s">
        <v>440</v>
      </c>
      <c r="D64" s="221"/>
      <c r="E64" s="339">
        <v>30</v>
      </c>
      <c r="F64" s="106">
        <f>HLOOKUP(C64,$AH$2:$BU$3,2,0)</f>
        <v>2000</v>
      </c>
      <c r="G64" s="107">
        <f>E64*F64</f>
        <v>60000</v>
      </c>
      <c r="H64" s="340" t="s">
        <v>139</v>
      </c>
      <c r="I64" s="341" t="s">
        <v>774</v>
      </c>
      <c r="J64" s="108" t="str">
        <f>VLOOKUP(I64,Presupuesto!$B$11:$C$566,2,0)</f>
        <v>VIATICOS NACIONALES</v>
      </c>
      <c r="K64" s="342" t="str">
        <f t="shared" si="5"/>
        <v>Investigación Científica</v>
      </c>
      <c r="L64" s="342"/>
    </row>
    <row r="67" spans="2:14" ht="15.75" thickBot="1"/>
    <row r="68" spans="2:14" ht="15.75" thickBot="1">
      <c r="B68" s="95"/>
      <c r="C68" s="29" t="s">
        <v>43</v>
      </c>
      <c r="D68" s="30">
        <f>SUM(G74:G83)</f>
        <v>43470</v>
      </c>
      <c r="E68" s="95"/>
      <c r="F68" s="95"/>
      <c r="G68" s="95"/>
      <c r="H68" s="76"/>
      <c r="I68" s="76"/>
      <c r="J68" s="76"/>
      <c r="K68" s="114"/>
    </row>
    <row r="70" spans="2:14" ht="15.75">
      <c r="B70" s="95"/>
      <c r="C70" s="202" t="s">
        <v>402</v>
      </c>
      <c r="D70" s="420" t="str">
        <f>+'Investigación Científica'!E34</f>
        <v>e.7</v>
      </c>
      <c r="E70" s="95"/>
      <c r="F70" s="95"/>
      <c r="G70" s="95"/>
      <c r="H70" s="76"/>
      <c r="I70" s="76"/>
      <c r="J70" s="76"/>
      <c r="K70" s="114"/>
      <c r="N70" s="151"/>
    </row>
    <row r="71" spans="2:14" ht="18.75">
      <c r="B71" s="95"/>
      <c r="C71" s="212" t="str">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28) Impulsar y dar acompañamiento a las propuestas de creación de los círculos de creatividad para fortalecer la estructura de investigación.</v>
      </c>
      <c r="D71" s="31"/>
      <c r="E71" s="95"/>
      <c r="F71" s="95"/>
      <c r="G71" s="95"/>
      <c r="H71" s="76"/>
      <c r="I71" s="76"/>
      <c r="J71" s="76"/>
      <c r="K71" s="114"/>
      <c r="N71" s="151"/>
    </row>
    <row r="72" spans="2:14" ht="15.75" thickBot="1"/>
    <row r="73" spans="2:14" ht="32.25" customHeight="1" thickBot="1">
      <c r="B73" s="95"/>
      <c r="C73" s="126" t="s">
        <v>44</v>
      </c>
      <c r="D73" s="129" t="s">
        <v>45</v>
      </c>
      <c r="E73" s="128" t="s">
        <v>55</v>
      </c>
      <c r="F73" s="128" t="s">
        <v>57</v>
      </c>
      <c r="G73" s="127" t="s">
        <v>27</v>
      </c>
      <c r="H73" s="133" t="s">
        <v>141</v>
      </c>
      <c r="I73" s="128" t="s">
        <v>46</v>
      </c>
      <c r="J73" s="128" t="s">
        <v>142</v>
      </c>
      <c r="K73" s="128" t="s">
        <v>420</v>
      </c>
      <c r="L73" s="128" t="s">
        <v>421</v>
      </c>
      <c r="N73" s="151"/>
    </row>
    <row r="74" spans="2:14">
      <c r="B74" s="95"/>
      <c r="C74" s="334" t="s">
        <v>47</v>
      </c>
      <c r="D74" s="563"/>
      <c r="E74" s="335"/>
      <c r="F74" s="116">
        <v>30000</v>
      </c>
      <c r="G74" s="336">
        <f t="shared" ref="G74:G82" si="6">E74*F74</f>
        <v>0</v>
      </c>
      <c r="H74" s="337" t="s">
        <v>139</v>
      </c>
      <c r="I74" s="117" t="s">
        <v>712</v>
      </c>
      <c r="J74" s="117" t="str">
        <f>VLOOKUP(I74,Presupuesto!$B$11:$C$566,2,0)</f>
        <v>SERVICIOS DE CAPACITACION.</v>
      </c>
      <c r="K74" s="338" t="s">
        <v>1382</v>
      </c>
      <c r="L74" s="117"/>
      <c r="N74" s="151"/>
    </row>
    <row r="75" spans="2:14">
      <c r="B75" s="95"/>
      <c r="C75" s="101" t="s">
        <v>48</v>
      </c>
      <c r="D75" s="564"/>
      <c r="E75" s="198">
        <f>D74</f>
        <v>0</v>
      </c>
      <c r="F75" s="102">
        <v>50</v>
      </c>
      <c r="G75" s="99">
        <f t="shared" si="6"/>
        <v>0</v>
      </c>
      <c r="H75" s="159" t="s">
        <v>139</v>
      </c>
      <c r="I75" s="100" t="s">
        <v>730</v>
      </c>
      <c r="J75" s="100" t="str">
        <f>VLOOKUP(I75,Presupuesto!$B$11:$C$566,2,0)</f>
        <v>SERVICIOS DE IMPRENTA PUBLIC.Y REPRODUCCION</v>
      </c>
      <c r="K75" s="100" t="str">
        <f t="shared" ref="K75:K83" si="7">$K$17</f>
        <v>Investigación Científica</v>
      </c>
      <c r="L75" s="100"/>
      <c r="N75" s="151"/>
    </row>
    <row r="76" spans="2:14">
      <c r="B76" s="95"/>
      <c r="C76" s="101" t="s">
        <v>49</v>
      </c>
      <c r="D76" s="564"/>
      <c r="E76" s="198">
        <f>D74</f>
        <v>0</v>
      </c>
      <c r="F76" s="102">
        <v>150</v>
      </c>
      <c r="G76" s="99">
        <f t="shared" si="6"/>
        <v>0</v>
      </c>
      <c r="H76" s="159" t="s">
        <v>139</v>
      </c>
      <c r="I76" s="100" t="s">
        <v>805</v>
      </c>
      <c r="J76" s="100" t="str">
        <f>VLOOKUP(I76,Presupuesto!$B$11:$C$566,2,0)</f>
        <v>ALIMENTOS B EBIDAS PARA PERSONAS</v>
      </c>
      <c r="K76" s="100" t="str">
        <f t="shared" si="7"/>
        <v>Investigación Científica</v>
      </c>
      <c r="L76" s="100"/>
      <c r="N76" s="151"/>
    </row>
    <row r="77" spans="2:14">
      <c r="B77" s="95"/>
      <c r="C77" s="101" t="s">
        <v>50</v>
      </c>
      <c r="D77" s="564"/>
      <c r="E77" s="149">
        <v>0</v>
      </c>
      <c r="F77" s="118">
        <v>10000</v>
      </c>
      <c r="G77" s="99">
        <f t="shared" si="6"/>
        <v>0</v>
      </c>
      <c r="H77" s="159" t="s">
        <v>139</v>
      </c>
      <c r="I77" s="326" t="s">
        <v>310</v>
      </c>
      <c r="J77" s="100" t="str">
        <f>VLOOKUP(I77,Presupuesto!$B$11:$C$566,2,0)</f>
        <v>PASAJES (26100-00)</v>
      </c>
      <c r="K77" s="100" t="str">
        <f t="shared" si="7"/>
        <v>Investigación Científica</v>
      </c>
      <c r="L77" s="100"/>
      <c r="N77" s="151"/>
    </row>
    <row r="78" spans="2:14">
      <c r="B78" s="95"/>
      <c r="C78" s="101" t="s">
        <v>429</v>
      </c>
      <c r="D78" s="564"/>
      <c r="E78" s="149">
        <v>0</v>
      </c>
      <c r="F78" s="118">
        <v>250</v>
      </c>
      <c r="G78" s="99">
        <f t="shared" si="6"/>
        <v>0</v>
      </c>
      <c r="H78" s="159" t="s">
        <v>139</v>
      </c>
      <c r="I78" s="100" t="s">
        <v>834</v>
      </c>
      <c r="J78" s="100" t="str">
        <f>VLOOKUP(I78,Presupuesto!$B$11:$C$566,2,0)</f>
        <v>PRODUCTOS PAPEL Y CARTON</v>
      </c>
      <c r="K78" s="100" t="str">
        <f t="shared" si="7"/>
        <v>Investigación Científica</v>
      </c>
      <c r="L78" s="100"/>
      <c r="N78" s="151"/>
    </row>
    <row r="79" spans="2:14">
      <c r="B79" s="95"/>
      <c r="C79" s="101" t="s">
        <v>51</v>
      </c>
      <c r="D79" s="564"/>
      <c r="E79" s="198">
        <f>(D74*25)/500</f>
        <v>0</v>
      </c>
      <c r="F79" s="102">
        <v>85</v>
      </c>
      <c r="G79" s="99">
        <f t="shared" si="6"/>
        <v>0</v>
      </c>
      <c r="H79" s="159" t="s">
        <v>139</v>
      </c>
      <c r="I79" s="100" t="s">
        <v>834</v>
      </c>
      <c r="J79" s="100" t="str">
        <f>VLOOKUP(I79,Presupuesto!$B$11:$C$566,2,0)</f>
        <v>PRODUCTOS PAPEL Y CARTON</v>
      </c>
      <c r="K79" s="100" t="str">
        <f t="shared" si="7"/>
        <v>Investigación Científica</v>
      </c>
      <c r="L79" s="100"/>
      <c r="N79" s="151"/>
    </row>
    <row r="80" spans="2:14">
      <c r="B80" s="95"/>
      <c r="C80" s="101" t="s">
        <v>133</v>
      </c>
      <c r="D80" s="564"/>
      <c r="E80" s="198">
        <f>D74/12</f>
        <v>0</v>
      </c>
      <c r="F80" s="102">
        <v>36</v>
      </c>
      <c r="G80" s="99">
        <f t="shared" si="6"/>
        <v>0</v>
      </c>
      <c r="H80" s="159" t="s">
        <v>139</v>
      </c>
      <c r="I80" s="100" t="s">
        <v>955</v>
      </c>
      <c r="J80" s="100" t="str">
        <f>VLOOKUP(I80,Presupuesto!$B$11:$C$566,2,0)</f>
        <v>UTILES DE ESCRITORIO, OFICINA Y ENSE¥ANZA</v>
      </c>
      <c r="K80" s="100" t="str">
        <f t="shared" si="7"/>
        <v>Investigación Científica</v>
      </c>
      <c r="L80" s="100"/>
      <c r="N80" s="151"/>
    </row>
    <row r="81" spans="2:14">
      <c r="B81" s="95"/>
      <c r="C81" s="101" t="s">
        <v>34</v>
      </c>
      <c r="D81" s="564"/>
      <c r="E81" s="198">
        <f>D74/12</f>
        <v>0</v>
      </c>
      <c r="F81" s="102">
        <v>80</v>
      </c>
      <c r="G81" s="99">
        <f t="shared" si="6"/>
        <v>0</v>
      </c>
      <c r="H81" s="159" t="s">
        <v>139</v>
      </c>
      <c r="I81" s="100" t="s">
        <v>955</v>
      </c>
      <c r="J81" s="100" t="str">
        <f>VLOOKUP(I81,Presupuesto!$B$11:$C$566,2,0)</f>
        <v>UTILES DE ESCRITORIO, OFICINA Y ENSE¥ANZA</v>
      </c>
      <c r="K81" s="100" t="str">
        <f t="shared" si="7"/>
        <v>Investigación Científica</v>
      </c>
      <c r="L81" s="100"/>
      <c r="N81" s="151"/>
    </row>
    <row r="82" spans="2:14">
      <c r="B82" s="95"/>
      <c r="C82" s="111" t="s">
        <v>52</v>
      </c>
      <c r="D82" s="564"/>
      <c r="E82" s="216">
        <v>0</v>
      </c>
      <c r="F82" s="119">
        <v>25</v>
      </c>
      <c r="G82" s="99">
        <f t="shared" si="6"/>
        <v>0</v>
      </c>
      <c r="H82" s="159" t="s">
        <v>139</v>
      </c>
      <c r="I82" s="100" t="s">
        <v>955</v>
      </c>
      <c r="J82" s="100" t="str">
        <f>VLOOKUP(I82,Presupuesto!$B$11:$C$566,2,0)</f>
        <v>UTILES DE ESCRITORIO, OFICINA Y ENSE¥ANZA</v>
      </c>
      <c r="K82" s="100" t="str">
        <f t="shared" si="7"/>
        <v>Investigación Científica</v>
      </c>
      <c r="L82" s="100"/>
      <c r="N82" s="151"/>
    </row>
    <row r="83" spans="2:14" ht="15.75" thickBot="1">
      <c r="B83" s="95"/>
      <c r="C83" s="220" t="s">
        <v>460</v>
      </c>
      <c r="D83" s="221">
        <v>4</v>
      </c>
      <c r="E83" s="339">
        <v>3.5</v>
      </c>
      <c r="F83" s="106">
        <v>3105</v>
      </c>
      <c r="G83" s="107">
        <f>D83*E83*F83</f>
        <v>43470</v>
      </c>
      <c r="H83" s="340" t="s">
        <v>139</v>
      </c>
      <c r="I83" s="341" t="s">
        <v>780</v>
      </c>
      <c r="J83" s="108" t="str">
        <f>VLOOKUP(I83,Presupuesto!$B$11:$C$566,2,0)</f>
        <v>VIATICOS AL EXTERIOR</v>
      </c>
      <c r="K83" s="342" t="str">
        <f t="shared" si="7"/>
        <v>Investigación Científica</v>
      </c>
      <c r="L83" s="342"/>
    </row>
    <row r="86" spans="2:14" ht="15.75" thickBot="1"/>
    <row r="87" spans="2:14" ht="15.75" thickBot="1">
      <c r="B87" s="95"/>
      <c r="C87" s="29" t="s">
        <v>43</v>
      </c>
      <c r="D87" s="30">
        <f>SUM(G93:G102)</f>
        <v>10762.5</v>
      </c>
      <c r="E87" s="95"/>
      <c r="F87" s="95"/>
      <c r="G87" s="95"/>
      <c r="H87" s="76"/>
      <c r="I87" s="76"/>
      <c r="J87" s="76"/>
      <c r="K87" s="114"/>
    </row>
    <row r="89" spans="2:14" ht="15.75">
      <c r="B89" s="95"/>
      <c r="C89" s="202" t="s">
        <v>402</v>
      </c>
      <c r="D89" s="420" t="str">
        <f>+'Investigación Científica'!E35</f>
        <v>e.8</v>
      </c>
      <c r="E89" s="95"/>
      <c r="F89" s="95"/>
      <c r="G89" s="95"/>
      <c r="H89" s="76"/>
      <c r="I89" s="76"/>
      <c r="J89" s="76"/>
      <c r="K89" s="114"/>
      <c r="N89" s="151"/>
    </row>
    <row r="90" spans="2:14" ht="18.75">
      <c r="B90" s="95"/>
      <c r="C90" s="212" t="str">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 xml:space="preserve">29) Diseñar y elaborar los manuales e instructivos de Spin Off universitarias para su funcionamiento en la UNAH. </v>
      </c>
      <c r="D90" s="31"/>
      <c r="E90" s="95"/>
      <c r="F90" s="95"/>
      <c r="G90" s="95"/>
      <c r="H90" s="76"/>
      <c r="I90" s="76"/>
      <c r="J90" s="76"/>
      <c r="K90" s="114"/>
      <c r="N90" s="151"/>
    </row>
    <row r="91" spans="2:14" ht="15.75" thickBot="1"/>
    <row r="92" spans="2:14" ht="32.25" customHeight="1" thickBot="1">
      <c r="B92" s="95"/>
      <c r="C92" s="126" t="s">
        <v>44</v>
      </c>
      <c r="D92" s="129" t="s">
        <v>45</v>
      </c>
      <c r="E92" s="128" t="s">
        <v>55</v>
      </c>
      <c r="F92" s="128" t="s">
        <v>57</v>
      </c>
      <c r="G92" s="127" t="s">
        <v>27</v>
      </c>
      <c r="H92" s="133" t="s">
        <v>141</v>
      </c>
      <c r="I92" s="128" t="s">
        <v>46</v>
      </c>
      <c r="J92" s="128" t="s">
        <v>142</v>
      </c>
      <c r="K92" s="128" t="s">
        <v>420</v>
      </c>
      <c r="L92" s="128" t="s">
        <v>421</v>
      </c>
      <c r="N92" s="151"/>
    </row>
    <row r="93" spans="2:14">
      <c r="B93" s="95"/>
      <c r="C93" s="334" t="s">
        <v>47</v>
      </c>
      <c r="D93" s="563"/>
      <c r="E93" s="335"/>
      <c r="F93" s="116">
        <v>30000</v>
      </c>
      <c r="G93" s="336">
        <f t="shared" ref="G93:G101" si="8">E93*F93</f>
        <v>0</v>
      </c>
      <c r="H93" s="337" t="s">
        <v>139</v>
      </c>
      <c r="I93" s="117" t="s">
        <v>712</v>
      </c>
      <c r="J93" s="117" t="str">
        <f>VLOOKUP(I93,Presupuesto!$B$11:$C$566,2,0)</f>
        <v>SERVICIOS DE CAPACITACION.</v>
      </c>
      <c r="K93" s="338" t="s">
        <v>1382</v>
      </c>
      <c r="L93" s="117"/>
      <c r="N93" s="151"/>
    </row>
    <row r="94" spans="2:14">
      <c r="B94" s="95"/>
      <c r="C94" s="101" t="s">
        <v>48</v>
      </c>
      <c r="D94" s="564"/>
      <c r="E94" s="198">
        <f>D93</f>
        <v>0</v>
      </c>
      <c r="F94" s="102">
        <v>50</v>
      </c>
      <c r="G94" s="99">
        <f t="shared" si="8"/>
        <v>0</v>
      </c>
      <c r="H94" s="159" t="s">
        <v>139</v>
      </c>
      <c r="I94" s="100" t="s">
        <v>730</v>
      </c>
      <c r="J94" s="100" t="str">
        <f>VLOOKUP(I94,Presupuesto!$B$11:$C$566,2,0)</f>
        <v>SERVICIOS DE IMPRENTA PUBLIC.Y REPRODUCCION</v>
      </c>
      <c r="K94" s="100" t="str">
        <f t="shared" ref="K94:K102" si="9">$K$17</f>
        <v>Investigación Científica</v>
      </c>
      <c r="L94" s="100"/>
      <c r="N94" s="151"/>
    </row>
    <row r="95" spans="2:14">
      <c r="B95" s="95"/>
      <c r="C95" s="101" t="s">
        <v>49</v>
      </c>
      <c r="D95" s="564"/>
      <c r="E95" s="198">
        <v>30</v>
      </c>
      <c r="F95" s="102">
        <v>100</v>
      </c>
      <c r="G95" s="99">
        <f t="shared" si="8"/>
        <v>3000</v>
      </c>
      <c r="H95" s="159" t="s">
        <v>139</v>
      </c>
      <c r="I95" s="100" t="s">
        <v>805</v>
      </c>
      <c r="J95" s="100" t="str">
        <f>VLOOKUP(I95,Presupuesto!$B$11:$C$566,2,0)</f>
        <v>ALIMENTOS B EBIDAS PARA PERSONAS</v>
      </c>
      <c r="K95" s="100" t="str">
        <f t="shared" si="9"/>
        <v>Investigación Científica</v>
      </c>
      <c r="L95" s="100"/>
      <c r="N95" s="151"/>
    </row>
    <row r="96" spans="2:14">
      <c r="B96" s="95"/>
      <c r="C96" s="101" t="s">
        <v>50</v>
      </c>
      <c r="D96" s="564"/>
      <c r="E96" s="149">
        <v>0</v>
      </c>
      <c r="F96" s="118">
        <v>10000</v>
      </c>
      <c r="G96" s="99">
        <f t="shared" si="8"/>
        <v>0</v>
      </c>
      <c r="H96" s="159" t="s">
        <v>139</v>
      </c>
      <c r="I96" s="326" t="s">
        <v>310</v>
      </c>
      <c r="J96" s="100" t="str">
        <f>VLOOKUP(I96,Presupuesto!$B$11:$C$566,2,0)</f>
        <v>PASAJES (26100-00)</v>
      </c>
      <c r="K96" s="100" t="str">
        <f t="shared" si="9"/>
        <v>Investigación Científica</v>
      </c>
      <c r="L96" s="100"/>
      <c r="N96" s="151"/>
    </row>
    <row r="97" spans="2:14">
      <c r="B97" s="95"/>
      <c r="C97" s="101" t="s">
        <v>429</v>
      </c>
      <c r="D97" s="564"/>
      <c r="E97" s="149">
        <v>0</v>
      </c>
      <c r="F97" s="118">
        <v>250</v>
      </c>
      <c r="G97" s="99">
        <f t="shared" si="8"/>
        <v>0</v>
      </c>
      <c r="H97" s="159" t="s">
        <v>139</v>
      </c>
      <c r="I97" s="100" t="s">
        <v>834</v>
      </c>
      <c r="J97" s="100" t="str">
        <f>VLOOKUP(I97,Presupuesto!$B$11:$C$566,2,0)</f>
        <v>PRODUCTOS PAPEL Y CARTON</v>
      </c>
      <c r="K97" s="100" t="str">
        <f t="shared" si="9"/>
        <v>Investigación Científica</v>
      </c>
      <c r="L97" s="100"/>
      <c r="N97" s="151"/>
    </row>
    <row r="98" spans="2:14">
      <c r="B98" s="95"/>
      <c r="C98" s="101" t="s">
        <v>51</v>
      </c>
      <c r="D98" s="564"/>
      <c r="E98" s="198">
        <f>(D93*25)/500</f>
        <v>0</v>
      </c>
      <c r="F98" s="102">
        <v>85</v>
      </c>
      <c r="G98" s="99">
        <f t="shared" si="8"/>
        <v>0</v>
      </c>
      <c r="H98" s="159" t="s">
        <v>139</v>
      </c>
      <c r="I98" s="100" t="s">
        <v>834</v>
      </c>
      <c r="J98" s="100" t="str">
        <f>VLOOKUP(I98,Presupuesto!$B$11:$C$566,2,0)</f>
        <v>PRODUCTOS PAPEL Y CARTON</v>
      </c>
      <c r="K98" s="100" t="str">
        <f t="shared" si="9"/>
        <v>Investigación Científica</v>
      </c>
      <c r="L98" s="100"/>
      <c r="N98" s="151"/>
    </row>
    <row r="99" spans="2:14">
      <c r="B99" s="95"/>
      <c r="C99" s="101" t="s">
        <v>133</v>
      </c>
      <c r="D99" s="564"/>
      <c r="E99" s="198">
        <f>D93/12</f>
        <v>0</v>
      </c>
      <c r="F99" s="102">
        <v>36</v>
      </c>
      <c r="G99" s="99">
        <f t="shared" si="8"/>
        <v>0</v>
      </c>
      <c r="H99" s="159" t="s">
        <v>139</v>
      </c>
      <c r="I99" s="100" t="s">
        <v>955</v>
      </c>
      <c r="J99" s="100" t="str">
        <f>VLOOKUP(I99,Presupuesto!$B$11:$C$566,2,0)</f>
        <v>UTILES DE ESCRITORIO, OFICINA Y ENSE¥ANZA</v>
      </c>
      <c r="K99" s="100" t="str">
        <f t="shared" si="9"/>
        <v>Investigación Científica</v>
      </c>
      <c r="L99" s="100"/>
      <c r="N99" s="151"/>
    </row>
    <row r="100" spans="2:14">
      <c r="B100" s="95"/>
      <c r="C100" s="101" t="s">
        <v>34</v>
      </c>
      <c r="D100" s="564"/>
      <c r="E100" s="198">
        <f>D93/12</f>
        <v>0</v>
      </c>
      <c r="F100" s="102">
        <v>80</v>
      </c>
      <c r="G100" s="99">
        <f t="shared" si="8"/>
        <v>0</v>
      </c>
      <c r="H100" s="159" t="s">
        <v>139</v>
      </c>
      <c r="I100" s="100" t="s">
        <v>955</v>
      </c>
      <c r="J100" s="100" t="str">
        <f>VLOOKUP(I100,Presupuesto!$B$11:$C$566,2,0)</f>
        <v>UTILES DE ESCRITORIO, OFICINA Y ENSE¥ANZA</v>
      </c>
      <c r="K100" s="100" t="str">
        <f t="shared" si="9"/>
        <v>Investigación Científica</v>
      </c>
      <c r="L100" s="100"/>
      <c r="N100" s="151"/>
    </row>
    <row r="101" spans="2:14">
      <c r="B101" s="95"/>
      <c r="C101" s="111" t="s">
        <v>52</v>
      </c>
      <c r="D101" s="564"/>
      <c r="E101" s="216">
        <v>0</v>
      </c>
      <c r="F101" s="119">
        <v>25</v>
      </c>
      <c r="G101" s="99">
        <f t="shared" si="8"/>
        <v>0</v>
      </c>
      <c r="H101" s="159" t="s">
        <v>139</v>
      </c>
      <c r="I101" s="100" t="s">
        <v>955</v>
      </c>
      <c r="J101" s="100" t="str">
        <f>VLOOKUP(I101,Presupuesto!$B$11:$C$566,2,0)</f>
        <v>UTILES DE ESCRITORIO, OFICINA Y ENSE¥ANZA</v>
      </c>
      <c r="K101" s="100" t="str">
        <f t="shared" si="9"/>
        <v>Investigación Científica</v>
      </c>
      <c r="L101" s="100"/>
      <c r="N101" s="151"/>
    </row>
    <row r="102" spans="2:14" ht="15.75" thickBot="1">
      <c r="B102" s="95"/>
      <c r="C102" s="220" t="s">
        <v>440</v>
      </c>
      <c r="D102" s="221">
        <v>2</v>
      </c>
      <c r="E102" s="339">
        <v>1.25</v>
      </c>
      <c r="F102" s="106">
        <v>3105</v>
      </c>
      <c r="G102" s="107">
        <f>D102*E102*F102</f>
        <v>7762.5</v>
      </c>
      <c r="H102" s="340" t="s">
        <v>139</v>
      </c>
      <c r="I102" s="341" t="s">
        <v>774</v>
      </c>
      <c r="J102" s="108" t="str">
        <f>VLOOKUP(I102,Presupuesto!$B$11:$C$566,2,0)</f>
        <v>VIATICOS NACIONALES</v>
      </c>
      <c r="K102" s="342" t="str">
        <f t="shared" si="9"/>
        <v>Investigación Científica</v>
      </c>
      <c r="L102" s="342"/>
    </row>
    <row r="105" spans="2:14" ht="15.75" thickBot="1"/>
    <row r="106" spans="2:14" ht="15.75" thickBot="1">
      <c r="B106" s="95"/>
      <c r="C106" s="29" t="s">
        <v>43</v>
      </c>
      <c r="D106" s="30">
        <f>SUM(G112:G121)</f>
        <v>0</v>
      </c>
      <c r="E106" s="95"/>
      <c r="F106" s="95"/>
      <c r="G106" s="95"/>
      <c r="H106" s="76"/>
      <c r="I106" s="76"/>
      <c r="J106" s="76"/>
      <c r="K106" s="114"/>
    </row>
    <row r="108" spans="2:14" ht="15.75">
      <c r="B108" s="95"/>
      <c r="C108" s="202" t="s">
        <v>402</v>
      </c>
      <c r="D108" s="420"/>
      <c r="E108" s="95"/>
      <c r="F108" s="95"/>
      <c r="G108" s="95"/>
      <c r="H108" s="76"/>
      <c r="I108" s="76"/>
      <c r="J108" s="76"/>
      <c r="K108" s="114"/>
      <c r="N108" s="151"/>
    </row>
    <row r="109" spans="2:14" ht="18.75">
      <c r="B109" s="95"/>
      <c r="C109" s="212"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c r="N109" s="151"/>
    </row>
    <row r="110" spans="2:14" ht="15.75" thickBot="1"/>
    <row r="111" spans="2:14" ht="32.25" customHeight="1" thickBot="1">
      <c r="B111" s="95"/>
      <c r="C111" s="126" t="s">
        <v>44</v>
      </c>
      <c r="D111" s="129" t="s">
        <v>45</v>
      </c>
      <c r="E111" s="128" t="s">
        <v>55</v>
      </c>
      <c r="F111" s="128" t="s">
        <v>57</v>
      </c>
      <c r="G111" s="127" t="s">
        <v>27</v>
      </c>
      <c r="H111" s="133" t="s">
        <v>141</v>
      </c>
      <c r="I111" s="128" t="s">
        <v>46</v>
      </c>
      <c r="J111" s="128" t="s">
        <v>142</v>
      </c>
      <c r="K111" s="128" t="s">
        <v>420</v>
      </c>
      <c r="L111" s="128" t="s">
        <v>421</v>
      </c>
      <c r="N111" s="151"/>
    </row>
    <row r="112" spans="2:14">
      <c r="B112" s="95"/>
      <c r="C112" s="334" t="s">
        <v>47</v>
      </c>
      <c r="D112" s="563"/>
      <c r="E112" s="335"/>
      <c r="F112" s="116">
        <v>30000</v>
      </c>
      <c r="G112" s="336">
        <f t="shared" ref="G112:G120" si="10">E112*F112</f>
        <v>0</v>
      </c>
      <c r="H112" s="337" t="s">
        <v>139</v>
      </c>
      <c r="I112" s="117" t="s">
        <v>712</v>
      </c>
      <c r="J112" s="117" t="str">
        <f>VLOOKUP(I112,Presupuesto!$B$11:$C$566,2,0)</f>
        <v>SERVICIOS DE CAPACITACION.</v>
      </c>
      <c r="K112" s="338" t="s">
        <v>1382</v>
      </c>
      <c r="L112" s="117"/>
      <c r="N112" s="151"/>
    </row>
    <row r="113" spans="2:14">
      <c r="B113" s="95"/>
      <c r="C113" s="101" t="s">
        <v>48</v>
      </c>
      <c r="D113" s="564"/>
      <c r="E113" s="198">
        <f>D112</f>
        <v>0</v>
      </c>
      <c r="F113" s="102">
        <v>50</v>
      </c>
      <c r="G113" s="99">
        <f t="shared" si="10"/>
        <v>0</v>
      </c>
      <c r="H113" s="159" t="s">
        <v>139</v>
      </c>
      <c r="I113" s="100" t="s">
        <v>730</v>
      </c>
      <c r="J113" s="100" t="str">
        <f>VLOOKUP(I113,Presupuesto!$B$11:$C$566,2,0)</f>
        <v>SERVICIOS DE IMPRENTA PUBLIC.Y REPRODUCCION</v>
      </c>
      <c r="K113" s="100" t="str">
        <f t="shared" ref="K113:K121" si="11">$K$17</f>
        <v>Investigación Científica</v>
      </c>
      <c r="L113" s="100"/>
      <c r="N113" s="151"/>
    </row>
    <row r="114" spans="2:14">
      <c r="B114" s="95"/>
      <c r="C114" s="101" t="s">
        <v>49</v>
      </c>
      <c r="D114" s="564"/>
      <c r="E114" s="198">
        <f>D112</f>
        <v>0</v>
      </c>
      <c r="F114" s="102">
        <v>150</v>
      </c>
      <c r="G114" s="99">
        <f t="shared" si="10"/>
        <v>0</v>
      </c>
      <c r="H114" s="159" t="s">
        <v>139</v>
      </c>
      <c r="I114" s="100" t="s">
        <v>805</v>
      </c>
      <c r="J114" s="100" t="str">
        <f>VLOOKUP(I114,Presupuesto!$B$11:$C$566,2,0)</f>
        <v>ALIMENTOS B EBIDAS PARA PERSONAS</v>
      </c>
      <c r="K114" s="100" t="str">
        <f t="shared" si="11"/>
        <v>Investigación Científica</v>
      </c>
      <c r="L114" s="100"/>
      <c r="N114" s="151"/>
    </row>
    <row r="115" spans="2:14">
      <c r="B115" s="95"/>
      <c r="C115" s="101" t="s">
        <v>50</v>
      </c>
      <c r="D115" s="564"/>
      <c r="E115" s="149">
        <v>0</v>
      </c>
      <c r="F115" s="118">
        <v>10000</v>
      </c>
      <c r="G115" s="99">
        <f t="shared" si="10"/>
        <v>0</v>
      </c>
      <c r="H115" s="159" t="s">
        <v>139</v>
      </c>
      <c r="I115" s="326" t="s">
        <v>310</v>
      </c>
      <c r="J115" s="100" t="str">
        <f>VLOOKUP(I115,Presupuesto!$B$11:$C$566,2,0)</f>
        <v>PASAJES (26100-00)</v>
      </c>
      <c r="K115" s="100" t="str">
        <f t="shared" si="11"/>
        <v>Investigación Científica</v>
      </c>
      <c r="L115" s="100"/>
      <c r="N115" s="151"/>
    </row>
    <row r="116" spans="2:14">
      <c r="B116" s="95"/>
      <c r="C116" s="101" t="s">
        <v>429</v>
      </c>
      <c r="D116" s="564"/>
      <c r="E116" s="149">
        <v>0</v>
      </c>
      <c r="F116" s="118">
        <v>250</v>
      </c>
      <c r="G116" s="99">
        <f t="shared" si="10"/>
        <v>0</v>
      </c>
      <c r="H116" s="159" t="s">
        <v>139</v>
      </c>
      <c r="I116" s="100" t="s">
        <v>834</v>
      </c>
      <c r="J116" s="100" t="str">
        <f>VLOOKUP(I116,Presupuesto!$B$11:$C$566,2,0)</f>
        <v>PRODUCTOS PAPEL Y CARTON</v>
      </c>
      <c r="K116" s="100" t="str">
        <f t="shared" si="11"/>
        <v>Investigación Científica</v>
      </c>
      <c r="L116" s="100"/>
      <c r="N116" s="151"/>
    </row>
    <row r="117" spans="2:14">
      <c r="B117" s="95"/>
      <c r="C117" s="101" t="s">
        <v>51</v>
      </c>
      <c r="D117" s="564"/>
      <c r="E117" s="198">
        <f>(D112*25)/500</f>
        <v>0</v>
      </c>
      <c r="F117" s="102">
        <v>85</v>
      </c>
      <c r="G117" s="99">
        <f t="shared" si="10"/>
        <v>0</v>
      </c>
      <c r="H117" s="159" t="s">
        <v>139</v>
      </c>
      <c r="I117" s="100" t="s">
        <v>834</v>
      </c>
      <c r="J117" s="100" t="str">
        <f>VLOOKUP(I117,Presupuesto!$B$11:$C$566,2,0)</f>
        <v>PRODUCTOS PAPEL Y CARTON</v>
      </c>
      <c r="K117" s="100" t="str">
        <f t="shared" si="11"/>
        <v>Investigación Científica</v>
      </c>
      <c r="L117" s="100"/>
      <c r="N117" s="151"/>
    </row>
    <row r="118" spans="2:14">
      <c r="B118" s="95"/>
      <c r="C118" s="101" t="s">
        <v>133</v>
      </c>
      <c r="D118" s="564"/>
      <c r="E118" s="198">
        <f>D112/12</f>
        <v>0</v>
      </c>
      <c r="F118" s="102">
        <v>36</v>
      </c>
      <c r="G118" s="99">
        <f t="shared" si="10"/>
        <v>0</v>
      </c>
      <c r="H118" s="159" t="s">
        <v>139</v>
      </c>
      <c r="I118" s="100" t="s">
        <v>955</v>
      </c>
      <c r="J118" s="100" t="str">
        <f>VLOOKUP(I118,Presupuesto!$B$11:$C$566,2,0)</f>
        <v>UTILES DE ESCRITORIO, OFICINA Y ENSE¥ANZA</v>
      </c>
      <c r="K118" s="100" t="str">
        <f t="shared" si="11"/>
        <v>Investigación Científica</v>
      </c>
      <c r="L118" s="100"/>
      <c r="N118" s="151"/>
    </row>
    <row r="119" spans="2:14">
      <c r="B119" s="95"/>
      <c r="C119" s="101" t="s">
        <v>34</v>
      </c>
      <c r="D119" s="564"/>
      <c r="E119" s="198">
        <f>D112/12</f>
        <v>0</v>
      </c>
      <c r="F119" s="102">
        <v>80</v>
      </c>
      <c r="G119" s="99">
        <f t="shared" si="10"/>
        <v>0</v>
      </c>
      <c r="H119" s="159" t="s">
        <v>139</v>
      </c>
      <c r="I119" s="100" t="s">
        <v>955</v>
      </c>
      <c r="J119" s="100" t="str">
        <f>VLOOKUP(I119,Presupuesto!$B$11:$C$566,2,0)</f>
        <v>UTILES DE ESCRITORIO, OFICINA Y ENSE¥ANZA</v>
      </c>
      <c r="K119" s="100" t="str">
        <f t="shared" si="11"/>
        <v>Investigación Científica</v>
      </c>
      <c r="L119" s="100"/>
      <c r="N119" s="151"/>
    </row>
    <row r="120" spans="2:14">
      <c r="B120" s="95"/>
      <c r="C120" s="111" t="s">
        <v>52</v>
      </c>
      <c r="D120" s="564"/>
      <c r="E120" s="216">
        <v>0</v>
      </c>
      <c r="F120" s="119">
        <v>25</v>
      </c>
      <c r="G120" s="99">
        <f t="shared" si="10"/>
        <v>0</v>
      </c>
      <c r="H120" s="159" t="s">
        <v>139</v>
      </c>
      <c r="I120" s="100" t="s">
        <v>955</v>
      </c>
      <c r="J120" s="100" t="str">
        <f>VLOOKUP(I120,Presupuesto!$B$11:$C$566,2,0)</f>
        <v>UTILES DE ESCRITORIO, OFICINA Y ENSE¥ANZA</v>
      </c>
      <c r="K120" s="100" t="str">
        <f t="shared" si="11"/>
        <v>Investigación Científica</v>
      </c>
      <c r="L120" s="100"/>
      <c r="N120" s="151"/>
    </row>
    <row r="121" spans="2:14" ht="15.75" thickBot="1">
      <c r="B121" s="95"/>
      <c r="C121" s="220" t="s">
        <v>442</v>
      </c>
      <c r="D121" s="221">
        <v>0</v>
      </c>
      <c r="E121" s="339">
        <v>0</v>
      </c>
      <c r="F121" s="106">
        <f>HLOOKUP(C121,$AH$2:$BU$3,2,0)</f>
        <v>1150</v>
      </c>
      <c r="G121" s="107">
        <f>D121*E121*F121</f>
        <v>0</v>
      </c>
      <c r="H121" s="340" t="s">
        <v>139</v>
      </c>
      <c r="I121" s="341" t="s">
        <v>774</v>
      </c>
      <c r="J121" s="108" t="str">
        <f>VLOOKUP(I121,Presupuesto!$B$11:$C$566,2,0)</f>
        <v>VIATICOS NACIONALES</v>
      </c>
      <c r="K121" s="342" t="str">
        <f t="shared" si="11"/>
        <v>Investigación Científica</v>
      </c>
      <c r="L121" s="342"/>
    </row>
  </sheetData>
  <mergeCells count="6">
    <mergeCell ref="D112:D120"/>
    <mergeCell ref="D17:D25"/>
    <mergeCell ref="D36:D44"/>
    <mergeCell ref="D55:D63"/>
    <mergeCell ref="D74:D82"/>
    <mergeCell ref="D93:D101"/>
  </mergeCells>
  <dataValidations count="5">
    <dataValidation type="list" allowBlank="1" showInputMessage="1" showErrorMessage="1" sqref="C25:C26 C45 C64 C83 C102 C121">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93:K102 K112:K121">
      <formula1>$A$2:$O$2</formula1>
    </dataValidation>
    <dataValidation type="list" allowBlank="1" showInputMessage="1" showErrorMessage="1" errorTitle="¡Ingreso no valido!" error="Favor ingrese un elemento de la lista." promptTitle="Tipo de Presupuesto" prompt="Seleccione una opción de la lista." sqref="H93:H102 H36:H45 H55:H64 H74:H83 H17:H26 H112:H121">
      <formula1>$S$2:$T$2</formula1>
    </dataValidation>
    <dataValidation type="list" allowBlank="1" showInputMessage="1" showErrorMessage="1" errorTitle="¡Ingreso Inválido!" error="Verifique el valor ingresado.&#10;" sqref="I93:I102 I36:I45 I55:I64 I74:I83 I17:I26 I112:I121">
      <formula1>$A$1:$UI$1</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tabColor rgb="FF92D050"/>
  </sheetPr>
  <dimension ref="A1:UI40"/>
  <sheetViews>
    <sheetView showGridLines="0" topLeftCell="A7" zoomScale="84" zoomScaleNormal="84" workbookViewId="0">
      <selection activeCell="C51" sqref="C51"/>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23.7109375" style="87"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2" t="s">
        <v>1380</v>
      </c>
      <c r="B2" s="122" t="s">
        <v>1382</v>
      </c>
      <c r="C2" s="122" t="s">
        <v>483</v>
      </c>
      <c r="D2" s="158" t="s">
        <v>1381</v>
      </c>
      <c r="E2" s="122" t="s">
        <v>1383</v>
      </c>
      <c r="F2" s="122" t="s">
        <v>484</v>
      </c>
      <c r="G2" s="122" t="s">
        <v>1384</v>
      </c>
      <c r="H2" s="158" t="s">
        <v>1385</v>
      </c>
      <c r="I2" s="122" t="s">
        <v>1386</v>
      </c>
      <c r="J2" s="122" t="s">
        <v>1492</v>
      </c>
      <c r="K2" s="122" t="s">
        <v>1387</v>
      </c>
      <c r="L2" s="122" t="s">
        <v>1388</v>
      </c>
      <c r="M2" s="122" t="s">
        <v>1389</v>
      </c>
      <c r="N2" s="122" t="s">
        <v>1390</v>
      </c>
      <c r="O2" s="122" t="s">
        <v>1391</v>
      </c>
      <c r="R2" s="122" t="s">
        <v>139</v>
      </c>
      <c r="S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122" t="s">
        <v>432</v>
      </c>
      <c r="AI2" s="122" t="s">
        <v>433</v>
      </c>
      <c r="AJ2" s="122" t="s">
        <v>434</v>
      </c>
      <c r="AK2" s="122" t="s">
        <v>435</v>
      </c>
      <c r="AL2" s="122" t="s">
        <v>436</v>
      </c>
      <c r="AM2" s="122" t="s">
        <v>439</v>
      </c>
      <c r="AN2" s="122" t="s">
        <v>437</v>
      </c>
      <c r="AO2" s="122" t="s">
        <v>438</v>
      </c>
      <c r="AP2" s="122" t="s">
        <v>440</v>
      </c>
      <c r="AQ2" s="122" t="s">
        <v>441</v>
      </c>
      <c r="AR2" s="122" t="s">
        <v>442</v>
      </c>
      <c r="AS2" s="122" t="s">
        <v>443</v>
      </c>
      <c r="AT2" s="122" t="s">
        <v>444</v>
      </c>
      <c r="AU2" s="122" t="s">
        <v>445</v>
      </c>
      <c r="AV2" s="122" t="s">
        <v>446</v>
      </c>
      <c r="AW2" s="122" t="s">
        <v>447</v>
      </c>
      <c r="AX2" s="122" t="s">
        <v>448</v>
      </c>
      <c r="AY2" s="122" t="s">
        <v>449</v>
      </c>
      <c r="AZ2" s="122" t="s">
        <v>450</v>
      </c>
      <c r="BA2" s="122" t="s">
        <v>451</v>
      </c>
      <c r="BB2" s="122" t="s">
        <v>452</v>
      </c>
      <c r="BC2" s="122" t="s">
        <v>453</v>
      </c>
      <c r="BD2" s="122" t="s">
        <v>454</v>
      </c>
      <c r="BE2" s="122" t="s">
        <v>455</v>
      </c>
      <c r="BF2" s="122" t="s">
        <v>456</v>
      </c>
      <c r="BG2" s="122" t="s">
        <v>457</v>
      </c>
      <c r="BH2" s="122" t="s">
        <v>458</v>
      </c>
      <c r="BI2" s="122" t="s">
        <v>459</v>
      </c>
      <c r="BJ2" s="122" t="s">
        <v>460</v>
      </c>
      <c r="BK2" s="122" t="s">
        <v>461</v>
      </c>
      <c r="BL2" s="122" t="s">
        <v>462</v>
      </c>
      <c r="BM2" s="122" t="s">
        <v>463</v>
      </c>
      <c r="BN2" s="122" t="s">
        <v>464</v>
      </c>
      <c r="BO2" s="122" t="s">
        <v>465</v>
      </c>
      <c r="BP2" s="122" t="s">
        <v>466</v>
      </c>
      <c r="BQ2" s="122" t="s">
        <v>467</v>
      </c>
      <c r="BR2" s="122" t="s">
        <v>468</v>
      </c>
      <c r="BS2" s="122" t="s">
        <v>469</v>
      </c>
      <c r="BT2" s="122" t="s">
        <v>470</v>
      </c>
      <c r="BU2" s="122" t="s">
        <v>471</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08">
        <v>41436.800000000003</v>
      </c>
      <c r="CA3" s="308">
        <v>37669.82</v>
      </c>
      <c r="CB3" s="308">
        <v>33902.839999999997</v>
      </c>
      <c r="CC3" s="308">
        <v>30135.85</v>
      </c>
      <c r="CD3" s="308">
        <v>28252.36</v>
      </c>
      <c r="CE3" s="308">
        <v>26368.87</v>
      </c>
      <c r="CF3" s="308">
        <v>17893.16</v>
      </c>
      <c r="CG3" s="308">
        <v>16951.419999999998</v>
      </c>
      <c r="CH3" s="308">
        <v>13184.44</v>
      </c>
      <c r="CI3" s="308">
        <v>15032.56</v>
      </c>
      <c r="CJ3" s="308">
        <v>13264.02</v>
      </c>
      <c r="CK3" s="308">
        <v>12379.75</v>
      </c>
      <c r="CL3" s="308">
        <v>439.49</v>
      </c>
      <c r="CM3" s="308">
        <v>1904.46</v>
      </c>
    </row>
    <row r="5" spans="1:555" ht="52.5">
      <c r="C5" s="193" t="s">
        <v>138</v>
      </c>
      <c r="D5" s="166">
        <f>SUMIF(C:C,$C$10,D:D)</f>
        <v>3942250</v>
      </c>
      <c r="CA5" s="308"/>
    </row>
    <row r="6" spans="1:555">
      <c r="CA6" s="308"/>
    </row>
    <row r="7" spans="1:555">
      <c r="CA7" s="308"/>
    </row>
    <row r="8" spans="1:555">
      <c r="C8" s="70" t="s">
        <v>54</v>
      </c>
      <c r="D8" s="79"/>
      <c r="E8" s="70"/>
      <c r="F8" s="70"/>
      <c r="G8" s="70"/>
      <c r="H8" s="79"/>
      <c r="I8" s="70"/>
      <c r="J8" s="70"/>
      <c r="CA8" s="308"/>
    </row>
    <row r="9" spans="1:555" ht="15.75" thickBot="1">
      <c r="C9" s="96"/>
      <c r="D9" s="79"/>
      <c r="E9" s="96"/>
      <c r="F9" s="96"/>
      <c r="G9" s="96"/>
      <c r="H9" s="79"/>
      <c r="I9" s="96"/>
      <c r="J9" s="121"/>
      <c r="CA9" s="308"/>
    </row>
    <row r="10" spans="1:555" ht="15.75" thickBot="1">
      <c r="C10" s="69" t="s">
        <v>43</v>
      </c>
      <c r="D10" s="30">
        <f>SUM(G17:G19)</f>
        <v>385000</v>
      </c>
      <c r="E10" s="95"/>
      <c r="F10" s="95"/>
      <c r="G10" s="95"/>
      <c r="H10" s="76"/>
      <c r="I10" s="76"/>
      <c r="J10" s="76"/>
      <c r="CA10" s="308"/>
    </row>
    <row r="11" spans="1:555">
      <c r="B11" s="175"/>
      <c r="D11" s="31"/>
      <c r="E11" s="95"/>
      <c r="F11" s="95"/>
      <c r="G11" s="95"/>
      <c r="H11" s="76"/>
      <c r="I11" s="76"/>
      <c r="J11" s="76"/>
      <c r="CA11" s="308"/>
    </row>
    <row r="12" spans="1:555">
      <c r="B12" s="175"/>
      <c r="D12" s="31"/>
      <c r="E12" s="95"/>
      <c r="F12" s="95"/>
      <c r="G12" s="95"/>
      <c r="H12" s="76"/>
      <c r="I12" s="76"/>
      <c r="J12" s="76"/>
      <c r="CA12" s="308"/>
    </row>
    <row r="13" spans="1:555" ht="15.75">
      <c r="C13" s="202" t="s">
        <v>402</v>
      </c>
      <c r="D13" s="203" t="str">
        <f>+'Investigación Científica'!E19</f>
        <v>b.7</v>
      </c>
      <c r="E13" s="95"/>
      <c r="F13" s="95"/>
      <c r="G13" s="95"/>
      <c r="H13" s="76"/>
      <c r="I13" s="76"/>
      <c r="J13" s="76"/>
      <c r="CA13" s="308"/>
    </row>
    <row r="14" spans="1:555" ht="18.7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13) Difundir los hallazgos y actividades de investigación por medio de 7 “Puntos de Información Científica (PICs).                                 </v>
      </c>
      <c r="D14" s="31"/>
      <c r="E14" s="95"/>
      <c r="F14" s="95"/>
      <c r="G14" s="95"/>
      <c r="H14" s="76"/>
      <c r="I14" s="76"/>
      <c r="J14" s="76"/>
      <c r="CA14" s="308"/>
    </row>
    <row r="15" spans="1:555" ht="15.75" thickBot="1">
      <c r="C15" s="96"/>
      <c r="D15" s="31"/>
      <c r="E15" s="95"/>
      <c r="F15" s="95"/>
      <c r="G15" s="95"/>
      <c r="H15" s="76"/>
      <c r="I15" s="76"/>
      <c r="J15" s="76"/>
      <c r="CA15" s="308"/>
    </row>
    <row r="16" spans="1:555" ht="30.75" thickBot="1">
      <c r="C16" s="448" t="s">
        <v>44</v>
      </c>
      <c r="D16" s="137" t="s">
        <v>55</v>
      </c>
      <c r="E16" s="168" t="s">
        <v>56</v>
      </c>
      <c r="F16" s="137" t="s">
        <v>57</v>
      </c>
      <c r="G16" s="449" t="s">
        <v>27</v>
      </c>
      <c r="H16" s="443" t="s">
        <v>141</v>
      </c>
      <c r="I16" s="168" t="s">
        <v>46</v>
      </c>
      <c r="J16" s="168" t="s">
        <v>142</v>
      </c>
      <c r="K16" s="168" t="s">
        <v>420</v>
      </c>
      <c r="L16" s="168" t="s">
        <v>421</v>
      </c>
      <c r="CA16" s="308"/>
    </row>
    <row r="17" spans="2:79" ht="15.75" thickBot="1">
      <c r="C17" s="138" t="s">
        <v>60</v>
      </c>
      <c r="D17" s="503">
        <v>1</v>
      </c>
      <c r="E17" s="504">
        <v>11</v>
      </c>
      <c r="F17" s="505">
        <v>35000</v>
      </c>
      <c r="G17" s="477">
        <f>D17*E17*F17</f>
        <v>385000</v>
      </c>
      <c r="H17" s="476" t="s">
        <v>139</v>
      </c>
      <c r="I17" s="115" t="s">
        <v>718</v>
      </c>
      <c r="J17" s="115" t="str">
        <f>VLOOKUP(I17,Presupuesto!$B$11:$C$565,2,0)</f>
        <v>OTROS SERVICIOS TECNICOS Y PROFESIONALES</v>
      </c>
      <c r="K17" s="117" t="s">
        <v>1382</v>
      </c>
      <c r="L17" s="117"/>
    </row>
    <row r="18" spans="2:79">
      <c r="C18" s="502" t="s">
        <v>58</v>
      </c>
      <c r="D18" s="162"/>
      <c r="E18" s="130">
        <v>0</v>
      </c>
      <c r="F18" s="442">
        <v>0</v>
      </c>
      <c r="G18" s="99">
        <f>F18</f>
        <v>0</v>
      </c>
      <c r="H18" s="162" t="s">
        <v>139</v>
      </c>
      <c r="I18" s="103" t="s">
        <v>718</v>
      </c>
      <c r="J18" s="103" t="str">
        <f>VLOOKUP(I18,Presupuesto!$B$11:$C$565,2,0)</f>
        <v>OTROS SERVICIOS TECNICOS Y PROFESIONALES</v>
      </c>
      <c r="K18" s="100" t="s">
        <v>1382</v>
      </c>
      <c r="L18" s="100"/>
    </row>
    <row r="19" spans="2:79" ht="15.75" thickBot="1">
      <c r="C19" s="171" t="s">
        <v>59</v>
      </c>
      <c r="D19" s="160"/>
      <c r="E19" s="132">
        <v>0</v>
      </c>
      <c r="F19" s="106">
        <v>0</v>
      </c>
      <c r="G19" s="452">
        <f>F19</f>
        <v>0</v>
      </c>
      <c r="H19" s="453" t="s">
        <v>139</v>
      </c>
      <c r="I19" s="124" t="s">
        <v>718</v>
      </c>
      <c r="J19" s="124" t="str">
        <f>VLOOKUP(I19,Presupuesto!$B$11:$C$565,2,0)</f>
        <v>OTROS SERVICIOS TECNICOS Y PROFESIONALES</v>
      </c>
      <c r="K19" s="342" t="s">
        <v>1382</v>
      </c>
      <c r="L19" s="342"/>
    </row>
    <row r="24" spans="2:79" ht="15.75" thickBot="1"/>
    <row r="25" spans="2:79" ht="15.75" thickBot="1">
      <c r="C25" s="69" t="s">
        <v>43</v>
      </c>
      <c r="D25" s="30">
        <f>SUM(G32:G40)</f>
        <v>3557250</v>
      </c>
      <c r="E25" s="95"/>
      <c r="F25" s="95"/>
      <c r="G25" s="95"/>
      <c r="H25" s="76"/>
      <c r="I25" s="76"/>
      <c r="J25" s="76"/>
      <c r="CA25" s="308"/>
    </row>
    <row r="26" spans="2:79">
      <c r="B26" s="175"/>
      <c r="D26" s="501">
        <f>+D25/4</f>
        <v>889312.5</v>
      </c>
      <c r="E26" s="95"/>
      <c r="F26" s="95"/>
      <c r="G26" s="95"/>
      <c r="H26" s="76"/>
      <c r="I26" s="76"/>
      <c r="J26" s="76"/>
      <c r="CA26" s="308"/>
    </row>
    <row r="27" spans="2:79">
      <c r="B27" s="175"/>
      <c r="D27" s="31"/>
      <c r="E27" s="95"/>
      <c r="F27" s="95"/>
      <c r="G27" s="95"/>
      <c r="H27" s="76"/>
      <c r="I27" s="76"/>
      <c r="J27" s="76"/>
      <c r="CA27" s="308"/>
    </row>
    <row r="28" spans="2:79" ht="15.75">
      <c r="C28" s="202" t="s">
        <v>402</v>
      </c>
      <c r="D28" s="203" t="str">
        <f>+'Investigación Científica'!E41</f>
        <v>e.14</v>
      </c>
      <c r="E28" s="95"/>
      <c r="F28" s="95"/>
      <c r="G28" s="95"/>
      <c r="H28" s="76"/>
      <c r="I28" s="76"/>
      <c r="J28" s="76"/>
      <c r="CA28" s="308"/>
    </row>
    <row r="29" spans="2:79" ht="18.75">
      <c r="C29" s="212" t="str">
        <f>IFERROR(VLOOKUP(D28,'Desarrollo e Innov. Curricular'!$E:$F,2,FALSE),IFERROR(VLOOKUP(D28,'Investigación Científica'!$E:$F,2,FALSE),IFERROR(VLOOKUP(D28,'Vinculación Univ. Sociedad'!$E:$F,2,FALSE),IFERROR(VLOOKUP(D28,'Docencia y Profesorado Universi'!$E:$F,2,FALSE),IFERROR(VLOOKUP(D28,'Estudiantes y Graduados'!$E:$F,2,FALSE),IFERROR(VLOOKUP(D28,'Gestion Administrativa'!$E:$F,2,FALSE),IFERROR(VLOOKUP(D28,'Gestión Académica'!$E:$F,2,FALSE),IFERROR(VLOOKUP(D28,'Aseguramiento de la Calidad'!$E:$F,2,FALSE),IFERROR(VLOOKUP(D28,'Gestión del Conocimiento'!$E:$F,2,FALSE),IFERROR(VLOOKUP(D28,'Gobernabilidad y Procesos...'!$E:$F,2,FALSE),IFERROR(VLOOKUP(D28,'Gestión del Talento Humano'!$E:$F,2,FALSE),IFERROR(VLOOKUP(D28,'Internacionalización de la E.S.'!$E:$F,2,FALSE),IFERROR(VLOOKUP(D28,Posgrado!$E:$F,2,FALSE),IFERROR(VLOOKUP(D28,'Cultura de Innovación Insti...'!$E:$F,2,FALSE),VLOOKUP(D28,'Lo Esencial de la Reforma Univ.'!$E:$F,2,0)))))))))))))))</f>
        <v xml:space="preserve">35) Adquirir diferentes recursos para el funcionamiento de la estructura de investigación científica de  la UNAH.                       </v>
      </c>
      <c r="D29" s="31"/>
      <c r="E29" s="95"/>
      <c r="F29" s="95"/>
      <c r="G29" s="95"/>
      <c r="H29" s="76"/>
      <c r="I29" s="76"/>
      <c r="J29" s="76"/>
      <c r="CA29" s="308"/>
    </row>
    <row r="30" spans="2:79" ht="15.75" thickBot="1">
      <c r="C30" s="175"/>
      <c r="D30" s="31"/>
      <c r="E30" s="95"/>
      <c r="F30" s="95"/>
      <c r="G30" s="95"/>
      <c r="H30" s="76"/>
      <c r="I30" s="76"/>
      <c r="J30" s="76"/>
      <c r="CA30" s="308"/>
    </row>
    <row r="31" spans="2:79" ht="30.75" thickBot="1">
      <c r="C31" s="448" t="s">
        <v>44</v>
      </c>
      <c r="D31" s="137" t="s">
        <v>55</v>
      </c>
      <c r="E31" s="168" t="s">
        <v>56</v>
      </c>
      <c r="F31" s="137" t="s">
        <v>57</v>
      </c>
      <c r="G31" s="449" t="s">
        <v>27</v>
      </c>
      <c r="H31" s="443" t="s">
        <v>141</v>
      </c>
      <c r="I31" s="168" t="s">
        <v>46</v>
      </c>
      <c r="J31" s="168" t="s">
        <v>142</v>
      </c>
      <c r="K31" s="168" t="s">
        <v>420</v>
      </c>
      <c r="L31" s="168" t="s">
        <v>421</v>
      </c>
      <c r="CA31" s="308"/>
    </row>
    <row r="32" spans="2:79" ht="15.75" thickBot="1">
      <c r="C32" s="138" t="s">
        <v>84</v>
      </c>
      <c r="D32" s="450">
        <v>4</v>
      </c>
      <c r="E32" s="451">
        <v>12</v>
      </c>
      <c r="F32" s="116">
        <v>28000</v>
      </c>
      <c r="G32" s="477">
        <f>D32*E32*F32</f>
        <v>1344000</v>
      </c>
      <c r="H32" s="476" t="s">
        <v>139</v>
      </c>
      <c r="I32" s="115" t="s">
        <v>577</v>
      </c>
      <c r="J32" s="115" t="str">
        <f>VLOOKUP(I32,Presupuesto!$B$11:$C$565,2,0)</f>
        <v>CONTRATOS ESPECIALES</v>
      </c>
      <c r="K32" s="117" t="s">
        <v>1382</v>
      </c>
      <c r="L32" s="117"/>
    </row>
    <row r="33" spans="3:12">
      <c r="C33" s="169" t="s">
        <v>58</v>
      </c>
      <c r="D33" s="161"/>
      <c r="E33" s="152">
        <v>0</v>
      </c>
      <c r="F33" s="102">
        <f>IF(E32=0,"",(G32/E32)/12*E32)</f>
        <v>112000</v>
      </c>
      <c r="G33" s="99">
        <f>F33</f>
        <v>112000</v>
      </c>
      <c r="H33" s="162" t="s">
        <v>139</v>
      </c>
      <c r="I33" s="117" t="s">
        <v>529</v>
      </c>
      <c r="J33" s="103" t="str">
        <f>VLOOKUP(I33,Presupuesto!$B$11:$C$565,2,0)</f>
        <v>AGUINALDO Y DECIMO CUARTO MES</v>
      </c>
      <c r="K33" s="100" t="s">
        <v>1382</v>
      </c>
      <c r="L33" s="100"/>
    </row>
    <row r="34" spans="3:12" ht="15.75" thickBot="1">
      <c r="C34" s="170" t="s">
        <v>59</v>
      </c>
      <c r="D34" s="161"/>
      <c r="E34" s="152">
        <v>0</v>
      </c>
      <c r="F34" s="102">
        <f>IF(E32&lt;6,"",((E32-6)/12)*(G32/E32))</f>
        <v>56000</v>
      </c>
      <c r="G34" s="99">
        <f>F34</f>
        <v>56000</v>
      </c>
      <c r="H34" s="162" t="s">
        <v>139</v>
      </c>
      <c r="I34" s="103" t="s">
        <v>532</v>
      </c>
      <c r="J34" s="103" t="str">
        <f>VLOOKUP(I34,Presupuesto!$B$11:$C$565,2,0)</f>
        <v>DECIMOCUARTO MES</v>
      </c>
      <c r="K34" s="100" t="s">
        <v>1382</v>
      </c>
      <c r="L34" s="100"/>
    </row>
    <row r="35" spans="3:12" ht="15.75" thickBot="1">
      <c r="C35" s="138" t="s">
        <v>84</v>
      </c>
      <c r="D35" s="197">
        <v>5</v>
      </c>
      <c r="E35" s="150">
        <v>12</v>
      </c>
      <c r="F35" s="118">
        <v>17000</v>
      </c>
      <c r="G35" s="477">
        <f>D35*E35*F35</f>
        <v>1020000</v>
      </c>
      <c r="H35" s="476" t="s">
        <v>139</v>
      </c>
      <c r="I35" s="115" t="s">
        <v>577</v>
      </c>
      <c r="J35" s="115" t="str">
        <f>VLOOKUP(I35,Presupuesto!$B$11:$C$565,2,0)</f>
        <v>CONTRATOS ESPECIALES</v>
      </c>
      <c r="K35" s="100" t="s">
        <v>1382</v>
      </c>
      <c r="L35" s="100"/>
    </row>
    <row r="36" spans="3:12">
      <c r="C36" s="169" t="s">
        <v>58</v>
      </c>
      <c r="D36" s="161"/>
      <c r="E36" s="152">
        <v>0</v>
      </c>
      <c r="F36" s="102">
        <f t="shared" ref="F36" si="0">IF(E35=0,"",(G35/E35)/12*E35)</f>
        <v>85000</v>
      </c>
      <c r="G36" s="99">
        <f>F36</f>
        <v>85000</v>
      </c>
      <c r="H36" s="162" t="s">
        <v>139</v>
      </c>
      <c r="I36" s="117" t="s">
        <v>529</v>
      </c>
      <c r="J36" s="103" t="str">
        <f>VLOOKUP(I36,Presupuesto!$B$11:$C$565,2,0)</f>
        <v>AGUINALDO Y DECIMO CUARTO MES</v>
      </c>
      <c r="K36" s="100" t="s">
        <v>1382</v>
      </c>
      <c r="L36" s="100"/>
    </row>
    <row r="37" spans="3:12" ht="15.75" thickBot="1">
      <c r="C37" s="170" t="s">
        <v>59</v>
      </c>
      <c r="D37" s="161"/>
      <c r="E37" s="152">
        <v>0</v>
      </c>
      <c r="F37" s="102">
        <f>IF(E35&lt;6,"",((E35-6)/12)*(G35/E35))</f>
        <v>42500</v>
      </c>
      <c r="G37" s="99">
        <f>F37</f>
        <v>42500</v>
      </c>
      <c r="H37" s="162" t="s">
        <v>139</v>
      </c>
      <c r="I37" s="103" t="s">
        <v>532</v>
      </c>
      <c r="J37" s="103" t="str">
        <f>VLOOKUP(I37,Presupuesto!$B$11:$C$565,2,0)</f>
        <v>DECIMOCUARTO MES</v>
      </c>
      <c r="K37" s="100" t="s">
        <v>1382</v>
      </c>
      <c r="L37" s="100"/>
    </row>
    <row r="38" spans="3:12" ht="15.75" thickBot="1">
      <c r="C38" s="138" t="s">
        <v>84</v>
      </c>
      <c r="D38" s="197">
        <v>7</v>
      </c>
      <c r="E38" s="150">
        <v>12</v>
      </c>
      <c r="F38" s="118">
        <v>9500</v>
      </c>
      <c r="G38" s="477">
        <f>D38*E38*F38</f>
        <v>798000</v>
      </c>
      <c r="H38" s="476" t="s">
        <v>139</v>
      </c>
      <c r="I38" s="115" t="s">
        <v>577</v>
      </c>
      <c r="J38" s="115" t="str">
        <f>VLOOKUP(I38,Presupuesto!$B$11:$C$565,2,0)</f>
        <v>CONTRATOS ESPECIALES</v>
      </c>
      <c r="K38" s="100" t="s">
        <v>1382</v>
      </c>
      <c r="L38" s="100"/>
    </row>
    <row r="39" spans="3:12">
      <c r="C39" s="169" t="s">
        <v>58</v>
      </c>
      <c r="D39" s="167"/>
      <c r="E39" s="131">
        <v>0</v>
      </c>
      <c r="F39" s="119">
        <f t="shared" ref="F39" si="1">IF(E38=0,"",(G38/E38)/12*E38)</f>
        <v>66500</v>
      </c>
      <c r="G39" s="120">
        <f>F39</f>
        <v>66500</v>
      </c>
      <c r="H39" s="162" t="s">
        <v>139</v>
      </c>
      <c r="I39" s="103" t="s">
        <v>529</v>
      </c>
      <c r="J39" s="103" t="str">
        <f>VLOOKUP(I39,Presupuesto!$B$11:$C$565,2,0)</f>
        <v>AGUINALDO Y DECIMO CUARTO MES</v>
      </c>
      <c r="K39" s="100" t="s">
        <v>1382</v>
      </c>
      <c r="L39" s="100"/>
    </row>
    <row r="40" spans="3:12" ht="15.75" thickBot="1">
      <c r="C40" s="171" t="s">
        <v>59</v>
      </c>
      <c r="D40" s="160"/>
      <c r="E40" s="132">
        <v>0</v>
      </c>
      <c r="F40" s="106">
        <f>IF(E38&lt;6,"",((E38-6)/12)*(G38/E38))</f>
        <v>33250</v>
      </c>
      <c r="G40" s="107">
        <f>F40</f>
        <v>33250</v>
      </c>
      <c r="H40" s="160" t="s">
        <v>139</v>
      </c>
      <c r="I40" s="124" t="s">
        <v>532</v>
      </c>
      <c r="J40" s="124" t="str">
        <f>VLOOKUP(I40,Presupuesto!$B$11:$C$565,2,0)</f>
        <v>DECIMOCUARTO MES</v>
      </c>
      <c r="K40" s="342" t="s">
        <v>1382</v>
      </c>
      <c r="L40" s="124"/>
    </row>
  </sheetData>
  <dataValidations count="4">
    <dataValidation type="list" allowBlank="1" showInputMessage="1" showErrorMessage="1" errorTitle="¡Ingreso no Válido!" error="Por favor seleccione una opción de la lista" promptTitle="Tipo de Presupuesto" prompt="Seleccione una opción de la lista." sqref="H32:H40 H17:H19">
      <formula1>$R$2:$S$2</formula1>
    </dataValidation>
    <dataValidation type="list" allowBlank="1" showInputMessage="1" showErrorMessage="1" errorTitle="¡Ingreso Inválido!" error="Seleccione una opción de la lista." promptTitle="Dimensión Estratégica" prompt="Seleccione una opción de la lista." sqref="K17:K19 K32:K40">
      <formula1>$A$2:$O$2</formula1>
    </dataValidation>
    <dataValidation type="list" allowBlank="1" showInputMessage="1" showErrorMessage="1" errorTitle="¡Ingreso Inválido!" error="Seleccione una opción de la lista" promptTitle="Mes Requerido" prompt="Seleccione el mes en el que requiere el recurso." sqref="L32:L40 L17:L19">
      <formula1>$U$2:$AF$2</formula1>
    </dataValidation>
    <dataValidation type="list" allowBlank="1" showInputMessage="1" showErrorMessage="1" errorTitle="¡Ingreso Inválido!" error="Verifique el valor ingresado." sqref="I32:I40 I17:I19">
      <formula1>$A$1:$UI$1</formula1>
    </dataValidation>
  </dataValidations>
  <pageMargins left="0.7" right="0.7" top="0.75" bottom="0.75" header="0.3" footer="0.3"/>
  <pageSetup orientation="portrait" horizontalDpi="300" verticalDpi="300" r:id="rId1"/>
  <ignoredErrors>
    <ignoredError sqref="G35 G38" formula="1"/>
  </ignoredErrors>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C5" sqref="C5"/>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2" t="s">
        <v>1380</v>
      </c>
      <c r="B2" s="122" t="s">
        <v>1382</v>
      </c>
      <c r="C2" s="122" t="s">
        <v>483</v>
      </c>
      <c r="D2" s="122" t="s">
        <v>1381</v>
      </c>
      <c r="E2" s="122" t="s">
        <v>1383</v>
      </c>
      <c r="F2" s="122" t="s">
        <v>484</v>
      </c>
      <c r="G2" s="158" t="s">
        <v>1384</v>
      </c>
      <c r="H2" s="122" t="s">
        <v>1385</v>
      </c>
      <c r="I2" s="122" t="s">
        <v>1386</v>
      </c>
      <c r="J2" s="122" t="s">
        <v>1492</v>
      </c>
      <c r="K2" s="122" t="s">
        <v>1387</v>
      </c>
      <c r="L2" s="122" t="s">
        <v>1388</v>
      </c>
      <c r="M2" s="122" t="s">
        <v>1389</v>
      </c>
      <c r="N2" s="122" t="s">
        <v>1390</v>
      </c>
      <c r="R2" s="122" t="s">
        <v>139</v>
      </c>
      <c r="S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122" t="s">
        <v>432</v>
      </c>
      <c r="AI2" s="122" t="s">
        <v>433</v>
      </c>
      <c r="AJ2" s="122" t="s">
        <v>434</v>
      </c>
      <c r="AK2" s="122" t="s">
        <v>435</v>
      </c>
      <c r="AL2" s="122" t="s">
        <v>436</v>
      </c>
      <c r="AM2" s="122" t="s">
        <v>439</v>
      </c>
      <c r="AN2" s="122" t="s">
        <v>437</v>
      </c>
      <c r="AO2" s="122" t="s">
        <v>438</v>
      </c>
      <c r="AP2" s="122" t="s">
        <v>440</v>
      </c>
      <c r="AQ2" s="122" t="s">
        <v>441</v>
      </c>
      <c r="AR2" s="122" t="s">
        <v>442</v>
      </c>
      <c r="AS2" s="122" t="s">
        <v>443</v>
      </c>
      <c r="AT2" s="122" t="s">
        <v>444</v>
      </c>
      <c r="AU2" s="122" t="s">
        <v>445</v>
      </c>
      <c r="AV2" s="122" t="s">
        <v>446</v>
      </c>
      <c r="AW2" s="122" t="s">
        <v>447</v>
      </c>
      <c r="AX2" s="122" t="s">
        <v>448</v>
      </c>
      <c r="AY2" s="122" t="s">
        <v>449</v>
      </c>
      <c r="AZ2" s="122" t="s">
        <v>450</v>
      </c>
      <c r="BA2" s="122" t="s">
        <v>451</v>
      </c>
      <c r="BB2" s="122" t="s">
        <v>452</v>
      </c>
      <c r="BC2" s="122" t="s">
        <v>453</v>
      </c>
      <c r="BD2" s="122" t="s">
        <v>454</v>
      </c>
      <c r="BE2" s="122" t="s">
        <v>455</v>
      </c>
      <c r="BF2" s="122" t="s">
        <v>456</v>
      </c>
      <c r="BG2" s="122" t="s">
        <v>457</v>
      </c>
      <c r="BH2" s="122" t="s">
        <v>458</v>
      </c>
      <c r="BI2" s="122" t="s">
        <v>459</v>
      </c>
      <c r="BJ2" s="122" t="s">
        <v>460</v>
      </c>
      <c r="BK2" s="122" t="s">
        <v>461</v>
      </c>
      <c r="BL2" s="122" t="s">
        <v>462</v>
      </c>
      <c r="BM2" s="122" t="s">
        <v>463</v>
      </c>
      <c r="BN2" s="122" t="s">
        <v>464</v>
      </c>
      <c r="BO2" s="122" t="s">
        <v>465</v>
      </c>
      <c r="BP2" s="122" t="s">
        <v>466</v>
      </c>
      <c r="BQ2" s="122" t="s">
        <v>467</v>
      </c>
      <c r="BR2" s="122" t="s">
        <v>468</v>
      </c>
      <c r="BS2" s="122" t="s">
        <v>469</v>
      </c>
      <c r="BT2" s="122" t="s">
        <v>470</v>
      </c>
      <c r="BU2" s="122"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c r="C5" s="88" t="s">
        <v>394</v>
      </c>
      <c r="D5" s="89">
        <f>SUMIF($C:$C,$C$10,D:D)</f>
        <v>11000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11000</v>
      </c>
      <c r="E10" s="96"/>
      <c r="F10" s="96"/>
      <c r="G10" s="79"/>
      <c r="H10" s="96"/>
      <c r="I10" s="121"/>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2" t="s">
        <v>402</v>
      </c>
      <c r="D13" s="203" t="str">
        <f>+'Investigación Científica'!E41</f>
        <v>e.14</v>
      </c>
      <c r="E13" s="95"/>
      <c r="F13" s="95"/>
      <c r="G13" s="95"/>
      <c r="H13" s="76"/>
      <c r="I13" s="76"/>
      <c r="J13" s="76"/>
      <c r="K13" s="114"/>
    </row>
    <row r="14" spans="1:555" ht="18.7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35) Adquirir diferentes recursos para el funcionamiento de la estructura de investigación científica de  la UNAH.                       </v>
      </c>
      <c r="D14" s="31"/>
      <c r="E14" s="95"/>
      <c r="F14" s="95"/>
      <c r="G14" s="95"/>
      <c r="H14" s="76"/>
      <c r="I14" s="76"/>
      <c r="J14" s="76"/>
      <c r="K14" s="114"/>
    </row>
    <row r="15" spans="1:555" ht="15.75" thickBot="1">
      <c r="B15" s="95"/>
      <c r="C15" s="70"/>
      <c r="D15" s="31"/>
      <c r="E15" s="95"/>
      <c r="F15" s="95"/>
      <c r="G15" s="95"/>
      <c r="H15" s="76"/>
      <c r="I15" s="76"/>
      <c r="J15" s="76"/>
      <c r="K15" s="114"/>
    </row>
    <row r="16" spans="1:555" ht="30.75" thickBot="1">
      <c r="B16" s="95"/>
      <c r="C16" s="126" t="s">
        <v>44</v>
      </c>
      <c r="D16" s="128" t="s">
        <v>55</v>
      </c>
      <c r="E16" s="128" t="s">
        <v>57</v>
      </c>
      <c r="F16" s="127" t="s">
        <v>27</v>
      </c>
      <c r="G16" s="133" t="s">
        <v>141</v>
      </c>
      <c r="H16" s="128" t="s">
        <v>46</v>
      </c>
      <c r="I16" s="128" t="s">
        <v>142</v>
      </c>
      <c r="J16" s="128" t="s">
        <v>420</v>
      </c>
      <c r="K16" s="128" t="s">
        <v>421</v>
      </c>
    </row>
    <row r="17" spans="2:11">
      <c r="B17" s="95"/>
      <c r="C17" s="97" t="s">
        <v>63</v>
      </c>
      <c r="D17" s="156"/>
      <c r="E17" s="98">
        <v>2800</v>
      </c>
      <c r="F17" s="99">
        <f>D17*E17</f>
        <v>0</v>
      </c>
      <c r="G17" s="159" t="s">
        <v>139</v>
      </c>
      <c r="H17" s="100" t="s">
        <v>998</v>
      </c>
      <c r="I17" s="100" t="str">
        <f>VLOOKUP(H17,Presupuesto!$B$11:$C$565,2,0)</f>
        <v>MUEBLES VARIOS DE OFICINA</v>
      </c>
      <c r="J17" s="222" t="s">
        <v>1382</v>
      </c>
      <c r="K17" s="100" t="s">
        <v>422</v>
      </c>
    </row>
    <row r="18" spans="2:11" ht="32.25" customHeight="1">
      <c r="B18" s="95"/>
      <c r="C18" s="101" t="s">
        <v>64</v>
      </c>
      <c r="D18" s="149"/>
      <c r="E18" s="102">
        <v>2400</v>
      </c>
      <c r="F18" s="99">
        <f>D18*E18</f>
        <v>0</v>
      </c>
      <c r="G18" s="159" t="s">
        <v>139</v>
      </c>
      <c r="H18" s="103" t="s">
        <v>998</v>
      </c>
      <c r="I18" s="100" t="str">
        <f>VLOOKUP(H18,Presupuesto!$B$11:$C$565,2,0)</f>
        <v>MUEBLES VARIOS DE OFICINA</v>
      </c>
      <c r="J18" s="100" t="str">
        <f t="shared" ref="J18:J26" si="0">$J$17</f>
        <v>Investigación Científica</v>
      </c>
      <c r="K18" s="100" t="s">
        <v>422</v>
      </c>
    </row>
    <row r="19" spans="2:11">
      <c r="B19" s="95"/>
      <c r="C19" s="101" t="s">
        <v>65</v>
      </c>
      <c r="D19" s="149">
        <v>4</v>
      </c>
      <c r="E19" s="102">
        <v>1500</v>
      </c>
      <c r="F19" s="99">
        <f t="shared" ref="F19:F26" si="1">D19*E19</f>
        <v>6000</v>
      </c>
      <c r="G19" s="159" t="s">
        <v>139</v>
      </c>
      <c r="H19" s="103" t="s">
        <v>998</v>
      </c>
      <c r="I19" s="100" t="str">
        <f>VLOOKUP(H19,Presupuesto!$B$11:$C$565,2,0)</f>
        <v>MUEBLES VARIOS DE OFICINA</v>
      </c>
      <c r="J19" s="100" t="str">
        <f t="shared" si="0"/>
        <v>Investigación Científica</v>
      </c>
      <c r="K19" s="100" t="s">
        <v>422</v>
      </c>
    </row>
    <row r="20" spans="2:11">
      <c r="B20" s="95"/>
      <c r="C20" s="101" t="s">
        <v>66</v>
      </c>
      <c r="D20" s="149"/>
      <c r="E20" s="102">
        <v>6000</v>
      </c>
      <c r="F20" s="99">
        <f t="shared" si="1"/>
        <v>0</v>
      </c>
      <c r="G20" s="159" t="s">
        <v>139</v>
      </c>
      <c r="H20" s="103" t="s">
        <v>998</v>
      </c>
      <c r="I20" s="100" t="str">
        <f>VLOOKUP(H20,Presupuesto!$B$11:$C$565,2,0)</f>
        <v>MUEBLES VARIOS DE OFICINA</v>
      </c>
      <c r="J20" s="100" t="str">
        <f t="shared" si="0"/>
        <v>Investigación Científica</v>
      </c>
      <c r="K20" s="100" t="s">
        <v>422</v>
      </c>
    </row>
    <row r="21" spans="2:11">
      <c r="B21" s="95"/>
      <c r="C21" s="101" t="s">
        <v>67</v>
      </c>
      <c r="D21" s="149"/>
      <c r="E21" s="102">
        <v>3000</v>
      </c>
      <c r="F21" s="99">
        <f t="shared" si="1"/>
        <v>0</v>
      </c>
      <c r="G21" s="159" t="s">
        <v>139</v>
      </c>
      <c r="H21" s="103" t="s">
        <v>998</v>
      </c>
      <c r="I21" s="100" t="str">
        <f>VLOOKUP(H21,Presupuesto!$B$11:$C$565,2,0)</f>
        <v>MUEBLES VARIOS DE OFICINA</v>
      </c>
      <c r="J21" s="100" t="str">
        <f t="shared" si="0"/>
        <v>Investigación Científica</v>
      </c>
      <c r="K21" s="100" t="s">
        <v>422</v>
      </c>
    </row>
    <row r="22" spans="2:11">
      <c r="B22" s="95"/>
      <c r="C22" s="101" t="s">
        <v>68</v>
      </c>
      <c r="D22" s="149">
        <v>1</v>
      </c>
      <c r="E22" s="102">
        <v>5000</v>
      </c>
      <c r="F22" s="99">
        <f t="shared" si="1"/>
        <v>5000</v>
      </c>
      <c r="G22" s="159" t="s">
        <v>139</v>
      </c>
      <c r="H22" s="103" t="s">
        <v>998</v>
      </c>
      <c r="I22" s="100" t="str">
        <f>VLOOKUP(H22,Presupuesto!$B$11:$C$565,2,0)</f>
        <v>MUEBLES VARIOS DE OFICINA</v>
      </c>
      <c r="J22" s="100" t="str">
        <f t="shared" si="0"/>
        <v>Investigación Científica</v>
      </c>
      <c r="K22" s="100" t="s">
        <v>422</v>
      </c>
    </row>
    <row r="23" spans="2:11">
      <c r="B23" s="95"/>
      <c r="C23" s="101" t="s">
        <v>69</v>
      </c>
      <c r="D23" s="149"/>
      <c r="E23" s="102">
        <v>8000</v>
      </c>
      <c r="F23" s="99">
        <f t="shared" si="1"/>
        <v>0</v>
      </c>
      <c r="G23" s="159" t="s">
        <v>139</v>
      </c>
      <c r="H23" s="103" t="s">
        <v>1001</v>
      </c>
      <c r="I23" s="100" t="str">
        <f>VLOOKUP(H23,Presupuesto!$B$11:$C$565,2,0)</f>
        <v>EQUIPOS VARIOS DE OFICINA</v>
      </c>
      <c r="J23" s="100" t="str">
        <f t="shared" si="0"/>
        <v>Investigación Científica</v>
      </c>
      <c r="K23" s="100" t="s">
        <v>422</v>
      </c>
    </row>
    <row r="24" spans="2:11">
      <c r="B24" s="95"/>
      <c r="C24" s="101" t="s">
        <v>70</v>
      </c>
      <c r="D24" s="149"/>
      <c r="E24" s="102">
        <v>2000</v>
      </c>
      <c r="F24" s="99">
        <f t="shared" si="1"/>
        <v>0</v>
      </c>
      <c r="G24" s="159" t="s">
        <v>139</v>
      </c>
      <c r="H24" s="103" t="s">
        <v>1001</v>
      </c>
      <c r="I24" s="100" t="str">
        <f>VLOOKUP(H24,Presupuesto!$B$11:$C$565,2,0)</f>
        <v>EQUIPOS VARIOS DE OFICINA</v>
      </c>
      <c r="J24" s="100" t="str">
        <f t="shared" si="0"/>
        <v>Investigación Científica</v>
      </c>
      <c r="K24" s="100" t="s">
        <v>422</v>
      </c>
    </row>
    <row r="25" spans="2:11">
      <c r="B25" s="95"/>
      <c r="C25" s="101" t="s">
        <v>71</v>
      </c>
      <c r="D25" s="149"/>
      <c r="E25" s="102">
        <v>5000</v>
      </c>
      <c r="F25" s="99">
        <f t="shared" si="1"/>
        <v>0</v>
      </c>
      <c r="G25" s="159" t="s">
        <v>139</v>
      </c>
      <c r="H25" s="103" t="s">
        <v>1001</v>
      </c>
      <c r="I25" s="100" t="str">
        <f>VLOOKUP(H25,Presupuesto!$B$11:$C$565,2,0)</f>
        <v>EQUIPOS VARIOS DE OFICINA</v>
      </c>
      <c r="J25" s="100" t="str">
        <f t="shared" si="0"/>
        <v>Investigación Científica</v>
      </c>
      <c r="K25" s="100" t="s">
        <v>422</v>
      </c>
    </row>
    <row r="26" spans="2:11" ht="15.75" thickBot="1">
      <c r="B26" s="95"/>
      <c r="C26" s="104" t="s">
        <v>72</v>
      </c>
      <c r="D26" s="157"/>
      <c r="E26" s="106">
        <v>100000</v>
      </c>
      <c r="F26" s="107">
        <f t="shared" si="1"/>
        <v>0</v>
      </c>
      <c r="G26" s="160" t="s">
        <v>139</v>
      </c>
      <c r="H26" s="108" t="s">
        <v>1001</v>
      </c>
      <c r="I26" s="108" t="str">
        <f>VLOOKUP(H26,Presupuesto!$B$11:$C$565,2,0)</f>
        <v>EQUIPOS VARIOS DE OFICINA</v>
      </c>
      <c r="J26" s="108" t="str">
        <f t="shared" si="0"/>
        <v>Investigación Científica</v>
      </c>
      <c r="K26" s="124" t="s">
        <v>422</v>
      </c>
    </row>
    <row r="27" spans="2:11">
      <c r="B27" s="95"/>
    </row>
    <row r="28" spans="2:11">
      <c r="B28" s="95"/>
      <c r="C28" s="361"/>
      <c r="D28" s="362"/>
      <c r="E28" s="363"/>
      <c r="F28" s="363"/>
      <c r="G28" s="364"/>
      <c r="H28" s="363"/>
      <c r="I28" s="363"/>
      <c r="J28" s="153"/>
      <c r="K28" s="153"/>
    </row>
    <row r="29" spans="2:11">
      <c r="B29" s="95"/>
      <c r="C29" s="365"/>
      <c r="D29" s="366"/>
      <c r="E29" s="367"/>
      <c r="F29" s="367"/>
      <c r="G29" s="367"/>
      <c r="H29" s="368"/>
      <c r="I29" s="368"/>
      <c r="J29" s="368"/>
      <c r="K29" s="367"/>
    </row>
    <row r="30" spans="2:11">
      <c r="C30" s="365"/>
      <c r="D30" s="366"/>
      <c r="E30" s="367"/>
      <c r="F30" s="367"/>
      <c r="G30" s="367"/>
      <c r="H30" s="368"/>
      <c r="I30" s="368"/>
      <c r="J30" s="368"/>
      <c r="K30" s="367"/>
    </row>
    <row r="31" spans="2:11" ht="15.75">
      <c r="C31" s="369"/>
      <c r="D31" s="370"/>
      <c r="E31" s="367"/>
      <c r="F31" s="367"/>
      <c r="G31" s="367"/>
      <c r="H31" s="368"/>
      <c r="I31" s="368"/>
      <c r="J31" s="368"/>
      <c r="K31" s="367"/>
    </row>
    <row r="32" spans="2:11" ht="18.75">
      <c r="C32" s="371"/>
      <c r="D32" s="366"/>
      <c r="E32" s="367"/>
      <c r="F32" s="367"/>
      <c r="G32" s="367"/>
      <c r="H32" s="368"/>
      <c r="I32" s="368"/>
      <c r="J32" s="368"/>
      <c r="K32" s="367"/>
    </row>
    <row r="33" spans="3:11">
      <c r="C33" s="365"/>
      <c r="D33" s="366"/>
      <c r="E33" s="367"/>
      <c r="F33" s="367"/>
      <c r="G33" s="367"/>
      <c r="H33" s="368"/>
      <c r="I33" s="368"/>
      <c r="J33" s="368"/>
      <c r="K33" s="367"/>
    </row>
    <row r="34" spans="3:11">
      <c r="C34" s="372"/>
      <c r="D34" s="372"/>
      <c r="E34" s="372"/>
      <c r="F34" s="373"/>
      <c r="G34" s="374"/>
      <c r="H34" s="372"/>
      <c r="I34" s="372"/>
      <c r="J34" s="372"/>
      <c r="K34" s="372"/>
    </row>
    <row r="35" spans="3:11">
      <c r="C35" s="367"/>
      <c r="D35" s="375"/>
      <c r="E35" s="376"/>
      <c r="F35" s="376"/>
      <c r="G35" s="377"/>
      <c r="H35" s="368"/>
      <c r="I35" s="368"/>
      <c r="J35" s="378"/>
      <c r="K35" s="368"/>
    </row>
    <row r="36" spans="3:11">
      <c r="C36" s="367"/>
      <c r="D36" s="375"/>
      <c r="E36" s="376"/>
      <c r="F36" s="376"/>
      <c r="G36" s="377"/>
      <c r="H36" s="368"/>
      <c r="I36" s="368"/>
      <c r="J36" s="368"/>
      <c r="K36" s="368"/>
    </row>
    <row r="37" spans="3:11">
      <c r="C37" s="367"/>
      <c r="D37" s="375"/>
      <c r="E37" s="376"/>
      <c r="F37" s="376"/>
      <c r="G37" s="377"/>
      <c r="H37" s="368"/>
      <c r="I37" s="368"/>
      <c r="J37" s="368"/>
      <c r="K37" s="368"/>
    </row>
    <row r="38" spans="3:11">
      <c r="C38" s="367"/>
      <c r="D38" s="375"/>
      <c r="E38" s="376"/>
      <c r="F38" s="376"/>
      <c r="G38" s="377"/>
      <c r="H38" s="368"/>
      <c r="I38" s="368"/>
      <c r="J38" s="368"/>
      <c r="K38" s="368"/>
    </row>
    <row r="39" spans="3:11">
      <c r="C39" s="367"/>
      <c r="D39" s="375"/>
      <c r="E39" s="376"/>
      <c r="F39" s="376"/>
      <c r="G39" s="377"/>
      <c r="H39" s="368"/>
      <c r="I39" s="368"/>
      <c r="J39" s="368"/>
      <c r="K39" s="368"/>
    </row>
    <row r="40" spans="3:11">
      <c r="C40" s="367"/>
      <c r="D40" s="375"/>
      <c r="E40" s="376"/>
      <c r="F40" s="376"/>
      <c r="G40" s="377"/>
      <c r="H40" s="368"/>
      <c r="I40" s="368"/>
      <c r="J40" s="368"/>
      <c r="K40" s="368"/>
    </row>
    <row r="41" spans="3:11">
      <c r="C41" s="367"/>
      <c r="D41" s="375"/>
      <c r="E41" s="376"/>
      <c r="F41" s="376"/>
      <c r="G41" s="377"/>
      <c r="H41" s="368"/>
      <c r="I41" s="368"/>
      <c r="J41" s="368"/>
      <c r="K41" s="368"/>
    </row>
    <row r="42" spans="3:11">
      <c r="C42" s="367"/>
      <c r="D42" s="375"/>
      <c r="E42" s="376"/>
      <c r="F42" s="376"/>
      <c r="G42" s="377"/>
      <c r="H42" s="368"/>
      <c r="I42" s="368"/>
      <c r="J42" s="368"/>
      <c r="K42" s="368"/>
    </row>
    <row r="43" spans="3:11">
      <c r="C43" s="367"/>
      <c r="D43" s="375"/>
      <c r="E43" s="376"/>
      <c r="F43" s="376"/>
      <c r="G43" s="377"/>
      <c r="H43" s="368"/>
      <c r="I43" s="368"/>
      <c r="J43" s="368"/>
      <c r="K43" s="368"/>
    </row>
    <row r="44" spans="3:11">
      <c r="C44" s="367"/>
      <c r="D44" s="375"/>
      <c r="E44" s="376"/>
      <c r="F44" s="376"/>
      <c r="G44" s="377"/>
      <c r="H44" s="368"/>
      <c r="I44" s="368"/>
      <c r="J44" s="368"/>
      <c r="K44" s="368"/>
    </row>
  </sheetData>
  <dataValidations xWindow="673" yWindow="513"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31"/>
  <sheetViews>
    <sheetView showGridLines="0" topLeftCell="A4" zoomScale="86" zoomScaleNormal="86" workbookViewId="0">
      <selection activeCell="C5" sqref="C5"/>
    </sheetView>
  </sheetViews>
  <sheetFormatPr baseColWidth="10" defaultColWidth="11.5703125" defaultRowHeight="1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2" t="s">
        <v>1380</v>
      </c>
      <c r="B2" s="122" t="s">
        <v>1382</v>
      </c>
      <c r="C2" s="122" t="s">
        <v>483</v>
      </c>
      <c r="D2" s="122" t="s">
        <v>1381</v>
      </c>
      <c r="E2" s="122" t="s">
        <v>1383</v>
      </c>
      <c r="F2" s="122" t="s">
        <v>484</v>
      </c>
      <c r="G2" s="158" t="s">
        <v>1384</v>
      </c>
      <c r="H2" s="122" t="s">
        <v>1385</v>
      </c>
      <c r="I2" s="122" t="s">
        <v>1386</v>
      </c>
      <c r="J2" s="122" t="s">
        <v>1492</v>
      </c>
      <c r="K2" s="122" t="s">
        <v>1387</v>
      </c>
      <c r="L2" s="122" t="s">
        <v>1388</v>
      </c>
      <c r="M2" s="122" t="s">
        <v>1389</v>
      </c>
      <c r="N2" s="122" t="s">
        <v>1390</v>
      </c>
      <c r="O2" s="122" t="s">
        <v>1391</v>
      </c>
      <c r="R2" s="122" t="s">
        <v>139</v>
      </c>
      <c r="S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122" t="s">
        <v>432</v>
      </c>
      <c r="AI2" s="122" t="s">
        <v>433</v>
      </c>
      <c r="AJ2" s="122" t="s">
        <v>434</v>
      </c>
      <c r="AK2" s="122" t="s">
        <v>435</v>
      </c>
      <c r="AL2" s="122" t="s">
        <v>436</v>
      </c>
      <c r="AM2" s="122" t="s">
        <v>439</v>
      </c>
      <c r="AN2" s="122" t="s">
        <v>437</v>
      </c>
      <c r="AO2" s="122" t="s">
        <v>438</v>
      </c>
      <c r="AP2" s="122" t="s">
        <v>440</v>
      </c>
      <c r="AQ2" s="122" t="s">
        <v>441</v>
      </c>
      <c r="AR2" s="122" t="s">
        <v>442</v>
      </c>
      <c r="AS2" s="122" t="s">
        <v>443</v>
      </c>
      <c r="AT2" s="122" t="s">
        <v>444</v>
      </c>
      <c r="AU2" s="122" t="s">
        <v>445</v>
      </c>
      <c r="AV2" s="122" t="s">
        <v>446</v>
      </c>
      <c r="AW2" s="122" t="s">
        <v>447</v>
      </c>
      <c r="AX2" s="122" t="s">
        <v>448</v>
      </c>
      <c r="AY2" s="122" t="s">
        <v>449</v>
      </c>
      <c r="AZ2" s="122" t="s">
        <v>450</v>
      </c>
      <c r="BA2" s="122" t="s">
        <v>451</v>
      </c>
      <c r="BB2" s="122" t="s">
        <v>452</v>
      </c>
      <c r="BC2" s="122" t="s">
        <v>453</v>
      </c>
      <c r="BD2" s="122" t="s">
        <v>454</v>
      </c>
      <c r="BE2" s="122" t="s">
        <v>455</v>
      </c>
      <c r="BF2" s="122" t="s">
        <v>456</v>
      </c>
      <c r="BG2" s="122" t="s">
        <v>457</v>
      </c>
      <c r="BH2" s="122" t="s">
        <v>458</v>
      </c>
      <c r="BI2" s="122" t="s">
        <v>459</v>
      </c>
      <c r="BJ2" s="122" t="s">
        <v>460</v>
      </c>
      <c r="BK2" s="122" t="s">
        <v>461</v>
      </c>
      <c r="BL2" s="122" t="s">
        <v>462</v>
      </c>
      <c r="BM2" s="122" t="s">
        <v>463</v>
      </c>
      <c r="BN2" s="122" t="s">
        <v>464</v>
      </c>
      <c r="BO2" s="122" t="s">
        <v>465</v>
      </c>
      <c r="BP2" s="122" t="s">
        <v>466</v>
      </c>
      <c r="BQ2" s="122" t="s">
        <v>467</v>
      </c>
      <c r="BR2" s="122" t="s">
        <v>468</v>
      </c>
      <c r="BS2" s="122" t="s">
        <v>469</v>
      </c>
      <c r="BT2" s="122" t="s">
        <v>470</v>
      </c>
      <c r="BU2" s="122" t="s">
        <v>471</v>
      </c>
      <c r="CB2" s="122" t="s">
        <v>1350</v>
      </c>
      <c r="CC2" s="122" t="s">
        <v>1351</v>
      </c>
      <c r="CD2" s="122" t="s">
        <v>1349</v>
      </c>
      <c r="CE2" s="122" t="s">
        <v>1352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393</v>
      </c>
      <c r="D5" s="196">
        <f>SUMIF(C:C,$C$10,D:D)</f>
        <v>82500</v>
      </c>
    </row>
    <row r="8" spans="1:555">
      <c r="C8" s="109"/>
      <c r="D8" s="109"/>
      <c r="E8" s="109"/>
      <c r="F8" s="109"/>
      <c r="G8" s="78"/>
      <c r="H8" s="109"/>
      <c r="I8" s="109"/>
    </row>
    <row r="9" spans="1:555" ht="15.75" thickBot="1">
      <c r="C9" s="109"/>
      <c r="D9" s="109"/>
      <c r="E9" s="109"/>
      <c r="F9" s="109"/>
      <c r="G9" s="78"/>
      <c r="H9" s="109"/>
      <c r="I9" s="109"/>
    </row>
    <row r="10" spans="1:555" ht="15.75" thickBot="1">
      <c r="B10" s="95"/>
      <c r="C10" s="29" t="s">
        <v>43</v>
      </c>
      <c r="D10" s="110">
        <f>SUM(F17:F30)</f>
        <v>82500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2" t="s">
        <v>402</v>
      </c>
      <c r="D13" s="203" t="str">
        <f>+'Investigación Científica'!E41</f>
        <v>e.14</v>
      </c>
      <c r="E13" s="95"/>
      <c r="F13" s="95"/>
      <c r="G13" s="95"/>
      <c r="H13" s="76"/>
      <c r="I13" s="76"/>
      <c r="J13" s="76"/>
      <c r="K13" s="114"/>
    </row>
    <row r="14" spans="1:555" ht="18.7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35) Adquirir diferentes recursos para el funcionamiento de la estructura de investigación científica de  la UNAH.                       </v>
      </c>
      <c r="D14" s="31"/>
      <c r="E14" s="95"/>
      <c r="F14" s="95"/>
      <c r="G14" s="95"/>
      <c r="H14" s="76"/>
      <c r="I14" s="76"/>
      <c r="J14" s="76"/>
      <c r="K14" s="114"/>
    </row>
    <row r="15" spans="1:555">
      <c r="B15" s="95"/>
      <c r="F15" s="95"/>
      <c r="G15" s="76"/>
      <c r="H15" s="76"/>
      <c r="I15" s="76"/>
    </row>
    <row r="16" spans="1:555" ht="32.25" customHeight="1" thickBot="1">
      <c r="B16" s="95"/>
      <c r="C16" s="147" t="s">
        <v>44</v>
      </c>
      <c r="D16" s="147" t="s">
        <v>55</v>
      </c>
      <c r="E16" s="147" t="s">
        <v>57</v>
      </c>
      <c r="F16" s="148" t="s">
        <v>27</v>
      </c>
      <c r="G16" s="148" t="s">
        <v>141</v>
      </c>
      <c r="H16" s="147" t="s">
        <v>46</v>
      </c>
      <c r="I16" s="147" t="s">
        <v>142</v>
      </c>
      <c r="J16" s="147" t="s">
        <v>420</v>
      </c>
      <c r="K16" s="147" t="s">
        <v>421</v>
      </c>
      <c r="L16" s="147" t="s">
        <v>476</v>
      </c>
    </row>
    <row r="17" spans="2:12" ht="15.75" thickBot="1">
      <c r="B17" s="95"/>
      <c r="C17" s="309" t="s">
        <v>1352</v>
      </c>
      <c r="D17" s="156"/>
      <c r="E17" s="98">
        <f>HLOOKUP($C17,$CB$2:$CE$3,2,0)</f>
        <v>15000</v>
      </c>
      <c r="F17" s="99">
        <f>D17*E17</f>
        <v>0</v>
      </c>
      <c r="G17" s="163" t="s">
        <v>139</v>
      </c>
      <c r="H17" s="100" t="s">
        <v>1027</v>
      </c>
      <c r="I17" s="100" t="str">
        <f>VLOOKUP(H17,Presupuesto!$B$11:$C$565,2,0)</f>
        <v>EQUIPO DE COMPUTACION</v>
      </c>
      <c r="J17" s="222" t="s">
        <v>1382</v>
      </c>
      <c r="K17" s="100" t="s">
        <v>422</v>
      </c>
      <c r="L17" s="100"/>
    </row>
    <row r="18" spans="2:12">
      <c r="B18" s="95"/>
      <c r="C18" s="309" t="s">
        <v>1350</v>
      </c>
      <c r="D18" s="149"/>
      <c r="E18" s="98">
        <f>HLOOKUP($C18,$CB$2:$CE$3,2,0)</f>
        <v>35000</v>
      </c>
      <c r="F18" s="99">
        <f>D18*E18</f>
        <v>0</v>
      </c>
      <c r="G18" s="163" t="s">
        <v>139</v>
      </c>
      <c r="H18" s="103" t="s">
        <v>1027</v>
      </c>
      <c r="I18" s="103" t="str">
        <f>VLOOKUP(H18,Presupuesto!$B$11:$C$565,2,0)</f>
        <v>EQUIPO DE COMPUTACION</v>
      </c>
      <c r="J18" s="100" t="str">
        <f t="shared" ref="J18:J29" si="0">$J$17</f>
        <v>Investigación Científica</v>
      </c>
      <c r="K18" s="100" t="s">
        <v>422</v>
      </c>
      <c r="L18" s="100"/>
    </row>
    <row r="19" spans="2:12">
      <c r="B19" s="95"/>
      <c r="C19" s="101" t="s">
        <v>73</v>
      </c>
      <c r="D19" s="149"/>
      <c r="E19" s="102">
        <v>4000</v>
      </c>
      <c r="F19" s="99">
        <f t="shared" ref="F19:F30" si="1">D19*E19</f>
        <v>0</v>
      </c>
      <c r="G19" s="163" t="s">
        <v>139</v>
      </c>
      <c r="H19" s="103" t="s">
        <v>999</v>
      </c>
      <c r="I19" s="103" t="str">
        <f>VLOOKUP(H19,Presupuesto!$B$11:$C$565,2,0)</f>
        <v>EQUIPOS VARIOS DE OFICINA</v>
      </c>
      <c r="J19" s="100" t="str">
        <f t="shared" si="0"/>
        <v>Investigación Científica</v>
      </c>
      <c r="K19" s="100" t="s">
        <v>422</v>
      </c>
      <c r="L19" s="100"/>
    </row>
    <row r="20" spans="2:12">
      <c r="B20" s="95"/>
      <c r="C20" s="101" t="s">
        <v>74</v>
      </c>
      <c r="D20" s="149"/>
      <c r="E20" s="102">
        <v>8000</v>
      </c>
      <c r="F20" s="99">
        <f t="shared" si="1"/>
        <v>0</v>
      </c>
      <c r="G20" s="163" t="s">
        <v>139</v>
      </c>
      <c r="H20" s="103" t="s">
        <v>1027</v>
      </c>
      <c r="I20" s="103" t="str">
        <f>VLOOKUP(H20,Presupuesto!$B$11:$C$565,2,0)</f>
        <v>EQUIPO DE COMPUTACION</v>
      </c>
      <c r="J20" s="100" t="str">
        <f t="shared" si="0"/>
        <v>Investigación Científica</v>
      </c>
      <c r="K20" s="100" t="s">
        <v>422</v>
      </c>
      <c r="L20" s="100"/>
    </row>
    <row r="21" spans="2:12">
      <c r="B21" s="95"/>
      <c r="C21" s="101" t="s">
        <v>75</v>
      </c>
      <c r="D21" s="149"/>
      <c r="E21" s="102">
        <v>5000</v>
      </c>
      <c r="F21" s="99">
        <f t="shared" si="1"/>
        <v>0</v>
      </c>
      <c r="G21" s="163" t="s">
        <v>139</v>
      </c>
      <c r="H21" s="103" t="s">
        <v>1027</v>
      </c>
      <c r="I21" s="103" t="str">
        <f>VLOOKUP(H21,Presupuesto!$B$11:$C$565,2,0)</f>
        <v>EQUIPO DE COMPUTACION</v>
      </c>
      <c r="J21" s="100" t="str">
        <f t="shared" si="0"/>
        <v>Investigación Científica</v>
      </c>
      <c r="K21" s="100" t="s">
        <v>422</v>
      </c>
      <c r="L21" s="100"/>
    </row>
    <row r="22" spans="2:12">
      <c r="B22" s="95"/>
      <c r="C22" s="101" t="s">
        <v>35</v>
      </c>
      <c r="D22" s="149">
        <v>4</v>
      </c>
      <c r="E22" s="102">
        <v>13000</v>
      </c>
      <c r="F22" s="99">
        <f t="shared" si="1"/>
        <v>52000</v>
      </c>
      <c r="G22" s="163" t="s">
        <v>139</v>
      </c>
      <c r="H22" s="103" t="s">
        <v>348</v>
      </c>
      <c r="I22" s="103" t="str">
        <f>VLOOKUP(H22,Presupuesto!$B$11:$C$565,2,0)</f>
        <v>EQUIPOS PARA COMPUTACION</v>
      </c>
      <c r="J22" s="100" t="str">
        <f t="shared" si="0"/>
        <v>Investigación Científica</v>
      </c>
      <c r="K22" s="100" t="s">
        <v>422</v>
      </c>
      <c r="L22" s="100"/>
    </row>
    <row r="23" spans="2:12">
      <c r="B23" s="95"/>
      <c r="C23" s="101" t="s">
        <v>76</v>
      </c>
      <c r="D23" s="149"/>
      <c r="E23" s="102">
        <v>15000</v>
      </c>
      <c r="F23" s="99">
        <f t="shared" si="1"/>
        <v>0</v>
      </c>
      <c r="G23" s="163" t="s">
        <v>139</v>
      </c>
      <c r="H23" s="103" t="s">
        <v>1013</v>
      </c>
      <c r="I23" s="103" t="str">
        <f>VLOOKUP(H23,Presupuesto!$B$11:$C$565,2,0)</f>
        <v>EQUIPO DE TRANSPORTE TRACCION Y ELEVACION</v>
      </c>
      <c r="J23" s="100" t="str">
        <f t="shared" si="0"/>
        <v>Investigación Científica</v>
      </c>
      <c r="K23" s="100" t="s">
        <v>422</v>
      </c>
      <c r="L23" s="100"/>
    </row>
    <row r="24" spans="2:12">
      <c r="B24" s="95"/>
      <c r="C24" s="101" t="s">
        <v>77</v>
      </c>
      <c r="D24" s="149"/>
      <c r="E24" s="102">
        <v>10000</v>
      </c>
      <c r="F24" s="99">
        <f t="shared" si="1"/>
        <v>0</v>
      </c>
      <c r="G24" s="163" t="s">
        <v>139</v>
      </c>
      <c r="H24" s="103" t="s">
        <v>1013</v>
      </c>
      <c r="I24" s="103" t="str">
        <f>VLOOKUP(H24,Presupuesto!$B$11:$C$565,2,0)</f>
        <v>EQUIPO DE TRANSPORTE TRACCION Y ELEVACION</v>
      </c>
      <c r="J24" s="100" t="str">
        <f t="shared" si="0"/>
        <v>Investigación Científica</v>
      </c>
      <c r="K24" s="100" t="s">
        <v>422</v>
      </c>
      <c r="L24" s="100"/>
    </row>
    <row r="25" spans="2:12">
      <c r="C25" s="101" t="s">
        <v>78</v>
      </c>
      <c r="D25" s="149"/>
      <c r="E25" s="102">
        <v>10000</v>
      </c>
      <c r="F25" s="99">
        <f t="shared" si="1"/>
        <v>0</v>
      </c>
      <c r="G25" s="163" t="s">
        <v>139</v>
      </c>
      <c r="H25" s="103" t="s">
        <v>1059</v>
      </c>
      <c r="I25" s="103" t="str">
        <f>VLOOKUP(H25,Presupuesto!$B$11:$C$565,2,0)</f>
        <v>APLICACIONES INFORMATICAS</v>
      </c>
      <c r="J25" s="100" t="str">
        <f t="shared" si="0"/>
        <v>Investigación Científica</v>
      </c>
      <c r="K25" s="100" t="s">
        <v>422</v>
      </c>
      <c r="L25" s="100"/>
    </row>
    <row r="26" spans="2:12">
      <c r="C26" s="111" t="s">
        <v>79</v>
      </c>
      <c r="D26" s="149">
        <v>6</v>
      </c>
      <c r="E26" s="102">
        <v>2000</v>
      </c>
      <c r="F26" s="99">
        <f t="shared" si="1"/>
        <v>12000</v>
      </c>
      <c r="G26" s="163" t="s">
        <v>139</v>
      </c>
      <c r="H26" s="112" t="s">
        <v>1027</v>
      </c>
      <c r="I26" s="112" t="str">
        <f>VLOOKUP(H26,Presupuesto!$B$11:$C$565,2,0)</f>
        <v>EQUIPO DE COMPUTACION</v>
      </c>
      <c r="J26" s="100" t="str">
        <f t="shared" si="0"/>
        <v>Investigación Científica</v>
      </c>
      <c r="K26" s="100" t="s">
        <v>422</v>
      </c>
      <c r="L26" s="100"/>
    </row>
    <row r="27" spans="2:12">
      <c r="C27" s="111" t="s">
        <v>80</v>
      </c>
      <c r="D27" s="149">
        <v>6</v>
      </c>
      <c r="E27" s="102">
        <v>1500</v>
      </c>
      <c r="F27" s="99">
        <f t="shared" si="1"/>
        <v>9000</v>
      </c>
      <c r="G27" s="163" t="s">
        <v>139</v>
      </c>
      <c r="H27" s="112" t="s">
        <v>959</v>
      </c>
      <c r="I27" s="112" t="str">
        <f>VLOOKUP(H27,Presupuesto!$B$11:$C$565,2,0)</f>
        <v>UTILES Y MATERIALES ELECTRICOS</v>
      </c>
      <c r="J27" s="100" t="str">
        <f t="shared" si="0"/>
        <v>Investigación Científica</v>
      </c>
      <c r="K27" s="100" t="s">
        <v>422</v>
      </c>
      <c r="L27" s="100"/>
    </row>
    <row r="28" spans="2:12">
      <c r="C28" s="111" t="s">
        <v>81</v>
      </c>
      <c r="D28" s="149">
        <v>1</v>
      </c>
      <c r="E28" s="102">
        <v>1500</v>
      </c>
      <c r="F28" s="99">
        <f t="shared" si="1"/>
        <v>1500</v>
      </c>
      <c r="G28" s="163" t="s">
        <v>139</v>
      </c>
      <c r="H28" s="112" t="s">
        <v>1027</v>
      </c>
      <c r="I28" s="112" t="str">
        <f>VLOOKUP(H28,Presupuesto!$B$11:$C$565,2,0)</f>
        <v>EQUIPO DE COMPUTACION</v>
      </c>
      <c r="J28" s="100" t="str">
        <f t="shared" si="0"/>
        <v>Investigación Científica</v>
      </c>
      <c r="K28" s="100" t="s">
        <v>422</v>
      </c>
      <c r="L28" s="100"/>
    </row>
    <row r="29" spans="2:12">
      <c r="C29" s="111" t="s">
        <v>82</v>
      </c>
      <c r="D29" s="149">
        <v>4</v>
      </c>
      <c r="E29" s="102">
        <v>500</v>
      </c>
      <c r="F29" s="99">
        <f t="shared" si="1"/>
        <v>2000</v>
      </c>
      <c r="G29" s="163" t="s">
        <v>139</v>
      </c>
      <c r="H29" s="112" t="s">
        <v>968</v>
      </c>
      <c r="I29" s="112" t="str">
        <f>VLOOKUP(H29,Presupuesto!$B$11:$C$565,2,0)</f>
        <v>OTROS RESPUESTOS Y ACCESORIOS MENORES</v>
      </c>
      <c r="J29" s="100" t="str">
        <f t="shared" si="0"/>
        <v>Investigación Científica</v>
      </c>
      <c r="K29" s="100" t="s">
        <v>422</v>
      </c>
      <c r="L29" s="100"/>
    </row>
    <row r="30" spans="2:12" ht="15.75" thickBot="1">
      <c r="B30" s="95"/>
      <c r="C30" s="104" t="s">
        <v>83</v>
      </c>
      <c r="D30" s="157">
        <v>3000</v>
      </c>
      <c r="E30" s="106">
        <v>2</v>
      </c>
      <c r="F30" s="107">
        <f t="shared" si="1"/>
        <v>6000</v>
      </c>
      <c r="G30" s="160" t="s">
        <v>139</v>
      </c>
      <c r="H30" s="108" t="s">
        <v>968</v>
      </c>
      <c r="I30" s="108" t="str">
        <f>VLOOKUP(H30,Presupuesto!$B$11:$C$565,2,0)</f>
        <v>OTROS RESPUESTOS Y ACCESORIOS MENORES</v>
      </c>
      <c r="J30" s="108" t="str">
        <f t="shared" ref="J30" si="2">$J$17</f>
        <v>Investigación Científica</v>
      </c>
      <c r="K30" s="124" t="s">
        <v>422</v>
      </c>
      <c r="L30" s="124"/>
    </row>
    <row r="31" spans="2:12">
      <c r="B31" s="95"/>
      <c r="F31" s="95"/>
      <c r="G31" s="76"/>
      <c r="H31" s="76"/>
      <c r="I31" s="76"/>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296"/>
  <sheetViews>
    <sheetView showGridLines="0" topLeftCell="A274" zoomScale="70" zoomScaleNormal="70" workbookViewId="0">
      <selection activeCell="C283" sqref="C283"/>
    </sheetView>
  </sheetViews>
  <sheetFormatPr baseColWidth="10" defaultColWidth="11.5703125" defaultRowHeight="1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7.140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2" t="s">
        <v>1380</v>
      </c>
      <c r="B2" s="122" t="s">
        <v>1382</v>
      </c>
      <c r="C2" s="122" t="s">
        <v>483</v>
      </c>
      <c r="D2" s="122" t="s">
        <v>1381</v>
      </c>
      <c r="E2" s="122" t="s">
        <v>1383</v>
      </c>
      <c r="F2" s="122" t="s">
        <v>484</v>
      </c>
      <c r="G2" s="158" t="s">
        <v>1384</v>
      </c>
      <c r="H2" s="122" t="s">
        <v>1385</v>
      </c>
      <c r="I2" s="122" t="s">
        <v>1386</v>
      </c>
      <c r="J2" s="122" t="s">
        <v>1492</v>
      </c>
      <c r="K2" s="122" t="s">
        <v>1387</v>
      </c>
      <c r="L2" s="122" t="s">
        <v>1388</v>
      </c>
      <c r="M2" s="122" t="s">
        <v>1389</v>
      </c>
      <c r="N2" s="122" t="s">
        <v>1390</v>
      </c>
      <c r="O2" s="122" t="s">
        <v>1391</v>
      </c>
      <c r="R2" s="122" t="s">
        <v>139</v>
      </c>
      <c r="S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122" t="s">
        <v>432</v>
      </c>
      <c r="AI2" s="122" t="s">
        <v>433</v>
      </c>
      <c r="AJ2" s="122" t="s">
        <v>434</v>
      </c>
      <c r="AK2" s="122" t="s">
        <v>435</v>
      </c>
      <c r="AL2" s="122" t="s">
        <v>436</v>
      </c>
      <c r="AM2" s="122" t="s">
        <v>439</v>
      </c>
      <c r="AN2" s="122" t="s">
        <v>437</v>
      </c>
      <c r="AO2" s="122" t="s">
        <v>438</v>
      </c>
      <c r="AP2" s="122" t="s">
        <v>440</v>
      </c>
      <c r="AQ2" s="122" t="s">
        <v>441</v>
      </c>
      <c r="AR2" s="122" t="s">
        <v>442</v>
      </c>
      <c r="AS2" s="122" t="s">
        <v>443</v>
      </c>
      <c r="AT2" s="122" t="s">
        <v>444</v>
      </c>
      <c r="AU2" s="122" t="s">
        <v>445</v>
      </c>
      <c r="AV2" s="122" t="s">
        <v>446</v>
      </c>
      <c r="AW2" s="122" t="s">
        <v>447</v>
      </c>
      <c r="AX2" s="122" t="s">
        <v>448</v>
      </c>
      <c r="AY2" s="122" t="s">
        <v>449</v>
      </c>
      <c r="AZ2" s="122" t="s">
        <v>450</v>
      </c>
      <c r="BA2" s="122" t="s">
        <v>451</v>
      </c>
      <c r="BB2" s="122" t="s">
        <v>452</v>
      </c>
      <c r="BC2" s="122" t="s">
        <v>453</v>
      </c>
      <c r="BD2" s="122" t="s">
        <v>454</v>
      </c>
      <c r="BE2" s="122" t="s">
        <v>455</v>
      </c>
      <c r="BF2" s="122" t="s">
        <v>456</v>
      </c>
      <c r="BG2" s="122" t="s">
        <v>457</v>
      </c>
      <c r="BH2" s="122" t="s">
        <v>458</v>
      </c>
      <c r="BI2" s="122" t="s">
        <v>459</v>
      </c>
      <c r="BJ2" s="122" t="s">
        <v>460</v>
      </c>
      <c r="BK2" s="122" t="s">
        <v>461</v>
      </c>
      <c r="BL2" s="122" t="s">
        <v>462</v>
      </c>
      <c r="BM2" s="122" t="s">
        <v>463</v>
      </c>
      <c r="BN2" s="122" t="s">
        <v>464</v>
      </c>
      <c r="BO2" s="122" t="s">
        <v>465</v>
      </c>
      <c r="BP2" s="122" t="s">
        <v>466</v>
      </c>
      <c r="BQ2" s="122" t="s">
        <v>467</v>
      </c>
      <c r="BR2" s="122" t="s">
        <v>468</v>
      </c>
      <c r="BS2" s="122" t="s">
        <v>469</v>
      </c>
      <c r="BT2" s="122" t="s">
        <v>470</v>
      </c>
      <c r="BU2" s="122"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395</v>
      </c>
      <c r="D5" s="196">
        <f>SUMIF(C:C,$C$10,D:D)</f>
        <v>3717708.4879999999</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4"/>
    </row>
    <row r="10" spans="1:555" ht="15.75" thickBot="1">
      <c r="C10" s="155" t="s">
        <v>53</v>
      </c>
      <c r="D10" s="110">
        <f>SUM(F17:F22)</f>
        <v>330000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2" t="s">
        <v>402</v>
      </c>
      <c r="D13" s="203" t="str">
        <f>+'Investigación Científica'!E13</f>
        <v>b.1</v>
      </c>
      <c r="E13" s="95"/>
      <c r="F13" s="95"/>
      <c r="G13" s="95"/>
      <c r="H13" s="76"/>
      <c r="I13" s="76"/>
      <c r="J13" s="76"/>
      <c r="K13" s="114"/>
    </row>
    <row r="14" spans="1:555" ht="18.75">
      <c r="B14" s="9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7) Publicar dos ediciones de la Revista “Ciencia y Tecnología” y dos de la Revista "Portal de la Ciencia".</v>
      </c>
      <c r="D14" s="31"/>
      <c r="E14" s="95"/>
      <c r="F14" s="95"/>
      <c r="G14" s="95"/>
      <c r="H14" s="76"/>
      <c r="I14" s="76"/>
      <c r="J14" s="76"/>
      <c r="K14" s="114"/>
    </row>
    <row r="15" spans="1:555" ht="15.75" thickBot="1">
      <c r="F15" s="95"/>
      <c r="G15" s="76"/>
      <c r="H15" s="76"/>
      <c r="I15" s="76"/>
    </row>
    <row r="16" spans="1:555" ht="30.75" thickBot="1">
      <c r="C16" s="129" t="s">
        <v>44</v>
      </c>
      <c r="D16" s="129" t="s">
        <v>55</v>
      </c>
      <c r="E16" s="136" t="s">
        <v>57</v>
      </c>
      <c r="F16" s="135" t="s">
        <v>27</v>
      </c>
      <c r="G16" s="133" t="s">
        <v>141</v>
      </c>
      <c r="H16" s="136" t="s">
        <v>46</v>
      </c>
      <c r="I16" s="133" t="s">
        <v>142</v>
      </c>
      <c r="J16" s="133" t="s">
        <v>420</v>
      </c>
      <c r="K16" s="133" t="s">
        <v>421</v>
      </c>
    </row>
    <row r="17" spans="2:11">
      <c r="C17" s="455" t="s">
        <v>1773</v>
      </c>
      <c r="D17" s="335">
        <v>500</v>
      </c>
      <c r="E17" s="116">
        <v>110</v>
      </c>
      <c r="F17" s="336">
        <f t="shared" ref="F17:F22" si="0">D17*E17</f>
        <v>55000</v>
      </c>
      <c r="G17" s="337" t="s">
        <v>139</v>
      </c>
      <c r="H17" s="456" t="s">
        <v>730</v>
      </c>
      <c r="I17" s="457" t="str">
        <f>VLOOKUP(H17,Presupuesto!$B$11:$C$565,2,0)</f>
        <v>SERVICIOS DE IMPRENTA PUBLIC.Y REPRODUCCION</v>
      </c>
      <c r="J17" s="117" t="s">
        <v>1382</v>
      </c>
      <c r="K17" s="117" t="s">
        <v>422</v>
      </c>
    </row>
    <row r="18" spans="2:11">
      <c r="C18" s="139" t="s">
        <v>1774</v>
      </c>
      <c r="D18" s="156">
        <v>500</v>
      </c>
      <c r="E18" s="123">
        <v>110</v>
      </c>
      <c r="F18" s="99">
        <f t="shared" si="0"/>
        <v>55000</v>
      </c>
      <c r="G18" s="159" t="s">
        <v>139</v>
      </c>
      <c r="H18" s="140" t="s">
        <v>730</v>
      </c>
      <c r="I18" s="130" t="str">
        <f>VLOOKUP(H18,Presupuesto!$B$11:$C$565,2,0)</f>
        <v>SERVICIOS DE IMPRENTA PUBLIC.Y REPRODUCCION</v>
      </c>
      <c r="J18" s="100" t="s">
        <v>1382</v>
      </c>
      <c r="K18" s="100" t="s">
        <v>408</v>
      </c>
    </row>
    <row r="19" spans="2:11" ht="15.75" thickBot="1">
      <c r="C19" s="139" t="s">
        <v>1775</v>
      </c>
      <c r="D19" s="156">
        <v>500</v>
      </c>
      <c r="E19" s="123">
        <v>110</v>
      </c>
      <c r="F19" s="99">
        <f t="shared" si="0"/>
        <v>55000</v>
      </c>
      <c r="G19" s="159" t="s">
        <v>139</v>
      </c>
      <c r="H19" s="140" t="s">
        <v>730</v>
      </c>
      <c r="I19" s="130" t="str">
        <f>VLOOKUP(H19,Presupuesto!$B$11:$C$565,2,0)</f>
        <v>SERVICIOS DE IMPRENTA PUBLIC.Y REPRODUCCION</v>
      </c>
      <c r="J19" s="100" t="s">
        <v>1382</v>
      </c>
      <c r="K19" s="100" t="s">
        <v>413</v>
      </c>
    </row>
    <row r="20" spans="2:11">
      <c r="C20" s="139" t="s">
        <v>1719</v>
      </c>
      <c r="D20" s="156">
        <v>500</v>
      </c>
      <c r="E20" s="123">
        <v>110</v>
      </c>
      <c r="F20" s="99">
        <f t="shared" si="0"/>
        <v>55000</v>
      </c>
      <c r="G20" s="159" t="s">
        <v>139</v>
      </c>
      <c r="H20" s="140" t="s">
        <v>730</v>
      </c>
      <c r="I20" s="130" t="str">
        <f>VLOOKUP(H20,Presupuesto!$B$11:$C$565,2,0)</f>
        <v>SERVICIOS DE IMPRENTA PUBLIC.Y REPRODUCCION</v>
      </c>
      <c r="J20" s="100" t="s">
        <v>1382</v>
      </c>
      <c r="K20" s="117" t="s">
        <v>422</v>
      </c>
    </row>
    <row r="21" spans="2:11">
      <c r="C21" s="139" t="s">
        <v>1750</v>
      </c>
      <c r="D21" s="156">
        <v>500</v>
      </c>
      <c r="E21" s="123">
        <v>110</v>
      </c>
      <c r="F21" s="99">
        <f t="shared" si="0"/>
        <v>55000</v>
      </c>
      <c r="G21" s="159" t="s">
        <v>139</v>
      </c>
      <c r="H21" s="140" t="s">
        <v>730</v>
      </c>
      <c r="I21" s="130" t="str">
        <f>VLOOKUP(H21,Presupuesto!$B$11:$C$565,2,0)</f>
        <v>SERVICIOS DE IMPRENTA PUBLIC.Y REPRODUCCION</v>
      </c>
      <c r="J21" s="100" t="s">
        <v>1382</v>
      </c>
      <c r="K21" s="100" t="s">
        <v>408</v>
      </c>
    </row>
    <row r="22" spans="2:11" ht="15.75" thickBot="1">
      <c r="C22" s="458" t="s">
        <v>1751</v>
      </c>
      <c r="D22" s="459">
        <v>500</v>
      </c>
      <c r="E22" s="460">
        <v>110</v>
      </c>
      <c r="F22" s="452">
        <f t="shared" si="0"/>
        <v>55000</v>
      </c>
      <c r="G22" s="340" t="s">
        <v>139</v>
      </c>
      <c r="H22" s="461" t="s">
        <v>730</v>
      </c>
      <c r="I22" s="462" t="str">
        <f>VLOOKUP(H22,Presupuesto!$B$11:$C$565,2,0)</f>
        <v>SERVICIOS DE IMPRENTA PUBLIC.Y REPRODUCCION</v>
      </c>
      <c r="J22" s="342" t="s">
        <v>1382</v>
      </c>
      <c r="K22" s="100" t="s">
        <v>413</v>
      </c>
    </row>
    <row r="24" spans="2:11">
      <c r="F24" s="92"/>
      <c r="G24" s="91"/>
      <c r="H24" s="92"/>
      <c r="I24" s="92"/>
    </row>
    <row r="25" spans="2:11" ht="15.75" thickBot="1">
      <c r="F25" s="92"/>
      <c r="G25" s="91"/>
      <c r="H25" s="92"/>
      <c r="I25" s="92"/>
    </row>
    <row r="26" spans="2:11" ht="15.75" thickBot="1">
      <c r="C26" s="155" t="s">
        <v>53</v>
      </c>
      <c r="D26" s="110">
        <f>SUM(F33:F38)</f>
        <v>84000</v>
      </c>
      <c r="F26" s="70"/>
      <c r="G26" s="79"/>
      <c r="H26" s="70"/>
      <c r="I26" s="70"/>
    </row>
    <row r="27" spans="2:11">
      <c r="B27" s="95"/>
      <c r="C27" s="70"/>
      <c r="D27" s="31"/>
      <c r="E27" s="95"/>
      <c r="F27" s="95"/>
      <c r="G27" s="95"/>
      <c r="H27" s="76"/>
      <c r="I27" s="76"/>
      <c r="J27" s="76"/>
      <c r="K27" s="114"/>
    </row>
    <row r="28" spans="2:11">
      <c r="B28" s="95"/>
      <c r="C28" s="70"/>
      <c r="D28" s="31"/>
      <c r="E28" s="95"/>
      <c r="F28" s="95"/>
      <c r="G28" s="95"/>
      <c r="H28" s="76"/>
      <c r="I28" s="76"/>
      <c r="J28" s="76"/>
      <c r="K28" s="114"/>
    </row>
    <row r="29" spans="2:11" ht="15.75">
      <c r="B29" s="95"/>
      <c r="C29" s="202" t="s">
        <v>402</v>
      </c>
      <c r="D29" s="203" t="str">
        <f>+'Investigación Científica'!E16</f>
        <v>b.4</v>
      </c>
      <c r="E29" s="95"/>
      <c r="F29" s="95"/>
      <c r="G29" s="95"/>
      <c r="H29" s="76"/>
      <c r="I29" s="76"/>
      <c r="J29" s="76"/>
      <c r="K29" s="114"/>
    </row>
    <row r="30" spans="2:11" ht="18.75">
      <c r="B30" s="95"/>
      <c r="C30" s="212" t="str">
        <f>IFERROR(VLOOKUP(D29,'Desarrollo e Innov. Curricular'!$E:$F,2,FALSE),IFERROR(VLOOKUP(D29,'Investigación Científica'!$E:$F,2,FALSE),IFERROR(VLOOKUP(D29,'Vinculación Univ. Sociedad'!$E:$F,2,FALSE),IFERROR(VLOOKUP(D29,'Docencia y Profesorado Universi'!$E:$F,2,FALSE),IFERROR(VLOOKUP(D29,'Estudiantes y Graduados'!$E:$F,2,FALSE),IFERROR(VLOOKUP(D29,'Gestion Administrativa'!$E:$F,2,FALSE),IFERROR(VLOOKUP(D29,'Gestión Académica'!$E:$F,2,FALSE),IFERROR(VLOOKUP(D29,'Aseguramiento de la Calidad'!$E:$F,2,FALSE),IFERROR(VLOOKUP(D29,'Gestión del Conocimiento'!$E:$F,2,FALSE),IFERROR(VLOOKUP(D29,'Gobernabilidad y Procesos...'!$E:$F,2,FALSE),IFERROR(VLOOKUP(D29,'Gestión del Talento Humano'!$E:$F,2,FALSE),IFERROR(VLOOKUP(D29,'Internacionalización de la E.S.'!$E:$F,2,FALSE),IFERROR(VLOOKUP(D29,Posgrado!$E:$F,2,FALSE),IFERROR(VLOOKUP(D29,'Cultura de Innovación Insti...'!$E:$F,2,FALSE),VLOOKUP(D29,'Lo Esencial de la Reforma Univ.'!$E:$F,2,0)))))))))))))))</f>
        <v>10) Publicar 6 Periódicos.</v>
      </c>
      <c r="D30" s="31"/>
      <c r="E30" s="95"/>
      <c r="F30" s="95"/>
      <c r="G30" s="95"/>
      <c r="H30" s="76"/>
      <c r="I30" s="76"/>
      <c r="J30" s="76"/>
      <c r="K30" s="114"/>
    </row>
    <row r="31" spans="2:11" ht="15.75" thickBot="1">
      <c r="F31" s="95"/>
      <c r="G31" s="76"/>
      <c r="H31" s="76"/>
      <c r="I31" s="76"/>
    </row>
    <row r="32" spans="2:11" ht="30.75" thickBot="1">
      <c r="C32" s="129" t="s">
        <v>44</v>
      </c>
      <c r="D32" s="129" t="s">
        <v>55</v>
      </c>
      <c r="E32" s="136" t="s">
        <v>57</v>
      </c>
      <c r="F32" s="135" t="s">
        <v>27</v>
      </c>
      <c r="G32" s="133" t="s">
        <v>141</v>
      </c>
      <c r="H32" s="136" t="s">
        <v>46</v>
      </c>
      <c r="I32" s="133" t="s">
        <v>142</v>
      </c>
      <c r="J32" s="133" t="s">
        <v>420</v>
      </c>
      <c r="K32" s="133" t="s">
        <v>421</v>
      </c>
    </row>
    <row r="33" spans="2:11">
      <c r="C33" s="455" t="s">
        <v>1776</v>
      </c>
      <c r="D33" s="335">
        <v>1000</v>
      </c>
      <c r="E33" s="116">
        <v>14</v>
      </c>
      <c r="F33" s="336">
        <f t="shared" ref="F33:F38" si="1">D33*E33</f>
        <v>14000</v>
      </c>
      <c r="G33" s="337" t="s">
        <v>139</v>
      </c>
      <c r="H33" s="456" t="s">
        <v>730</v>
      </c>
      <c r="I33" s="457" t="str">
        <f>VLOOKUP(H33,Presupuesto!$B$11:$C$565,2,0)</f>
        <v>SERVICIOS DE IMPRENTA PUBLIC.Y REPRODUCCION</v>
      </c>
      <c r="J33" s="472" t="s">
        <v>1382</v>
      </c>
      <c r="K33" s="117" t="s">
        <v>405</v>
      </c>
    </row>
    <row r="34" spans="2:11">
      <c r="C34" s="139" t="s">
        <v>1777</v>
      </c>
      <c r="D34" s="156">
        <v>1000</v>
      </c>
      <c r="E34" s="123">
        <v>14</v>
      </c>
      <c r="F34" s="99">
        <f t="shared" si="1"/>
        <v>14000</v>
      </c>
      <c r="G34" s="159" t="s">
        <v>139</v>
      </c>
      <c r="H34" s="140" t="s">
        <v>730</v>
      </c>
      <c r="I34" s="130" t="str">
        <f>VLOOKUP(H34,Presupuesto!$B$11:$C$565,2,0)</f>
        <v>SERVICIOS DE IMPRENTA PUBLIC.Y REPRODUCCION</v>
      </c>
      <c r="J34" s="454" t="s">
        <v>1382</v>
      </c>
      <c r="K34" s="100" t="s">
        <v>408</v>
      </c>
    </row>
    <row r="35" spans="2:11">
      <c r="C35" s="139" t="s">
        <v>1778</v>
      </c>
      <c r="D35" s="156">
        <v>1000</v>
      </c>
      <c r="E35" s="123">
        <v>14</v>
      </c>
      <c r="F35" s="99">
        <f t="shared" si="1"/>
        <v>14000</v>
      </c>
      <c r="G35" s="159" t="s">
        <v>139</v>
      </c>
      <c r="H35" s="140" t="s">
        <v>730</v>
      </c>
      <c r="I35" s="130" t="str">
        <f>VLOOKUP(H35,Presupuesto!$B$11:$C$565,2,0)</f>
        <v>SERVICIOS DE IMPRENTA PUBLIC.Y REPRODUCCION</v>
      </c>
      <c r="J35" s="454" t="s">
        <v>1382</v>
      </c>
      <c r="K35" s="100" t="s">
        <v>410</v>
      </c>
    </row>
    <row r="36" spans="2:11">
      <c r="C36" s="139" t="s">
        <v>1779</v>
      </c>
      <c r="D36" s="156">
        <v>1000</v>
      </c>
      <c r="E36" s="123">
        <v>14</v>
      </c>
      <c r="F36" s="99">
        <f t="shared" si="1"/>
        <v>14000</v>
      </c>
      <c r="G36" s="159" t="s">
        <v>139</v>
      </c>
      <c r="H36" s="140" t="s">
        <v>730</v>
      </c>
      <c r="I36" s="130" t="str">
        <f>VLOOKUP(H36,Presupuesto!$B$11:$C$565,2,0)</f>
        <v>SERVICIOS DE IMPRENTA PUBLIC.Y REPRODUCCION</v>
      </c>
      <c r="J36" s="454" t="s">
        <v>1382</v>
      </c>
      <c r="K36" s="100" t="s">
        <v>412</v>
      </c>
    </row>
    <row r="37" spans="2:11">
      <c r="C37" s="139" t="s">
        <v>1780</v>
      </c>
      <c r="D37" s="156">
        <v>1000</v>
      </c>
      <c r="E37" s="123">
        <v>14</v>
      </c>
      <c r="F37" s="99">
        <f t="shared" ref="F37" si="2">D37*E37</f>
        <v>14000</v>
      </c>
      <c r="G37" s="159" t="s">
        <v>139</v>
      </c>
      <c r="H37" s="140" t="s">
        <v>730</v>
      </c>
      <c r="I37" s="130" t="str">
        <f>VLOOKUP(H37,Presupuesto!$B$11:$C$565,2,0)</f>
        <v>SERVICIOS DE IMPRENTA PUBLIC.Y REPRODUCCION</v>
      </c>
      <c r="J37" s="454" t="s">
        <v>1382</v>
      </c>
      <c r="K37" s="100" t="s">
        <v>412</v>
      </c>
    </row>
    <row r="38" spans="2:11" ht="15.75" thickBot="1">
      <c r="C38" s="458" t="s">
        <v>1781</v>
      </c>
      <c r="D38" s="459">
        <v>1000</v>
      </c>
      <c r="E38" s="460">
        <v>14</v>
      </c>
      <c r="F38" s="452">
        <f t="shared" si="1"/>
        <v>14000</v>
      </c>
      <c r="G38" s="340" t="s">
        <v>139</v>
      </c>
      <c r="H38" s="461" t="s">
        <v>730</v>
      </c>
      <c r="I38" s="462" t="str">
        <f>VLOOKUP(H38,Presupuesto!$B$11:$C$565,2,0)</f>
        <v>SERVICIOS DE IMPRENTA PUBLIC.Y REPRODUCCION</v>
      </c>
      <c r="J38" s="473" t="s">
        <v>1382</v>
      </c>
      <c r="K38" s="342" t="s">
        <v>414</v>
      </c>
    </row>
    <row r="41" spans="2:11" ht="15.75" thickBot="1"/>
    <row r="42" spans="2:11" ht="15.75" thickBot="1">
      <c r="C42" s="155" t="s">
        <v>53</v>
      </c>
      <c r="D42" s="110">
        <f>SUM(F49:F49)</f>
        <v>25000</v>
      </c>
      <c r="F42" s="70"/>
      <c r="G42" s="79"/>
      <c r="H42" s="70"/>
      <c r="I42" s="70"/>
    </row>
    <row r="43" spans="2:11">
      <c r="B43" s="95"/>
      <c r="C43" s="70"/>
      <c r="D43" s="31"/>
      <c r="E43" s="95"/>
      <c r="F43" s="95"/>
      <c r="G43" s="95"/>
      <c r="H43" s="76"/>
      <c r="I43" s="76"/>
      <c r="J43" s="76"/>
      <c r="K43" s="114"/>
    </row>
    <row r="44" spans="2:11">
      <c r="B44" s="95"/>
      <c r="C44" s="70"/>
      <c r="D44" s="31"/>
      <c r="E44" s="95"/>
      <c r="F44" s="95"/>
      <c r="G44" s="95"/>
      <c r="H44" s="76"/>
      <c r="I44" s="76"/>
      <c r="J44" s="76"/>
      <c r="K44" s="114"/>
    </row>
    <row r="45" spans="2:11" ht="15.75">
      <c r="B45" s="95"/>
      <c r="C45" s="202" t="s">
        <v>402</v>
      </c>
      <c r="D45" s="203" t="str">
        <f>+'Investigación Científica'!E17</f>
        <v>b.5</v>
      </c>
      <c r="E45" s="95"/>
      <c r="F45" s="95"/>
      <c r="G45" s="95"/>
      <c r="H45" s="76"/>
      <c r="I45" s="76"/>
      <c r="J45" s="76"/>
      <c r="K45" s="114"/>
    </row>
    <row r="46" spans="2:11" ht="18.75">
      <c r="B46" s="95"/>
      <c r="C46" s="212" t="str">
        <f>IFERROR(VLOOKUP(D45,'Desarrollo e Innov. Curricular'!$E:$F,2,FALSE),IFERROR(VLOOKUP(D45,'Investigación Científica'!$E:$F,2,FALSE),IFERROR(VLOOKUP(D45,'Vinculación Univ. Sociedad'!$E:$F,2,FALSE),IFERROR(VLOOKUP(D45,'Docencia y Profesorado Universi'!$E:$F,2,FALSE),IFERROR(VLOOKUP(D45,'Estudiantes y Graduados'!$E:$F,2,FALSE),IFERROR(VLOOKUP(D45,'Gestion Administrativa'!$E:$F,2,FALSE),IFERROR(VLOOKUP(D45,'Gestión Académica'!$E:$F,2,FALSE),IFERROR(VLOOKUP(D45,'Aseguramiento de la Calidad'!$E:$F,2,FALSE),IFERROR(VLOOKUP(D45,'Gestión del Conocimiento'!$E:$F,2,FALSE),IFERROR(VLOOKUP(D45,'Gobernabilidad y Procesos...'!$E:$F,2,FALSE),IFERROR(VLOOKUP(D45,'Gestión del Talento Humano'!$E:$F,2,FALSE),IFERROR(VLOOKUP(D45,'Internacionalización de la E.S.'!$E:$F,2,FALSE),IFERROR(VLOOKUP(D45,Posgrado!$E:$F,2,FALSE),IFERROR(VLOOKUP(D45,'Cultura de Innovación Insti...'!$E:$F,2,FALSE),VLOOKUP(D45,'Lo Esencial de la Reforma Univ.'!$E:$F,2,0)))))))))))))))</f>
        <v xml:space="preserve">11) Publicar 10 boletines “Actualidad Científica”.                        </v>
      </c>
      <c r="D46" s="31"/>
      <c r="E46" s="95"/>
      <c r="F46" s="95"/>
      <c r="G46" s="95"/>
      <c r="H46" s="76"/>
      <c r="I46" s="76"/>
      <c r="J46" s="76"/>
      <c r="K46" s="114"/>
    </row>
    <row r="47" spans="2:11" ht="15.75" thickBot="1">
      <c r="F47" s="95"/>
      <c r="G47" s="76"/>
      <c r="H47" s="76"/>
      <c r="I47" s="76"/>
    </row>
    <row r="48" spans="2:11" ht="30.75" thickBot="1">
      <c r="C48" s="129" t="s">
        <v>44</v>
      </c>
      <c r="D48" s="129" t="s">
        <v>55</v>
      </c>
      <c r="E48" s="136" t="s">
        <v>57</v>
      </c>
      <c r="F48" s="135" t="s">
        <v>27</v>
      </c>
      <c r="G48" s="133" t="s">
        <v>141</v>
      </c>
      <c r="H48" s="136" t="s">
        <v>46</v>
      </c>
      <c r="I48" s="133" t="s">
        <v>142</v>
      </c>
      <c r="J48" s="133" t="s">
        <v>420</v>
      </c>
      <c r="K48" s="133" t="s">
        <v>421</v>
      </c>
    </row>
    <row r="49" spans="2:11" ht="15.75" thickBot="1">
      <c r="C49" s="463" t="s">
        <v>1720</v>
      </c>
      <c r="D49" s="464">
        <v>1000</v>
      </c>
      <c r="E49" s="465">
        <v>25</v>
      </c>
      <c r="F49" s="466">
        <f t="shared" ref="F49" si="3">D49*E49</f>
        <v>25000</v>
      </c>
      <c r="G49" s="467" t="s">
        <v>139</v>
      </c>
      <c r="H49" s="468" t="s">
        <v>730</v>
      </c>
      <c r="I49" s="469" t="str">
        <f>VLOOKUP(H49,Presupuesto!$B$11:$C$565,2,0)</f>
        <v>SERVICIOS DE IMPRENTA PUBLIC.Y REPRODUCCION</v>
      </c>
      <c r="J49" s="471" t="s">
        <v>1382</v>
      </c>
      <c r="K49" s="470"/>
    </row>
    <row r="52" spans="2:11" ht="15.75" thickBot="1"/>
    <row r="53" spans="2:11" ht="15.75" thickBot="1">
      <c r="C53" s="155" t="s">
        <v>53</v>
      </c>
      <c r="D53" s="110">
        <f>SUM(F60:F96)</f>
        <v>1124727.5</v>
      </c>
      <c r="F53" s="70"/>
      <c r="G53" s="79"/>
      <c r="H53" s="70"/>
      <c r="I53" s="70"/>
    </row>
    <row r="54" spans="2:11">
      <c r="B54" s="95"/>
      <c r="C54" s="70"/>
      <c r="D54" s="31"/>
      <c r="E54" s="95"/>
      <c r="F54" s="95"/>
      <c r="G54" s="95"/>
      <c r="H54" s="76"/>
      <c r="I54" s="76"/>
      <c r="J54" s="76"/>
      <c r="K54" s="114"/>
    </row>
    <row r="55" spans="2:11">
      <c r="B55" s="95"/>
      <c r="C55" s="70"/>
      <c r="D55" s="31"/>
      <c r="E55" s="95"/>
      <c r="F55" s="95"/>
      <c r="G55" s="95"/>
      <c r="H55" s="76"/>
      <c r="I55" s="76"/>
      <c r="J55" s="76"/>
      <c r="K55" s="114"/>
    </row>
    <row r="56" spans="2:11" ht="15.75">
      <c r="B56" s="95"/>
      <c r="C56" s="202" t="s">
        <v>402</v>
      </c>
      <c r="D56" s="203" t="str">
        <f>+'Investigación Científica'!E21</f>
        <v>b.9</v>
      </c>
      <c r="E56" s="95"/>
      <c r="F56" s="95"/>
      <c r="G56" s="95"/>
      <c r="H56" s="76"/>
      <c r="I56" s="76"/>
      <c r="J56" s="76"/>
      <c r="K56" s="114"/>
    </row>
    <row r="57" spans="2:11" ht="18.75">
      <c r="B57" s="95"/>
      <c r="C57" s="212" t="str">
        <f>IFERROR(VLOOKUP(D56,'Desarrollo e Innov. Curricular'!$E:$F,2,FALSE),IFERROR(VLOOKUP(D56,'Investigación Científica'!$E:$F,2,FALSE),IFERROR(VLOOKUP(D56,'Vinculación Univ. Sociedad'!$E:$F,2,FALSE),IFERROR(VLOOKUP(D56,'Docencia y Profesorado Universi'!$E:$F,2,FALSE),IFERROR(VLOOKUP(D56,'Estudiantes y Graduados'!$E:$F,2,FALSE),IFERROR(VLOOKUP(D56,'Gestion Administrativa'!$E:$F,2,FALSE),IFERROR(VLOOKUP(D56,'Gestión Académica'!$E:$F,2,FALSE),IFERROR(VLOOKUP(D56,'Aseguramiento de la Calidad'!$E:$F,2,FALSE),IFERROR(VLOOKUP(D56,'Gestión del Conocimiento'!$E:$F,2,FALSE),IFERROR(VLOOKUP(D56,'Gobernabilidad y Procesos...'!$E:$F,2,FALSE),IFERROR(VLOOKUP(D56,'Gestión del Talento Humano'!$E:$F,2,FALSE),IFERROR(VLOOKUP(D56,'Internacionalización de la E.S.'!$E:$F,2,FALSE),IFERROR(VLOOKUP(D56,Posgrado!$E:$F,2,FALSE),IFERROR(VLOOKUP(D56,'Cultura de Innovación Insti...'!$E:$F,2,FALSE),VLOOKUP(D56,'Lo Esencial de la Reforma Univ.'!$E:$F,2,0)))))))))))))))</f>
        <v>15) Realizar el 9no Congreso de Investigación Científica en la UNAH, para intercambiar avances, resultados, tratamiento teórico y abordaje metodológico de los diversos temas prioritarios para el desarrollo nacional, científico y tecnológico.</v>
      </c>
      <c r="D57" s="31"/>
      <c r="E57" s="95"/>
      <c r="F57" s="95"/>
      <c r="G57" s="95"/>
      <c r="H57" s="76"/>
      <c r="I57" s="76"/>
      <c r="J57" s="76"/>
      <c r="K57" s="114"/>
    </row>
    <row r="58" spans="2:11" ht="15.75" thickBot="1">
      <c r="F58" s="95"/>
      <c r="G58" s="76"/>
      <c r="H58" s="76"/>
      <c r="I58" s="76"/>
    </row>
    <row r="59" spans="2:11" ht="30.75" thickBot="1">
      <c r="C59" s="129" t="s">
        <v>44</v>
      </c>
      <c r="D59" s="129" t="s">
        <v>55</v>
      </c>
      <c r="E59" s="136" t="s">
        <v>57</v>
      </c>
      <c r="F59" s="135" t="s">
        <v>27</v>
      </c>
      <c r="G59" s="133" t="s">
        <v>141</v>
      </c>
      <c r="H59" s="136" t="s">
        <v>46</v>
      </c>
      <c r="I59" s="133" t="s">
        <v>142</v>
      </c>
      <c r="J59" s="133" t="s">
        <v>420</v>
      </c>
      <c r="K59" s="133" t="s">
        <v>421</v>
      </c>
    </row>
    <row r="60" spans="2:11">
      <c r="C60" s="455" t="s">
        <v>1721</v>
      </c>
      <c r="D60" s="335">
        <v>25</v>
      </c>
      <c r="E60" s="116">
        <v>100</v>
      </c>
      <c r="F60" s="336">
        <f t="shared" ref="F60:F95" si="4">D60*E60</f>
        <v>2500</v>
      </c>
      <c r="G60" s="337" t="s">
        <v>139</v>
      </c>
      <c r="H60" s="456" t="s">
        <v>303</v>
      </c>
      <c r="I60" s="457" t="str">
        <f>VLOOKUP(H60,Presupuesto!$B$11:$C$565,2,0)</f>
        <v>SERVICIOS DE TRANSPORTE (25100-00)</v>
      </c>
      <c r="J60" s="117" t="s">
        <v>1382</v>
      </c>
      <c r="K60" s="117"/>
    </row>
    <row r="61" spans="2:11">
      <c r="C61" s="139" t="s">
        <v>1722</v>
      </c>
      <c r="D61" s="156">
        <v>2000</v>
      </c>
      <c r="E61" s="123">
        <v>9</v>
      </c>
      <c r="F61" s="99">
        <f t="shared" si="4"/>
        <v>18000</v>
      </c>
      <c r="G61" s="159" t="s">
        <v>139</v>
      </c>
      <c r="H61" s="140" t="s">
        <v>730</v>
      </c>
      <c r="I61" s="130" t="str">
        <f>VLOOKUP(H61,Presupuesto!$B$11:$C$565,2,0)</f>
        <v>SERVICIOS DE IMPRENTA PUBLIC.Y REPRODUCCION</v>
      </c>
      <c r="J61" s="100" t="s">
        <v>1382</v>
      </c>
      <c r="K61" s="100"/>
    </row>
    <row r="62" spans="2:11">
      <c r="C62" s="139" t="s">
        <v>1723</v>
      </c>
      <c r="D62" s="156">
        <v>1000</v>
      </c>
      <c r="E62" s="123">
        <v>8</v>
      </c>
      <c r="F62" s="99">
        <f t="shared" si="4"/>
        <v>8000</v>
      </c>
      <c r="G62" s="159" t="s">
        <v>139</v>
      </c>
      <c r="H62" s="140" t="s">
        <v>730</v>
      </c>
      <c r="I62" s="130" t="str">
        <f>VLOOKUP(H62,Presupuesto!$B$11:$C$565,2,0)</f>
        <v>SERVICIOS DE IMPRENTA PUBLIC.Y REPRODUCCION</v>
      </c>
      <c r="J62" s="100" t="s">
        <v>1382</v>
      </c>
      <c r="K62" s="100"/>
    </row>
    <row r="63" spans="2:11">
      <c r="C63" s="139" t="s">
        <v>1724</v>
      </c>
      <c r="D63" s="156">
        <v>600</v>
      </c>
      <c r="E63" s="123">
        <v>35</v>
      </c>
      <c r="F63" s="99">
        <f t="shared" si="4"/>
        <v>21000</v>
      </c>
      <c r="G63" s="159" t="s">
        <v>139</v>
      </c>
      <c r="H63" s="140" t="s">
        <v>730</v>
      </c>
      <c r="I63" s="130" t="str">
        <f>VLOOKUP(H63,Presupuesto!$B$11:$C$565,2,0)</f>
        <v>SERVICIOS DE IMPRENTA PUBLIC.Y REPRODUCCION</v>
      </c>
      <c r="J63" s="100" t="s">
        <v>1382</v>
      </c>
      <c r="K63" s="100"/>
    </row>
    <row r="64" spans="2:11">
      <c r="C64" s="139" t="s">
        <v>1725</v>
      </c>
      <c r="D64" s="156">
        <v>600</v>
      </c>
      <c r="E64" s="123">
        <v>30</v>
      </c>
      <c r="F64" s="99">
        <f t="shared" si="4"/>
        <v>18000</v>
      </c>
      <c r="G64" s="159" t="s">
        <v>139</v>
      </c>
      <c r="H64" s="140" t="s">
        <v>730</v>
      </c>
      <c r="I64" s="130" t="str">
        <f>VLOOKUP(H64,Presupuesto!$B$11:$C$565,2,0)</f>
        <v>SERVICIOS DE IMPRENTA PUBLIC.Y REPRODUCCION</v>
      </c>
      <c r="J64" s="100" t="s">
        <v>1382</v>
      </c>
      <c r="K64" s="100"/>
    </row>
    <row r="65" spans="3:11">
      <c r="C65" s="139" t="s">
        <v>1726</v>
      </c>
      <c r="D65" s="156">
        <v>20000</v>
      </c>
      <c r="E65" s="123">
        <v>0.5</v>
      </c>
      <c r="F65" s="99">
        <f t="shared" si="4"/>
        <v>10000</v>
      </c>
      <c r="G65" s="159" t="s">
        <v>139</v>
      </c>
      <c r="H65" s="140" t="s">
        <v>730</v>
      </c>
      <c r="I65" s="130" t="str">
        <f>VLOOKUP(H65,Presupuesto!$B$11:$C$565,2,0)</f>
        <v>SERVICIOS DE IMPRENTA PUBLIC.Y REPRODUCCION</v>
      </c>
      <c r="J65" s="100" t="s">
        <v>1382</v>
      </c>
      <c r="K65" s="100"/>
    </row>
    <row r="66" spans="3:11">
      <c r="C66" s="139" t="s">
        <v>1727</v>
      </c>
      <c r="D66" s="156">
        <v>600</v>
      </c>
      <c r="E66" s="123">
        <v>30</v>
      </c>
      <c r="F66" s="99">
        <f t="shared" si="4"/>
        <v>18000</v>
      </c>
      <c r="G66" s="159" t="s">
        <v>139</v>
      </c>
      <c r="H66" s="140" t="s">
        <v>744</v>
      </c>
      <c r="I66" s="130" t="str">
        <f>VLOOKUP(H66,Presupuesto!$B$11:$C$565,2,0)</f>
        <v>PUBLICIDAD Y PROPAGANDA</v>
      </c>
      <c r="J66" s="100" t="s">
        <v>1382</v>
      </c>
      <c r="K66" s="100"/>
    </row>
    <row r="67" spans="3:11">
      <c r="C67" s="139" t="s">
        <v>1728</v>
      </c>
      <c r="D67" s="156">
        <v>600</v>
      </c>
      <c r="E67" s="123">
        <v>20</v>
      </c>
      <c r="F67" s="99">
        <f t="shared" si="4"/>
        <v>12000</v>
      </c>
      <c r="G67" s="159" t="s">
        <v>139</v>
      </c>
      <c r="H67" s="140" t="s">
        <v>744</v>
      </c>
      <c r="I67" s="130" t="str">
        <f>VLOOKUP(H67,Presupuesto!$B$11:$C$565,2,0)</f>
        <v>PUBLICIDAD Y PROPAGANDA</v>
      </c>
      <c r="J67" s="100" t="s">
        <v>1382</v>
      </c>
      <c r="K67" s="100"/>
    </row>
    <row r="68" spans="3:11">
      <c r="C68" s="139" t="s">
        <v>1729</v>
      </c>
      <c r="D68" s="156">
        <v>6</v>
      </c>
      <c r="E68" s="123">
        <v>21250</v>
      </c>
      <c r="F68" s="99">
        <f t="shared" si="4"/>
        <v>127500</v>
      </c>
      <c r="G68" s="159" t="s">
        <v>139</v>
      </c>
      <c r="H68" s="140" t="s">
        <v>744</v>
      </c>
      <c r="I68" s="130" t="str">
        <f>VLOOKUP(H68,Presupuesto!$B$11:$C$565,2,0)</f>
        <v>PUBLICIDAD Y PROPAGANDA</v>
      </c>
      <c r="J68" s="100" t="s">
        <v>1382</v>
      </c>
      <c r="K68" s="100"/>
    </row>
    <row r="69" spans="3:11">
      <c r="C69" s="139" t="s">
        <v>1730</v>
      </c>
      <c r="D69" s="156">
        <v>4</v>
      </c>
      <c r="E69" s="123">
        <v>500</v>
      </c>
      <c r="F69" s="99">
        <f t="shared" si="4"/>
        <v>2000</v>
      </c>
      <c r="G69" s="159" t="s">
        <v>139</v>
      </c>
      <c r="H69" s="140" t="s">
        <v>744</v>
      </c>
      <c r="I69" s="130" t="str">
        <f>VLOOKUP(H69,Presupuesto!$B$11:$C$565,2,0)</f>
        <v>PUBLICIDAD Y PROPAGANDA</v>
      </c>
      <c r="J69" s="100" t="s">
        <v>1382</v>
      </c>
      <c r="K69" s="100"/>
    </row>
    <row r="70" spans="3:11">
      <c r="C70" s="139" t="s">
        <v>1731</v>
      </c>
      <c r="D70" s="156">
        <v>2</v>
      </c>
      <c r="E70" s="123">
        <v>3000</v>
      </c>
      <c r="F70" s="99">
        <f t="shared" si="4"/>
        <v>6000</v>
      </c>
      <c r="G70" s="159" t="s">
        <v>139</v>
      </c>
      <c r="H70" s="140" t="s">
        <v>756</v>
      </c>
      <c r="I70" s="130" t="str">
        <f>VLOOKUP(H70,Presupuesto!$B$11:$C$565,2,0)</f>
        <v>OTROS SERVICIOS COMERCIALES Y FINANCIEROS</v>
      </c>
      <c r="J70" s="100" t="s">
        <v>1382</v>
      </c>
      <c r="K70" s="100"/>
    </row>
    <row r="71" spans="3:11">
      <c r="C71" s="139" t="s">
        <v>1732</v>
      </c>
      <c r="D71" s="156"/>
      <c r="E71" s="123"/>
      <c r="F71" s="99">
        <v>91000</v>
      </c>
      <c r="G71" s="159" t="s">
        <v>139</v>
      </c>
      <c r="H71" s="140" t="s">
        <v>756</v>
      </c>
      <c r="I71" s="130" t="str">
        <f>VLOOKUP(H71,Presupuesto!$B$11:$C$565,2,0)</f>
        <v>OTROS SERVICIOS COMERCIALES Y FINANCIEROS</v>
      </c>
      <c r="J71" s="100" t="s">
        <v>1382</v>
      </c>
      <c r="K71" s="100"/>
    </row>
    <row r="72" spans="3:11">
      <c r="C72" s="139" t="s">
        <v>1733</v>
      </c>
      <c r="D72" s="156"/>
      <c r="E72" s="123"/>
      <c r="F72" s="99">
        <v>100000</v>
      </c>
      <c r="G72" s="159" t="s">
        <v>139</v>
      </c>
      <c r="H72" s="140" t="s">
        <v>756</v>
      </c>
      <c r="I72" s="130" t="str">
        <f>VLOOKUP(H72,Presupuesto!$B$11:$C$565,2,0)</f>
        <v>OTROS SERVICIOS COMERCIALES Y FINANCIEROS</v>
      </c>
      <c r="J72" s="100" t="s">
        <v>1382</v>
      </c>
      <c r="K72" s="100"/>
    </row>
    <row r="73" spans="3:11">
      <c r="C73" s="139" t="s">
        <v>1782</v>
      </c>
      <c r="D73" s="156">
        <v>15</v>
      </c>
      <c r="E73" s="123">
        <v>10000</v>
      </c>
      <c r="F73" s="99">
        <f t="shared" si="4"/>
        <v>150000</v>
      </c>
      <c r="G73" s="159" t="s">
        <v>139</v>
      </c>
      <c r="H73" s="140" t="s">
        <v>780</v>
      </c>
      <c r="I73" s="130" t="str">
        <f>VLOOKUP(H73,Presupuesto!$B$11:$C$565,2,0)</f>
        <v>VIATICOS AL EXTERIOR</v>
      </c>
      <c r="J73" s="100" t="s">
        <v>1382</v>
      </c>
      <c r="K73" s="100"/>
    </row>
    <row r="74" spans="3:11">
      <c r="C74" s="139" t="s">
        <v>1783</v>
      </c>
      <c r="D74" s="156">
        <v>8</v>
      </c>
      <c r="E74" s="123">
        <v>6000</v>
      </c>
      <c r="F74" s="99">
        <f t="shared" si="4"/>
        <v>48000</v>
      </c>
      <c r="G74" s="159" t="s">
        <v>139</v>
      </c>
      <c r="H74" s="140" t="s">
        <v>774</v>
      </c>
      <c r="I74" s="130" t="str">
        <f>VLOOKUP(H74,Presupuesto!$B$11:$C$565,2,0)</f>
        <v>VIATICOS NACIONALES</v>
      </c>
      <c r="J74" s="100" t="s">
        <v>1382</v>
      </c>
      <c r="K74" s="100"/>
    </row>
    <row r="75" spans="3:11">
      <c r="C75" s="139" t="s">
        <v>1734</v>
      </c>
      <c r="D75" s="156">
        <v>5</v>
      </c>
      <c r="E75" s="123">
        <v>20000</v>
      </c>
      <c r="F75" s="99">
        <f t="shared" si="4"/>
        <v>100000</v>
      </c>
      <c r="G75" s="159" t="s">
        <v>139</v>
      </c>
      <c r="H75" s="140" t="s">
        <v>805</v>
      </c>
      <c r="I75" s="130" t="str">
        <f>VLOOKUP(H75,Presupuesto!$B$11:$C$565,2,0)</f>
        <v>ALIMENTOS B EBIDAS PARA PERSONAS</v>
      </c>
      <c r="J75" s="100" t="s">
        <v>1382</v>
      </c>
      <c r="K75" s="100"/>
    </row>
    <row r="76" spans="3:11">
      <c r="C76" s="139" t="s">
        <v>1735</v>
      </c>
      <c r="D76" s="156">
        <v>5000</v>
      </c>
      <c r="E76" s="123">
        <v>12</v>
      </c>
      <c r="F76" s="99">
        <f t="shared" si="4"/>
        <v>60000</v>
      </c>
      <c r="G76" s="159" t="s">
        <v>139</v>
      </c>
      <c r="H76" s="140" t="s">
        <v>832</v>
      </c>
      <c r="I76" s="130" t="str">
        <f>VLOOKUP(H76,Presupuesto!$B$11:$C$565,2,0)</f>
        <v>PRODUCTOS DE ARTES GRAFICAS</v>
      </c>
      <c r="J76" s="100" t="s">
        <v>1382</v>
      </c>
      <c r="K76" s="100"/>
    </row>
    <row r="77" spans="3:11">
      <c r="C77" s="139" t="s">
        <v>1784</v>
      </c>
      <c r="D77" s="156">
        <v>75</v>
      </c>
      <c r="E77" s="123">
        <v>18.66</v>
      </c>
      <c r="F77" s="99">
        <f t="shared" si="4"/>
        <v>1399.5</v>
      </c>
      <c r="G77" s="159" t="s">
        <v>139</v>
      </c>
      <c r="H77" s="140" t="s">
        <v>834</v>
      </c>
      <c r="I77" s="130" t="str">
        <f>VLOOKUP(H77,Presupuesto!$B$11:$C$565,2,0)</f>
        <v>PRODUCTOS PAPEL Y CARTON</v>
      </c>
      <c r="J77" s="100" t="s">
        <v>1382</v>
      </c>
      <c r="K77" s="100"/>
    </row>
    <row r="78" spans="3:11">
      <c r="C78" s="139" t="s">
        <v>1785</v>
      </c>
      <c r="D78" s="156">
        <v>500</v>
      </c>
      <c r="E78" s="123">
        <v>1</v>
      </c>
      <c r="F78" s="99">
        <f t="shared" si="4"/>
        <v>500</v>
      </c>
      <c r="G78" s="159" t="s">
        <v>139</v>
      </c>
      <c r="H78" s="140" t="s">
        <v>834</v>
      </c>
      <c r="I78" s="130" t="str">
        <f>VLOOKUP(H78,Presupuesto!$B$11:$C$565,2,0)</f>
        <v>PRODUCTOS PAPEL Y CARTON</v>
      </c>
      <c r="J78" s="100" t="s">
        <v>1382</v>
      </c>
      <c r="K78" s="100"/>
    </row>
    <row r="79" spans="3:11">
      <c r="C79" s="139" t="s">
        <v>1736</v>
      </c>
      <c r="D79" s="156">
        <v>8</v>
      </c>
      <c r="E79" s="123">
        <v>250</v>
      </c>
      <c r="F79" s="99">
        <f t="shared" si="4"/>
        <v>2000</v>
      </c>
      <c r="G79" s="159" t="s">
        <v>139</v>
      </c>
      <c r="H79" s="140" t="s">
        <v>898</v>
      </c>
      <c r="I79" s="130" t="str">
        <f>VLOOKUP(H79,Presupuesto!$B$11:$C$565,2,0)</f>
        <v>PRODUCTOS DE MATERIAL PLASTICO.</v>
      </c>
      <c r="J79" s="100" t="s">
        <v>1382</v>
      </c>
      <c r="K79" s="100"/>
    </row>
    <row r="80" spans="3:11">
      <c r="C80" s="139" t="s">
        <v>1737</v>
      </c>
      <c r="D80" s="156">
        <v>6</v>
      </c>
      <c r="E80" s="123">
        <v>1200</v>
      </c>
      <c r="F80" s="99">
        <f t="shared" si="4"/>
        <v>7200</v>
      </c>
      <c r="G80" s="159" t="s">
        <v>139</v>
      </c>
      <c r="H80" s="140" t="s">
        <v>914</v>
      </c>
      <c r="I80" s="130" t="str">
        <f>VLOOKUP(H80,Presupuesto!$B$11:$C$565,2,0)</f>
        <v>ESTRUCTURAS METALICAS ACABADAS</v>
      </c>
      <c r="J80" s="100" t="s">
        <v>1382</v>
      </c>
      <c r="K80" s="100"/>
    </row>
    <row r="81" spans="3:11">
      <c r="C81" s="139" t="s">
        <v>1786</v>
      </c>
      <c r="D81" s="149">
        <v>500</v>
      </c>
      <c r="E81" s="118">
        <v>3.5</v>
      </c>
      <c r="F81" s="99">
        <f t="shared" si="4"/>
        <v>1750</v>
      </c>
      <c r="G81" s="159" t="s">
        <v>139</v>
      </c>
      <c r="H81" s="142" t="s">
        <v>955</v>
      </c>
      <c r="I81" s="130" t="str">
        <f>VLOOKUP(H81,Presupuesto!$B$11:$C$565,2,0)</f>
        <v>UTILES DE ESCRITORIO, OFICINA Y ENSE¥ANZA</v>
      </c>
      <c r="J81" s="100" t="s">
        <v>1382</v>
      </c>
      <c r="K81" s="100"/>
    </row>
    <row r="82" spans="3:11">
      <c r="C82" s="139" t="s">
        <v>1738</v>
      </c>
      <c r="D82" s="149">
        <v>50</v>
      </c>
      <c r="E82" s="118">
        <v>15</v>
      </c>
      <c r="F82" s="99">
        <f t="shared" si="4"/>
        <v>750</v>
      </c>
      <c r="G82" s="159" t="s">
        <v>139</v>
      </c>
      <c r="H82" s="142" t="s">
        <v>955</v>
      </c>
      <c r="I82" s="130" t="str">
        <f>VLOOKUP(H82,Presupuesto!$B$11:$C$565,2,0)</f>
        <v>UTILES DE ESCRITORIO, OFICINA Y ENSE¥ANZA</v>
      </c>
      <c r="J82" s="100" t="s">
        <v>1382</v>
      </c>
      <c r="K82" s="100"/>
    </row>
    <row r="83" spans="3:11">
      <c r="C83" s="139" t="s">
        <v>1739</v>
      </c>
      <c r="D83" s="149">
        <v>30</v>
      </c>
      <c r="E83" s="118">
        <v>15</v>
      </c>
      <c r="F83" s="99">
        <f t="shared" si="4"/>
        <v>450</v>
      </c>
      <c r="G83" s="159" t="s">
        <v>139</v>
      </c>
      <c r="H83" s="142" t="s">
        <v>955</v>
      </c>
      <c r="I83" s="130" t="str">
        <f>VLOOKUP(H83,Presupuesto!$B$11:$C$565,2,0)</f>
        <v>UTILES DE ESCRITORIO, OFICINA Y ENSE¥ANZA</v>
      </c>
      <c r="J83" s="100" t="s">
        <v>1382</v>
      </c>
      <c r="K83" s="100"/>
    </row>
    <row r="84" spans="3:11">
      <c r="C84" s="139" t="s">
        <v>1740</v>
      </c>
      <c r="D84" s="149">
        <v>30</v>
      </c>
      <c r="E84" s="118">
        <v>28</v>
      </c>
      <c r="F84" s="99">
        <f t="shared" si="4"/>
        <v>840</v>
      </c>
      <c r="G84" s="159" t="s">
        <v>139</v>
      </c>
      <c r="H84" s="142" t="s">
        <v>955</v>
      </c>
      <c r="I84" s="130" t="str">
        <f>VLOOKUP(H84,Presupuesto!$B$11:$C$565,2,0)</f>
        <v>UTILES DE ESCRITORIO, OFICINA Y ENSE¥ANZA</v>
      </c>
      <c r="J84" s="100" t="s">
        <v>1382</v>
      </c>
      <c r="K84" s="100"/>
    </row>
    <row r="85" spans="3:11">
      <c r="C85" s="139" t="s">
        <v>1741</v>
      </c>
      <c r="D85" s="149">
        <v>6</v>
      </c>
      <c r="E85" s="118">
        <v>55</v>
      </c>
      <c r="F85" s="99">
        <f t="shared" si="4"/>
        <v>330</v>
      </c>
      <c r="G85" s="159" t="s">
        <v>139</v>
      </c>
      <c r="H85" s="142" t="s">
        <v>955</v>
      </c>
      <c r="I85" s="130" t="str">
        <f>VLOOKUP(H85,Presupuesto!$B$11:$C$565,2,0)</f>
        <v>UTILES DE ESCRITORIO, OFICINA Y ENSE¥ANZA</v>
      </c>
      <c r="J85" s="100" t="s">
        <v>1382</v>
      </c>
      <c r="K85" s="100"/>
    </row>
    <row r="86" spans="3:11">
      <c r="C86" s="139" t="s">
        <v>1742</v>
      </c>
      <c r="D86" s="149">
        <v>4</v>
      </c>
      <c r="E86" s="118">
        <v>77</v>
      </c>
      <c r="F86" s="99">
        <f t="shared" si="4"/>
        <v>308</v>
      </c>
      <c r="G86" s="159" t="s">
        <v>139</v>
      </c>
      <c r="H86" s="142" t="s">
        <v>955</v>
      </c>
      <c r="I86" s="130" t="str">
        <f>VLOOKUP(H86,Presupuesto!$B$11:$C$565,2,0)</f>
        <v>UTILES DE ESCRITORIO, OFICINA Y ENSE¥ANZA</v>
      </c>
      <c r="J86" s="100" t="s">
        <v>1382</v>
      </c>
      <c r="K86" s="100"/>
    </row>
    <row r="87" spans="3:11">
      <c r="C87" s="139" t="s">
        <v>1743</v>
      </c>
      <c r="D87" s="149">
        <v>10</v>
      </c>
      <c r="E87" s="118">
        <v>120</v>
      </c>
      <c r="F87" s="99">
        <f t="shared" si="4"/>
        <v>1200</v>
      </c>
      <c r="G87" s="159" t="s">
        <v>139</v>
      </c>
      <c r="H87" s="142" t="s">
        <v>961</v>
      </c>
      <c r="I87" s="130" t="str">
        <f>VLOOKUP(H87,Presupuesto!$B$11:$C$565,2,0)</f>
        <v>UTENCILIOS DE COCINA Y COMEDOR</v>
      </c>
      <c r="J87" s="100" t="s">
        <v>1382</v>
      </c>
      <c r="K87" s="100"/>
    </row>
    <row r="88" spans="3:11">
      <c r="C88" s="139" t="s">
        <v>1744</v>
      </c>
      <c r="D88" s="149">
        <v>10</v>
      </c>
      <c r="E88" s="118">
        <v>142</v>
      </c>
      <c r="F88" s="99">
        <f t="shared" si="4"/>
        <v>1420</v>
      </c>
      <c r="G88" s="159" t="s">
        <v>139</v>
      </c>
      <c r="H88" s="142" t="s">
        <v>961</v>
      </c>
      <c r="I88" s="130" t="str">
        <f>VLOOKUP(H88,Presupuesto!$B$11:$C$565,2,0)</f>
        <v>UTENCILIOS DE COCINA Y COMEDOR</v>
      </c>
      <c r="J88" s="100" t="s">
        <v>1382</v>
      </c>
      <c r="K88" s="100"/>
    </row>
    <row r="89" spans="3:11">
      <c r="C89" s="139" t="s">
        <v>1745</v>
      </c>
      <c r="D89" s="149">
        <v>10</v>
      </c>
      <c r="E89" s="118">
        <v>123</v>
      </c>
      <c r="F89" s="99">
        <f t="shared" si="4"/>
        <v>1230</v>
      </c>
      <c r="G89" s="159" t="s">
        <v>139</v>
      </c>
      <c r="H89" s="142" t="s">
        <v>961</v>
      </c>
      <c r="I89" s="130" t="str">
        <f>VLOOKUP(H89,Presupuesto!$B$11:$C$565,2,0)</f>
        <v>UTENCILIOS DE COCINA Y COMEDOR</v>
      </c>
      <c r="J89" s="100" t="s">
        <v>1382</v>
      </c>
      <c r="K89" s="100"/>
    </row>
    <row r="90" spans="3:11">
      <c r="C90" s="139" t="s">
        <v>1746</v>
      </c>
      <c r="D90" s="149">
        <v>10</v>
      </c>
      <c r="E90" s="118">
        <v>135</v>
      </c>
      <c r="F90" s="99">
        <f t="shared" si="4"/>
        <v>1350</v>
      </c>
      <c r="G90" s="159" t="s">
        <v>139</v>
      </c>
      <c r="H90" s="142" t="s">
        <v>961</v>
      </c>
      <c r="I90" s="130" t="str">
        <f>VLOOKUP(H90,Presupuesto!$B$11:$C$565,2,0)</f>
        <v>UTENCILIOS DE COCINA Y COMEDOR</v>
      </c>
      <c r="J90" s="100" t="s">
        <v>1382</v>
      </c>
      <c r="K90" s="100"/>
    </row>
    <row r="91" spans="3:11">
      <c r="C91" s="139" t="s">
        <v>1747</v>
      </c>
      <c r="D91" s="149">
        <v>30</v>
      </c>
      <c r="E91" s="118">
        <v>2000</v>
      </c>
      <c r="F91" s="99">
        <f t="shared" si="4"/>
        <v>60000</v>
      </c>
      <c r="G91" s="159" t="s">
        <v>139</v>
      </c>
      <c r="H91" s="142" t="s">
        <v>968</v>
      </c>
      <c r="I91" s="130" t="str">
        <f>VLOOKUP(H91,Presupuesto!$B$11:$C$565,2,0)</f>
        <v>OTROS RESPUESTOS Y ACCESORIOS MENORES</v>
      </c>
      <c r="J91" s="100" t="s">
        <v>1382</v>
      </c>
      <c r="K91" s="100"/>
    </row>
    <row r="92" spans="3:11">
      <c r="C92" s="139" t="s">
        <v>1787</v>
      </c>
      <c r="D92" s="149">
        <v>15</v>
      </c>
      <c r="E92" s="118">
        <v>7000</v>
      </c>
      <c r="F92" s="99">
        <f t="shared" si="4"/>
        <v>105000</v>
      </c>
      <c r="G92" s="159" t="s">
        <v>139</v>
      </c>
      <c r="H92" s="142" t="s">
        <v>674</v>
      </c>
      <c r="I92" s="130" t="str">
        <f>VLOOKUP(H92,Presupuesto!$B$11:$C$565,2,0)</f>
        <v>OTROS ALQUILERES</v>
      </c>
      <c r="J92" s="100" t="s">
        <v>1382</v>
      </c>
      <c r="K92" s="100"/>
    </row>
    <row r="93" spans="3:11">
      <c r="C93" s="139" t="s">
        <v>1748</v>
      </c>
      <c r="D93" s="149">
        <v>10</v>
      </c>
      <c r="E93" s="118">
        <v>5600</v>
      </c>
      <c r="F93" s="99">
        <f t="shared" si="4"/>
        <v>56000</v>
      </c>
      <c r="G93" s="159" t="s">
        <v>139</v>
      </c>
      <c r="H93" s="142" t="s">
        <v>718</v>
      </c>
      <c r="I93" s="130" t="str">
        <f>VLOOKUP(H93,Presupuesto!$B$11:$C$565,2,0)</f>
        <v>OTROS SERVICIOS TECNICOS Y PROFESIONALES</v>
      </c>
      <c r="J93" s="100" t="s">
        <v>1382</v>
      </c>
      <c r="K93" s="100"/>
    </row>
    <row r="94" spans="3:11">
      <c r="C94" s="139" t="s">
        <v>1788</v>
      </c>
      <c r="D94" s="149">
        <v>5</v>
      </c>
      <c r="E94" s="118">
        <v>1200</v>
      </c>
      <c r="F94" s="99">
        <f t="shared" si="4"/>
        <v>6000</v>
      </c>
      <c r="G94" s="159" t="s">
        <v>139</v>
      </c>
      <c r="H94" s="142" t="s">
        <v>642</v>
      </c>
      <c r="I94" s="130" t="str">
        <f>VLOOKUP(H94,Presupuesto!$B$11:$C$565,2,0)</f>
        <v>CORREO POSTAL</v>
      </c>
      <c r="J94" s="100" t="s">
        <v>1382</v>
      </c>
      <c r="K94" s="100"/>
    </row>
    <row r="95" spans="3:11">
      <c r="C95" s="139" t="s">
        <v>1749</v>
      </c>
      <c r="D95" s="149">
        <v>8</v>
      </c>
      <c r="E95" s="118">
        <v>10000</v>
      </c>
      <c r="F95" s="99">
        <f t="shared" si="4"/>
        <v>80000</v>
      </c>
      <c r="G95" s="159" t="s">
        <v>139</v>
      </c>
      <c r="H95" s="142" t="s">
        <v>768</v>
      </c>
      <c r="I95" s="130" t="str">
        <f>VLOOKUP(H95,Presupuesto!$B$11:$C$565,2,0)</f>
        <v>PASAJES AL EXTERIOR</v>
      </c>
      <c r="J95" s="100" t="s">
        <v>1382</v>
      </c>
      <c r="K95" s="100"/>
    </row>
    <row r="96" spans="3:11" ht="15.75" thickBot="1">
      <c r="C96" s="458" t="s">
        <v>126</v>
      </c>
      <c r="D96" s="474"/>
      <c r="E96" s="105"/>
      <c r="F96" s="452">
        <v>5000</v>
      </c>
      <c r="G96" s="340" t="s">
        <v>139</v>
      </c>
      <c r="H96" s="475" t="s">
        <v>884</v>
      </c>
      <c r="I96" s="462" t="str">
        <f>VLOOKUP(H96,Presupuesto!$B$11:$C$565,2,0)</f>
        <v>GASOLINA</v>
      </c>
      <c r="J96" s="342" t="s">
        <v>1382</v>
      </c>
      <c r="K96" s="342"/>
    </row>
    <row r="100" spans="2:11" ht="15.75" thickBot="1"/>
    <row r="101" spans="2:11" ht="15.75" thickBot="1">
      <c r="C101" s="155" t="s">
        <v>53</v>
      </c>
      <c r="D101" s="110">
        <f>SUM(F108:F108)</f>
        <v>54350</v>
      </c>
      <c r="F101" s="70"/>
      <c r="G101" s="79"/>
      <c r="H101" s="70"/>
      <c r="I101" s="70"/>
    </row>
    <row r="102" spans="2:11">
      <c r="B102" s="95"/>
      <c r="C102" s="70"/>
      <c r="D102" s="31"/>
      <c r="E102" s="95"/>
      <c r="F102" s="95"/>
      <c r="G102" s="95"/>
      <c r="H102" s="76"/>
      <c r="I102" s="76"/>
      <c r="J102" s="76"/>
      <c r="K102" s="114"/>
    </row>
    <row r="103" spans="2:11">
      <c r="B103" s="95"/>
      <c r="C103" s="70"/>
      <c r="D103" s="31"/>
      <c r="E103" s="95"/>
      <c r="F103" s="95"/>
      <c r="G103" s="95"/>
      <c r="H103" s="76"/>
      <c r="I103" s="76"/>
      <c r="J103" s="76"/>
      <c r="K103" s="114"/>
    </row>
    <row r="104" spans="2:11" ht="15.75">
      <c r="B104" s="95"/>
      <c r="C104" s="202" t="s">
        <v>402</v>
      </c>
      <c r="D104" s="203" t="str">
        <f>+'Investigación Científica'!E20</f>
        <v>b.8</v>
      </c>
      <c r="E104" s="95"/>
      <c r="F104" s="95"/>
      <c r="G104" s="95"/>
      <c r="H104" s="76"/>
      <c r="I104" s="76"/>
      <c r="J104" s="76"/>
      <c r="K104" s="114"/>
    </row>
    <row r="105" spans="2:11" ht="18.75">
      <c r="B105" s="95"/>
      <c r="C105" s="212" t="str">
        <f>IFERROR(VLOOKUP(D104,'Desarrollo e Innov. Curricular'!$E:$F,2,FALSE),IFERROR(VLOOKUP(D104,'Investigación Científica'!$E:$F,2,FALSE),IFERROR(VLOOKUP(D104,'Vinculación Univ. Sociedad'!$E:$F,2,FALSE),IFERROR(VLOOKUP(D104,'Docencia y Profesorado Universi'!$E:$F,2,FALSE),IFERROR(VLOOKUP(D104,'Estudiantes y Graduados'!$E:$F,2,FALSE),IFERROR(VLOOKUP(D104,'Gestion Administrativa'!$E:$F,2,FALSE),IFERROR(VLOOKUP(D104,'Gestión Académica'!$E:$F,2,FALSE),IFERROR(VLOOKUP(D104,'Aseguramiento de la Calidad'!$E:$F,2,FALSE),IFERROR(VLOOKUP(D104,'Gestión del Conocimiento'!$E:$F,2,FALSE),IFERROR(VLOOKUP(D104,'Gobernabilidad y Procesos...'!$E:$F,2,FALSE),IFERROR(VLOOKUP(D104,'Gestión del Talento Humano'!$E:$F,2,FALSE),IFERROR(VLOOKUP(D104,'Internacionalización de la E.S.'!$E:$F,2,FALSE),IFERROR(VLOOKUP(D104,Posgrado!$E:$F,2,FALSE),IFERROR(VLOOKUP(D104,'Cultura de Innovación Insti...'!$E:$F,2,FALSE),VLOOKUP(D104,'Lo Esencial de la Reforma Univ.'!$E:$F,2,0)))))))))))))))</f>
        <v>14) Publicar 1 Catálogo de investigadores</v>
      </c>
      <c r="D105" s="31"/>
      <c r="E105" s="95"/>
      <c r="F105" s="95"/>
      <c r="G105" s="95"/>
      <c r="H105" s="76"/>
      <c r="I105" s="76"/>
      <c r="J105" s="76"/>
      <c r="K105" s="114"/>
    </row>
    <row r="106" spans="2:11" ht="15.75" thickBot="1">
      <c r="F106" s="95"/>
      <c r="G106" s="76"/>
      <c r="H106" s="76"/>
      <c r="I106" s="76"/>
    </row>
    <row r="107" spans="2:11" ht="30.75" thickBot="1">
      <c r="C107" s="129" t="s">
        <v>44</v>
      </c>
      <c r="D107" s="129" t="s">
        <v>55</v>
      </c>
      <c r="E107" s="136" t="s">
        <v>57</v>
      </c>
      <c r="F107" s="135" t="s">
        <v>27</v>
      </c>
      <c r="G107" s="133" t="s">
        <v>141</v>
      </c>
      <c r="H107" s="136" t="s">
        <v>46</v>
      </c>
      <c r="I107" s="133" t="s">
        <v>142</v>
      </c>
      <c r="J107" s="133" t="s">
        <v>420</v>
      </c>
      <c r="K107" s="133" t="s">
        <v>421</v>
      </c>
    </row>
    <row r="108" spans="2:11" ht="15.75" thickBot="1">
      <c r="C108" s="463" t="s">
        <v>1789</v>
      </c>
      <c r="D108" s="464">
        <v>500</v>
      </c>
      <c r="E108" s="465">
        <v>108.7</v>
      </c>
      <c r="F108" s="466">
        <f t="shared" ref="F108" si="5">D108*E108</f>
        <v>54350</v>
      </c>
      <c r="G108" s="467" t="s">
        <v>139</v>
      </c>
      <c r="H108" s="468" t="s">
        <v>730</v>
      </c>
      <c r="I108" s="469" t="str">
        <f>VLOOKUP(H108,Presupuesto!$B$11:$C$565,2,0)</f>
        <v>SERVICIOS DE IMPRENTA PUBLIC.Y REPRODUCCION</v>
      </c>
      <c r="J108" s="470" t="s">
        <v>1382</v>
      </c>
      <c r="K108" s="470" t="s">
        <v>412</v>
      </c>
    </row>
    <row r="111" spans="2:11" ht="15.75" thickBot="1"/>
    <row r="112" spans="2:11" ht="15.75" thickBot="1">
      <c r="C112" s="155" t="s">
        <v>53</v>
      </c>
      <c r="D112" s="110">
        <f>SUM(F119:F120)</f>
        <v>110000</v>
      </c>
      <c r="F112" s="70"/>
      <c r="G112" s="79"/>
      <c r="H112" s="70"/>
      <c r="I112" s="70"/>
    </row>
    <row r="113" spans="2:11">
      <c r="B113" s="95"/>
      <c r="C113" s="70"/>
      <c r="D113" s="31"/>
      <c r="E113" s="95"/>
      <c r="F113" s="95"/>
      <c r="G113" s="95"/>
      <c r="H113" s="76"/>
      <c r="I113" s="76"/>
      <c r="J113" s="76"/>
      <c r="K113" s="114"/>
    </row>
    <row r="114" spans="2:11">
      <c r="B114" s="95"/>
      <c r="C114" s="70"/>
      <c r="D114" s="31"/>
      <c r="E114" s="95"/>
      <c r="F114" s="95"/>
      <c r="G114" s="95"/>
      <c r="H114" s="76"/>
      <c r="I114" s="76"/>
      <c r="J114" s="76"/>
      <c r="K114" s="114"/>
    </row>
    <row r="115" spans="2:11" ht="15.75">
      <c r="B115" s="95"/>
      <c r="C115" s="202" t="s">
        <v>402</v>
      </c>
      <c r="D115" s="203" t="str">
        <f>+'Investigación Científica'!E18</f>
        <v>b.6</v>
      </c>
      <c r="E115" s="95"/>
      <c r="F115" s="95"/>
      <c r="G115" s="95"/>
      <c r="H115" s="76"/>
      <c r="I115" s="76"/>
      <c r="J115" s="76"/>
      <c r="K115" s="114"/>
    </row>
    <row r="116" spans="2:11" ht="18.75">
      <c r="B116" s="95"/>
      <c r="C116" s="212" t="str">
        <f>IFERROR(VLOOKUP(D115,'Desarrollo e Innov. Curricular'!$E:$F,2,FALSE),IFERROR(VLOOKUP(D115,'Investigación Científica'!$E:$F,2,FALSE),IFERROR(VLOOKUP(D115,'Vinculación Univ. Sociedad'!$E:$F,2,FALSE),IFERROR(VLOOKUP(D115,'Docencia y Profesorado Universi'!$E:$F,2,FALSE),IFERROR(VLOOKUP(D115,'Estudiantes y Graduados'!$E:$F,2,FALSE),IFERROR(VLOOKUP(D115,'Gestion Administrativa'!$E:$F,2,FALSE),IFERROR(VLOOKUP(D115,'Gestión Académica'!$E:$F,2,FALSE),IFERROR(VLOOKUP(D115,'Aseguramiento de la Calidad'!$E:$F,2,FALSE),IFERROR(VLOOKUP(D115,'Gestión del Conocimiento'!$E:$F,2,FALSE),IFERROR(VLOOKUP(D115,'Gobernabilidad y Procesos...'!$E:$F,2,FALSE),IFERROR(VLOOKUP(D115,'Gestión del Talento Humano'!$E:$F,2,FALSE),IFERROR(VLOOKUP(D115,'Internacionalización de la E.S.'!$E:$F,2,FALSE),IFERROR(VLOOKUP(D115,Posgrado!$E:$F,2,FALSE),IFERROR(VLOOKUP(D115,'Cultura de Innovación Insti...'!$E:$F,2,FALSE),VLOOKUP(D115,'Lo Esencial de la Reforma Univ.'!$E:$F,2,0)))))))))))))))</f>
        <v>12) Publicar dos ediciones de la Revista “Divulgación Científica”.</v>
      </c>
      <c r="D116" s="31"/>
      <c r="E116" s="95"/>
      <c r="F116" s="95"/>
      <c r="G116" s="95"/>
      <c r="H116" s="76"/>
      <c r="I116" s="76"/>
      <c r="J116" s="76"/>
      <c r="K116" s="114"/>
    </row>
    <row r="117" spans="2:11" ht="15.75" thickBot="1">
      <c r="F117" s="95"/>
      <c r="G117" s="76"/>
      <c r="H117" s="76"/>
      <c r="I117" s="76"/>
    </row>
    <row r="118" spans="2:11" ht="30.75" thickBot="1">
      <c r="C118" s="129" t="s">
        <v>44</v>
      </c>
      <c r="D118" s="129" t="s">
        <v>55</v>
      </c>
      <c r="E118" s="136" t="s">
        <v>57</v>
      </c>
      <c r="F118" s="135" t="s">
        <v>27</v>
      </c>
      <c r="G118" s="133" t="s">
        <v>141</v>
      </c>
      <c r="H118" s="136" t="s">
        <v>46</v>
      </c>
      <c r="I118" s="133" t="s">
        <v>142</v>
      </c>
      <c r="J118" s="133" t="s">
        <v>420</v>
      </c>
      <c r="K118" s="133" t="s">
        <v>421</v>
      </c>
    </row>
    <row r="119" spans="2:11">
      <c r="C119" s="455" t="s">
        <v>1761</v>
      </c>
      <c r="D119" s="335">
        <v>500</v>
      </c>
      <c r="E119" s="116">
        <v>110</v>
      </c>
      <c r="F119" s="336">
        <f t="shared" ref="F119" si="6">D119*E119</f>
        <v>55000</v>
      </c>
      <c r="G119" s="337" t="s">
        <v>139</v>
      </c>
      <c r="H119" s="456" t="s">
        <v>730</v>
      </c>
      <c r="I119" s="457" t="str">
        <f>VLOOKUP(H119,Presupuesto!$B$11:$C$565,2,0)</f>
        <v>SERVICIOS DE IMPRENTA PUBLIC.Y REPRODUCCION</v>
      </c>
      <c r="J119" s="117" t="s">
        <v>1382</v>
      </c>
      <c r="K119" s="117" t="s">
        <v>408</v>
      </c>
    </row>
    <row r="120" spans="2:11" ht="15.75" thickBot="1">
      <c r="C120" s="458" t="s">
        <v>1752</v>
      </c>
      <c r="D120" s="459">
        <v>500</v>
      </c>
      <c r="E120" s="460">
        <v>110</v>
      </c>
      <c r="F120" s="452">
        <f t="shared" ref="F120" si="7">D120*E120</f>
        <v>55000</v>
      </c>
      <c r="G120" s="340" t="s">
        <v>139</v>
      </c>
      <c r="H120" s="461" t="s">
        <v>730</v>
      </c>
      <c r="I120" s="462" t="str">
        <f>VLOOKUP(H120,Presupuesto!$B$11:$C$565,2,0)</f>
        <v>SERVICIOS DE IMPRENTA PUBLIC.Y REPRODUCCION</v>
      </c>
      <c r="J120" s="342" t="s">
        <v>1382</v>
      </c>
      <c r="K120" s="342" t="s">
        <v>408</v>
      </c>
    </row>
    <row r="123" spans="2:11" ht="15.75" thickBot="1"/>
    <row r="124" spans="2:11" ht="15.75" thickBot="1">
      <c r="C124" s="155" t="s">
        <v>53</v>
      </c>
      <c r="D124" s="110">
        <f>SUM(F131:F165)</f>
        <v>803622.98800000001</v>
      </c>
      <c r="F124" s="70"/>
      <c r="G124" s="79"/>
      <c r="H124" s="70"/>
      <c r="I124" s="70"/>
    </row>
    <row r="125" spans="2:11">
      <c r="B125" s="95"/>
      <c r="C125" s="70"/>
      <c r="D125" s="31"/>
      <c r="E125" s="95"/>
      <c r="F125" s="95"/>
      <c r="G125" s="95"/>
      <c r="H125" s="76"/>
      <c r="I125" s="76"/>
      <c r="J125" s="76"/>
      <c r="K125" s="114"/>
    </row>
    <row r="126" spans="2:11">
      <c r="B126" s="95"/>
      <c r="C126" s="70"/>
      <c r="D126" s="31"/>
      <c r="E126" s="95"/>
      <c r="F126" s="95"/>
      <c r="G126" s="95"/>
      <c r="H126" s="76"/>
      <c r="I126" s="76"/>
      <c r="J126" s="76"/>
      <c r="K126" s="114"/>
    </row>
    <row r="127" spans="2:11" ht="15.75">
      <c r="B127" s="95"/>
      <c r="C127" s="202" t="s">
        <v>402</v>
      </c>
      <c r="D127" s="203" t="str">
        <f>+'Investigación Científica'!E22</f>
        <v>b.10</v>
      </c>
      <c r="E127" s="95"/>
      <c r="F127" s="95"/>
      <c r="G127" s="95"/>
      <c r="H127" s="76"/>
      <c r="I127" s="76"/>
      <c r="J127" s="76"/>
      <c r="K127" s="114"/>
    </row>
    <row r="128" spans="2:11" ht="18.75">
      <c r="B128" s="95"/>
      <c r="C128" s="212" t="str">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16) Ofrecer 20 eventos científicos dirigidos a  la comunidad de investigadores de la UNAH.</v>
      </c>
      <c r="D128" s="31"/>
      <c r="E128" s="95"/>
      <c r="F128" s="95"/>
      <c r="G128" s="95"/>
      <c r="H128" s="76"/>
      <c r="I128" s="76"/>
      <c r="J128" s="76"/>
      <c r="K128" s="114"/>
    </row>
    <row r="129" spans="3:11" ht="15.75" thickBot="1">
      <c r="F129" s="95"/>
      <c r="G129" s="76"/>
      <c r="H129" s="76"/>
      <c r="I129" s="76"/>
    </row>
    <row r="130" spans="3:11" ht="30.75" thickBot="1">
      <c r="C130" s="129" t="s">
        <v>44</v>
      </c>
      <c r="D130" s="129" t="s">
        <v>55</v>
      </c>
      <c r="E130" s="136" t="s">
        <v>57</v>
      </c>
      <c r="F130" s="135" t="s">
        <v>27</v>
      </c>
      <c r="G130" s="133" t="s">
        <v>141</v>
      </c>
      <c r="H130" s="136" t="s">
        <v>46</v>
      </c>
      <c r="I130" s="133" t="s">
        <v>142</v>
      </c>
      <c r="J130" s="133" t="s">
        <v>420</v>
      </c>
      <c r="K130" s="133" t="s">
        <v>421</v>
      </c>
    </row>
    <row r="131" spans="3:11">
      <c r="C131" s="455" t="s">
        <v>1721</v>
      </c>
      <c r="D131" s="335">
        <v>12</v>
      </c>
      <c r="E131" s="116">
        <v>100</v>
      </c>
      <c r="F131" s="336">
        <f t="shared" ref="F131:F164" si="8">D131*E131</f>
        <v>1200</v>
      </c>
      <c r="G131" s="337" t="s">
        <v>139</v>
      </c>
      <c r="H131" s="456" t="s">
        <v>303</v>
      </c>
      <c r="I131" s="457" t="str">
        <f>VLOOKUP(H131,Presupuesto!$B$11:$C$565,2,0)</f>
        <v>SERVICIOS DE TRANSPORTE (25100-00)</v>
      </c>
      <c r="J131" s="117" t="s">
        <v>1382</v>
      </c>
      <c r="K131" s="117"/>
    </row>
    <row r="132" spans="3:11">
      <c r="C132" s="139" t="s">
        <v>1722</v>
      </c>
      <c r="D132" s="156">
        <v>1000</v>
      </c>
      <c r="E132" s="123">
        <v>25</v>
      </c>
      <c r="F132" s="99">
        <f t="shared" si="8"/>
        <v>25000</v>
      </c>
      <c r="G132" s="159" t="s">
        <v>139</v>
      </c>
      <c r="H132" s="140" t="s">
        <v>730</v>
      </c>
      <c r="I132" s="130" t="str">
        <f>VLOOKUP(H132,Presupuesto!$B$11:$C$565,2,0)</f>
        <v>SERVICIOS DE IMPRENTA PUBLIC.Y REPRODUCCION</v>
      </c>
      <c r="J132" s="100" t="s">
        <v>1382</v>
      </c>
      <c r="K132" s="100"/>
    </row>
    <row r="133" spans="3:11">
      <c r="C133" s="139" t="s">
        <v>1723</v>
      </c>
      <c r="D133" s="156">
        <v>500</v>
      </c>
      <c r="E133" s="123">
        <v>8</v>
      </c>
      <c r="F133" s="99">
        <f t="shared" si="8"/>
        <v>4000</v>
      </c>
      <c r="G133" s="159" t="s">
        <v>139</v>
      </c>
      <c r="H133" s="140" t="s">
        <v>730</v>
      </c>
      <c r="I133" s="130" t="str">
        <f>VLOOKUP(H133,Presupuesto!$B$11:$C$565,2,0)</f>
        <v>SERVICIOS DE IMPRENTA PUBLIC.Y REPRODUCCION</v>
      </c>
      <c r="J133" s="100" t="s">
        <v>1382</v>
      </c>
      <c r="K133" s="100"/>
    </row>
    <row r="134" spans="3:11">
      <c r="C134" s="139" t="s">
        <v>1724</v>
      </c>
      <c r="D134" s="156">
        <v>300</v>
      </c>
      <c r="E134" s="123">
        <v>35</v>
      </c>
      <c r="F134" s="99">
        <f t="shared" si="8"/>
        <v>10500</v>
      </c>
      <c r="G134" s="159" t="s">
        <v>139</v>
      </c>
      <c r="H134" s="140" t="s">
        <v>730</v>
      </c>
      <c r="I134" s="130" t="str">
        <f>VLOOKUP(H134,Presupuesto!$B$11:$C$565,2,0)</f>
        <v>SERVICIOS DE IMPRENTA PUBLIC.Y REPRODUCCION</v>
      </c>
      <c r="J134" s="100" t="s">
        <v>1382</v>
      </c>
      <c r="K134" s="100"/>
    </row>
    <row r="135" spans="3:11">
      <c r="C135" s="139" t="s">
        <v>1725</v>
      </c>
      <c r="D135" s="156">
        <v>300</v>
      </c>
      <c r="E135" s="123">
        <v>30</v>
      </c>
      <c r="F135" s="99">
        <f t="shared" si="8"/>
        <v>9000</v>
      </c>
      <c r="G135" s="159" t="s">
        <v>139</v>
      </c>
      <c r="H135" s="140" t="s">
        <v>730</v>
      </c>
      <c r="I135" s="130" t="str">
        <f>VLOOKUP(H135,Presupuesto!$B$11:$C$565,2,0)</f>
        <v>SERVICIOS DE IMPRENTA PUBLIC.Y REPRODUCCION</v>
      </c>
      <c r="J135" s="100" t="s">
        <v>1382</v>
      </c>
      <c r="K135" s="100"/>
    </row>
    <row r="136" spans="3:11">
      <c r="C136" s="139" t="s">
        <v>1726</v>
      </c>
      <c r="D136" s="156">
        <v>10000</v>
      </c>
      <c r="E136" s="123">
        <v>0.5</v>
      </c>
      <c r="F136" s="99">
        <f t="shared" si="8"/>
        <v>5000</v>
      </c>
      <c r="G136" s="159" t="s">
        <v>139</v>
      </c>
      <c r="H136" s="140" t="s">
        <v>730</v>
      </c>
      <c r="I136" s="130" t="str">
        <f>VLOOKUP(H136,Presupuesto!$B$11:$C$565,2,0)</f>
        <v>SERVICIOS DE IMPRENTA PUBLIC.Y REPRODUCCION</v>
      </c>
      <c r="J136" s="100" t="s">
        <v>1382</v>
      </c>
      <c r="K136" s="100"/>
    </row>
    <row r="137" spans="3:11">
      <c r="C137" s="139" t="s">
        <v>1762</v>
      </c>
      <c r="D137" s="156">
        <v>2000</v>
      </c>
      <c r="E137" s="123">
        <v>40</v>
      </c>
      <c r="F137" s="99">
        <f t="shared" ref="F137" si="9">D137*E137</f>
        <v>80000</v>
      </c>
      <c r="G137" s="159" t="s">
        <v>139</v>
      </c>
      <c r="H137" s="140" t="s">
        <v>730</v>
      </c>
      <c r="I137" s="130" t="str">
        <f>VLOOKUP(H137,Presupuesto!$B$11:$C$565,2,0)</f>
        <v>SERVICIOS DE IMPRENTA PUBLIC.Y REPRODUCCION</v>
      </c>
      <c r="J137" s="100" t="s">
        <v>1382</v>
      </c>
      <c r="K137" s="100"/>
    </row>
    <row r="138" spans="3:11">
      <c r="C138" s="139" t="s">
        <v>1727</v>
      </c>
      <c r="D138" s="156">
        <v>200</v>
      </c>
      <c r="E138" s="123">
        <v>30</v>
      </c>
      <c r="F138" s="99">
        <f t="shared" si="8"/>
        <v>6000</v>
      </c>
      <c r="G138" s="159" t="s">
        <v>139</v>
      </c>
      <c r="H138" s="140" t="s">
        <v>744</v>
      </c>
      <c r="I138" s="130" t="str">
        <f>VLOOKUP(H138,Presupuesto!$B$11:$C$565,2,0)</f>
        <v>PUBLICIDAD Y PROPAGANDA</v>
      </c>
      <c r="J138" s="100" t="s">
        <v>1382</v>
      </c>
      <c r="K138" s="100"/>
    </row>
    <row r="139" spans="3:11">
      <c r="C139" s="139" t="s">
        <v>1728</v>
      </c>
      <c r="D139" s="156">
        <v>300</v>
      </c>
      <c r="E139" s="123">
        <v>20</v>
      </c>
      <c r="F139" s="99">
        <f t="shared" si="8"/>
        <v>6000</v>
      </c>
      <c r="G139" s="159" t="s">
        <v>139</v>
      </c>
      <c r="H139" s="140" t="s">
        <v>744</v>
      </c>
      <c r="I139" s="130" t="str">
        <f>VLOOKUP(H139,Presupuesto!$B$11:$C$565,2,0)</f>
        <v>PUBLICIDAD Y PROPAGANDA</v>
      </c>
      <c r="J139" s="100" t="s">
        <v>1382</v>
      </c>
      <c r="K139" s="100"/>
    </row>
    <row r="140" spans="3:11">
      <c r="C140" s="139" t="s">
        <v>1730</v>
      </c>
      <c r="D140" s="156">
        <v>6</v>
      </c>
      <c r="E140" s="123">
        <v>500</v>
      </c>
      <c r="F140" s="99">
        <f t="shared" si="8"/>
        <v>3000</v>
      </c>
      <c r="G140" s="159" t="s">
        <v>139</v>
      </c>
      <c r="H140" s="140" t="s">
        <v>744</v>
      </c>
      <c r="I140" s="130" t="str">
        <f>VLOOKUP(H140,Presupuesto!$B$11:$C$565,2,0)</f>
        <v>PUBLICIDAD Y PROPAGANDA</v>
      </c>
      <c r="J140" s="100" t="s">
        <v>1382</v>
      </c>
      <c r="K140" s="100"/>
    </row>
    <row r="141" spans="3:11">
      <c r="C141" s="139" t="s">
        <v>1729</v>
      </c>
      <c r="D141" s="156">
        <v>5</v>
      </c>
      <c r="E141" s="123">
        <v>21250</v>
      </c>
      <c r="F141" s="99">
        <f t="shared" si="8"/>
        <v>106250</v>
      </c>
      <c r="G141" s="159" t="s">
        <v>139</v>
      </c>
      <c r="H141" s="140" t="s">
        <v>744</v>
      </c>
      <c r="I141" s="130" t="str">
        <f>VLOOKUP(H141,Presupuesto!$B$11:$C$565,2,0)</f>
        <v>PUBLICIDAD Y PROPAGANDA</v>
      </c>
      <c r="J141" s="100" t="s">
        <v>1382</v>
      </c>
      <c r="K141" s="100"/>
    </row>
    <row r="142" spans="3:11">
      <c r="C142" s="139" t="s">
        <v>1731</v>
      </c>
      <c r="D142" s="156">
        <v>1</v>
      </c>
      <c r="E142" s="123">
        <v>3000</v>
      </c>
      <c r="F142" s="99">
        <f t="shared" si="8"/>
        <v>3000</v>
      </c>
      <c r="G142" s="159" t="s">
        <v>139</v>
      </c>
      <c r="H142" s="140" t="s">
        <v>756</v>
      </c>
      <c r="I142" s="130" t="str">
        <f>VLOOKUP(H142,Presupuesto!$B$11:$C$565,2,0)</f>
        <v>OTROS SERVICIOS COMERCIALES Y FINANCIEROS</v>
      </c>
      <c r="J142" s="100" t="s">
        <v>1382</v>
      </c>
      <c r="K142" s="100"/>
    </row>
    <row r="143" spans="3:11">
      <c r="C143" s="139" t="s">
        <v>1782</v>
      </c>
      <c r="D143" s="156">
        <v>12</v>
      </c>
      <c r="E143" s="123">
        <v>10000</v>
      </c>
      <c r="F143" s="99">
        <f t="shared" si="8"/>
        <v>120000</v>
      </c>
      <c r="G143" s="159" t="s">
        <v>139</v>
      </c>
      <c r="H143" s="140" t="s">
        <v>780</v>
      </c>
      <c r="I143" s="130" t="str">
        <f>VLOOKUP(H143,Presupuesto!$B$11:$C$565,2,0)</f>
        <v>VIATICOS AL EXTERIOR</v>
      </c>
      <c r="J143" s="100" t="s">
        <v>1382</v>
      </c>
      <c r="K143" s="100"/>
    </row>
    <row r="144" spans="3:11">
      <c r="C144" s="139" t="s">
        <v>1783</v>
      </c>
      <c r="D144" s="156">
        <v>4</v>
      </c>
      <c r="E144" s="123">
        <v>6000</v>
      </c>
      <c r="F144" s="99">
        <f t="shared" si="8"/>
        <v>24000</v>
      </c>
      <c r="G144" s="159" t="s">
        <v>139</v>
      </c>
      <c r="H144" s="140" t="s">
        <v>774</v>
      </c>
      <c r="I144" s="130" t="str">
        <f>VLOOKUP(H144,Presupuesto!$B$11:$C$565,2,0)</f>
        <v>VIATICOS NACIONALES</v>
      </c>
      <c r="J144" s="100" t="s">
        <v>1382</v>
      </c>
      <c r="K144" s="100"/>
    </row>
    <row r="145" spans="3:11">
      <c r="C145" s="139" t="s">
        <v>1734</v>
      </c>
      <c r="D145" s="156">
        <v>3</v>
      </c>
      <c r="E145" s="123">
        <v>39669.665999999997</v>
      </c>
      <c r="F145" s="99">
        <f t="shared" si="8"/>
        <v>119008.99799999999</v>
      </c>
      <c r="G145" s="159" t="s">
        <v>139</v>
      </c>
      <c r="H145" s="140" t="s">
        <v>805</v>
      </c>
      <c r="I145" s="130" t="str">
        <f>VLOOKUP(H145,Presupuesto!$B$11:$C$565,2,0)</f>
        <v>ALIMENTOS B EBIDAS PARA PERSONAS</v>
      </c>
      <c r="J145" s="100" t="s">
        <v>1382</v>
      </c>
      <c r="K145" s="100"/>
    </row>
    <row r="146" spans="3:11">
      <c r="C146" s="139" t="s">
        <v>1735</v>
      </c>
      <c r="D146" s="156">
        <v>5000</v>
      </c>
      <c r="E146" s="123">
        <v>12</v>
      </c>
      <c r="F146" s="99">
        <f t="shared" si="8"/>
        <v>60000</v>
      </c>
      <c r="G146" s="159" t="s">
        <v>139</v>
      </c>
      <c r="H146" s="140" t="s">
        <v>832</v>
      </c>
      <c r="I146" s="130" t="str">
        <f>VLOOKUP(H146,Presupuesto!$B$11:$C$565,2,0)</f>
        <v>PRODUCTOS DE ARTES GRAFICAS</v>
      </c>
      <c r="J146" s="100" t="s">
        <v>1382</v>
      </c>
      <c r="K146" s="100"/>
    </row>
    <row r="147" spans="3:11">
      <c r="C147" s="139" t="s">
        <v>1784</v>
      </c>
      <c r="D147" s="156">
        <v>50</v>
      </c>
      <c r="E147" s="123">
        <v>21</v>
      </c>
      <c r="F147" s="99">
        <f t="shared" si="8"/>
        <v>1050</v>
      </c>
      <c r="G147" s="159" t="s">
        <v>139</v>
      </c>
      <c r="H147" s="140" t="s">
        <v>834</v>
      </c>
      <c r="I147" s="130" t="str">
        <f>VLOOKUP(H147,Presupuesto!$B$11:$C$565,2,0)</f>
        <v>PRODUCTOS PAPEL Y CARTON</v>
      </c>
      <c r="J147" s="100" t="s">
        <v>1382</v>
      </c>
      <c r="K147" s="100"/>
    </row>
    <row r="148" spans="3:11">
      <c r="C148" s="139" t="s">
        <v>1785</v>
      </c>
      <c r="D148" s="156">
        <v>500</v>
      </c>
      <c r="E148" s="123">
        <v>1</v>
      </c>
      <c r="F148" s="99">
        <f t="shared" si="8"/>
        <v>500</v>
      </c>
      <c r="G148" s="159" t="s">
        <v>139</v>
      </c>
      <c r="H148" s="140" t="s">
        <v>834</v>
      </c>
      <c r="I148" s="130" t="str">
        <f>VLOOKUP(H148,Presupuesto!$B$11:$C$565,2,0)</f>
        <v>PRODUCTOS PAPEL Y CARTON</v>
      </c>
      <c r="J148" s="100" t="s">
        <v>1382</v>
      </c>
      <c r="K148" s="100"/>
    </row>
    <row r="149" spans="3:11">
      <c r="C149" s="139" t="s">
        <v>1736</v>
      </c>
      <c r="D149" s="156">
        <v>6</v>
      </c>
      <c r="E149" s="123">
        <v>250</v>
      </c>
      <c r="F149" s="99">
        <f t="shared" si="8"/>
        <v>1500</v>
      </c>
      <c r="G149" s="159" t="s">
        <v>139</v>
      </c>
      <c r="H149" s="140" t="s">
        <v>898</v>
      </c>
      <c r="I149" s="130" t="str">
        <f>VLOOKUP(H149,Presupuesto!$B$11:$C$565,2,0)</f>
        <v>PRODUCTOS DE MATERIAL PLASTICO.</v>
      </c>
      <c r="J149" s="100" t="s">
        <v>1382</v>
      </c>
      <c r="K149" s="100"/>
    </row>
    <row r="150" spans="3:11">
      <c r="C150" s="139" t="s">
        <v>1737</v>
      </c>
      <c r="D150" s="156">
        <v>3</v>
      </c>
      <c r="E150" s="123">
        <v>933.33</v>
      </c>
      <c r="F150" s="99">
        <f t="shared" si="8"/>
        <v>2799.9900000000002</v>
      </c>
      <c r="G150" s="159" t="s">
        <v>139</v>
      </c>
      <c r="H150" s="140" t="s">
        <v>914</v>
      </c>
      <c r="I150" s="130" t="str">
        <f>VLOOKUP(H150,Presupuesto!$B$11:$C$565,2,0)</f>
        <v>ESTRUCTURAS METALICAS ACABADAS</v>
      </c>
      <c r="J150" s="100" t="s">
        <v>1382</v>
      </c>
      <c r="K150" s="100"/>
    </row>
    <row r="151" spans="3:11">
      <c r="C151" s="139" t="s">
        <v>1786</v>
      </c>
      <c r="D151" s="156">
        <v>250</v>
      </c>
      <c r="E151" s="123">
        <v>3.5</v>
      </c>
      <c r="F151" s="99">
        <f t="shared" si="8"/>
        <v>875</v>
      </c>
      <c r="G151" s="159" t="s">
        <v>139</v>
      </c>
      <c r="H151" s="140" t="s">
        <v>955</v>
      </c>
      <c r="I151" s="130" t="str">
        <f>VLOOKUP(H151,Presupuesto!$B$11:$C$565,2,0)</f>
        <v>UTILES DE ESCRITORIO, OFICINA Y ENSE¥ANZA</v>
      </c>
      <c r="J151" s="100" t="s">
        <v>1382</v>
      </c>
      <c r="K151" s="100"/>
    </row>
    <row r="152" spans="3:11">
      <c r="C152" s="139" t="s">
        <v>1738</v>
      </c>
      <c r="D152" s="156">
        <v>25</v>
      </c>
      <c r="E152" s="123">
        <v>15</v>
      </c>
      <c r="F152" s="99">
        <f t="shared" si="8"/>
        <v>375</v>
      </c>
      <c r="G152" s="159" t="s">
        <v>139</v>
      </c>
      <c r="H152" s="140" t="s">
        <v>955</v>
      </c>
      <c r="I152" s="130" t="str">
        <f>VLOOKUP(H152,Presupuesto!$B$11:$C$565,2,0)</f>
        <v>UTILES DE ESCRITORIO, OFICINA Y ENSE¥ANZA</v>
      </c>
      <c r="J152" s="100" t="s">
        <v>1382</v>
      </c>
      <c r="K152" s="100"/>
    </row>
    <row r="153" spans="3:11">
      <c r="C153" s="139" t="s">
        <v>1739</v>
      </c>
      <c r="D153" s="156">
        <v>15</v>
      </c>
      <c r="E153" s="123">
        <v>15</v>
      </c>
      <c r="F153" s="99">
        <f t="shared" si="8"/>
        <v>225</v>
      </c>
      <c r="G153" s="159" t="s">
        <v>139</v>
      </c>
      <c r="H153" s="140" t="s">
        <v>955</v>
      </c>
      <c r="I153" s="130" t="str">
        <f>VLOOKUP(H153,Presupuesto!$B$11:$C$565,2,0)</f>
        <v>UTILES DE ESCRITORIO, OFICINA Y ENSE¥ANZA</v>
      </c>
      <c r="J153" s="100" t="s">
        <v>1382</v>
      </c>
      <c r="K153" s="100"/>
    </row>
    <row r="154" spans="3:11">
      <c r="C154" s="139" t="s">
        <v>1740</v>
      </c>
      <c r="D154" s="156">
        <v>15</v>
      </c>
      <c r="E154" s="123">
        <v>28</v>
      </c>
      <c r="F154" s="99">
        <f t="shared" si="8"/>
        <v>420</v>
      </c>
      <c r="G154" s="159" t="s">
        <v>139</v>
      </c>
      <c r="H154" s="140" t="s">
        <v>955</v>
      </c>
      <c r="I154" s="130" t="str">
        <f>VLOOKUP(H154,Presupuesto!$B$11:$C$565,2,0)</f>
        <v>UTILES DE ESCRITORIO, OFICINA Y ENSE¥ANZA</v>
      </c>
      <c r="J154" s="100" t="s">
        <v>1382</v>
      </c>
      <c r="K154" s="100"/>
    </row>
    <row r="155" spans="3:11">
      <c r="C155" s="139" t="s">
        <v>1741</v>
      </c>
      <c r="D155" s="156">
        <v>3</v>
      </c>
      <c r="E155" s="123">
        <v>55</v>
      </c>
      <c r="F155" s="99">
        <f t="shared" si="8"/>
        <v>165</v>
      </c>
      <c r="G155" s="159" t="s">
        <v>139</v>
      </c>
      <c r="H155" s="140" t="s">
        <v>955</v>
      </c>
      <c r="I155" s="130" t="str">
        <f>VLOOKUP(H155,Presupuesto!$B$11:$C$565,2,0)</f>
        <v>UTILES DE ESCRITORIO, OFICINA Y ENSE¥ANZA</v>
      </c>
      <c r="J155" s="100" t="s">
        <v>1382</v>
      </c>
      <c r="K155" s="100"/>
    </row>
    <row r="156" spans="3:11">
      <c r="C156" s="139" t="s">
        <v>1742</v>
      </c>
      <c r="D156" s="156">
        <v>2</v>
      </c>
      <c r="E156" s="123">
        <v>77</v>
      </c>
      <c r="F156" s="99">
        <f t="shared" si="8"/>
        <v>154</v>
      </c>
      <c r="G156" s="159" t="s">
        <v>139</v>
      </c>
      <c r="H156" s="140" t="s">
        <v>955</v>
      </c>
      <c r="I156" s="130" t="str">
        <f>VLOOKUP(H156,Presupuesto!$B$11:$C$565,2,0)</f>
        <v>UTILES DE ESCRITORIO, OFICINA Y ENSE¥ANZA</v>
      </c>
      <c r="J156" s="100" t="s">
        <v>1382</v>
      </c>
      <c r="K156" s="100"/>
    </row>
    <row r="157" spans="3:11">
      <c r="C157" s="139" t="s">
        <v>1743</v>
      </c>
      <c r="D157" s="156">
        <v>5</v>
      </c>
      <c r="E157" s="123">
        <v>120</v>
      </c>
      <c r="F157" s="99">
        <f t="shared" si="8"/>
        <v>600</v>
      </c>
      <c r="G157" s="159" t="s">
        <v>139</v>
      </c>
      <c r="H157" s="140" t="s">
        <v>961</v>
      </c>
      <c r="I157" s="130" t="str">
        <f>VLOOKUP(H157,Presupuesto!$B$11:$C$565,2,0)</f>
        <v>UTENCILIOS DE COCINA Y COMEDOR</v>
      </c>
      <c r="J157" s="100" t="s">
        <v>1382</v>
      </c>
      <c r="K157" s="100"/>
    </row>
    <row r="158" spans="3:11">
      <c r="C158" s="139" t="s">
        <v>1744</v>
      </c>
      <c r="D158" s="156">
        <v>5</v>
      </c>
      <c r="E158" s="123">
        <v>142</v>
      </c>
      <c r="F158" s="99">
        <f t="shared" si="8"/>
        <v>710</v>
      </c>
      <c r="G158" s="159" t="s">
        <v>139</v>
      </c>
      <c r="H158" s="140" t="s">
        <v>961</v>
      </c>
      <c r="I158" s="130" t="str">
        <f>VLOOKUP(H158,Presupuesto!$B$11:$C$565,2,0)</f>
        <v>UTENCILIOS DE COCINA Y COMEDOR</v>
      </c>
      <c r="J158" s="100" t="s">
        <v>1382</v>
      </c>
      <c r="K158" s="100"/>
    </row>
    <row r="159" spans="3:11">
      <c r="C159" s="139" t="s">
        <v>1745</v>
      </c>
      <c r="D159" s="156">
        <v>5</v>
      </c>
      <c r="E159" s="123">
        <v>123</v>
      </c>
      <c r="F159" s="99">
        <f t="shared" si="8"/>
        <v>615</v>
      </c>
      <c r="G159" s="159" t="s">
        <v>139</v>
      </c>
      <c r="H159" s="140" t="s">
        <v>961</v>
      </c>
      <c r="I159" s="130" t="str">
        <f>VLOOKUP(H159,Presupuesto!$B$11:$C$565,2,0)</f>
        <v>UTENCILIOS DE COCINA Y COMEDOR</v>
      </c>
      <c r="J159" s="100" t="s">
        <v>1382</v>
      </c>
      <c r="K159" s="100"/>
    </row>
    <row r="160" spans="3:11">
      <c r="C160" s="139" t="s">
        <v>1746</v>
      </c>
      <c r="D160" s="156">
        <v>5</v>
      </c>
      <c r="E160" s="123">
        <v>135</v>
      </c>
      <c r="F160" s="99">
        <f t="shared" si="8"/>
        <v>675</v>
      </c>
      <c r="G160" s="159" t="s">
        <v>139</v>
      </c>
      <c r="H160" s="140" t="s">
        <v>961</v>
      </c>
      <c r="I160" s="130" t="str">
        <f>VLOOKUP(H160,Presupuesto!$B$11:$C$565,2,0)</f>
        <v>UTENCILIOS DE COCINA Y COMEDOR</v>
      </c>
      <c r="J160" s="100" t="s">
        <v>1382</v>
      </c>
      <c r="K160" s="100"/>
    </row>
    <row r="161" spans="2:11">
      <c r="C161" s="139" t="s">
        <v>1747</v>
      </c>
      <c r="D161" s="156">
        <v>40</v>
      </c>
      <c r="E161" s="123">
        <v>2000</v>
      </c>
      <c r="F161" s="99">
        <f t="shared" si="8"/>
        <v>80000</v>
      </c>
      <c r="G161" s="159" t="s">
        <v>139</v>
      </c>
      <c r="H161" s="140" t="s">
        <v>968</v>
      </c>
      <c r="I161" s="130" t="str">
        <f>VLOOKUP(H161,Presupuesto!$B$11:$C$565,2,0)</f>
        <v>OTROS RESPUESTOS Y ACCESORIOS MENORES</v>
      </c>
      <c r="J161" s="100" t="s">
        <v>1382</v>
      </c>
      <c r="K161" s="100"/>
    </row>
    <row r="162" spans="2:11">
      <c r="C162" s="139" t="s">
        <v>1787</v>
      </c>
      <c r="D162" s="156">
        <v>8</v>
      </c>
      <c r="E162" s="123">
        <v>7000</v>
      </c>
      <c r="F162" s="99">
        <f t="shared" si="8"/>
        <v>56000</v>
      </c>
      <c r="G162" s="159" t="s">
        <v>139</v>
      </c>
      <c r="H162" s="140" t="s">
        <v>674</v>
      </c>
      <c r="I162" s="130" t="str">
        <f>VLOOKUP(H162,Presupuesto!$B$11:$C$565,2,0)</f>
        <v>OTROS ALQUILERES</v>
      </c>
      <c r="J162" s="100" t="s">
        <v>1382</v>
      </c>
      <c r="K162" s="100"/>
    </row>
    <row r="163" spans="2:11">
      <c r="C163" s="139" t="s">
        <v>1748</v>
      </c>
      <c r="D163" s="156">
        <v>5</v>
      </c>
      <c r="E163" s="123">
        <v>5000</v>
      </c>
      <c r="F163" s="99">
        <f t="shared" si="8"/>
        <v>25000</v>
      </c>
      <c r="G163" s="159" t="s">
        <v>139</v>
      </c>
      <c r="H163" s="140" t="s">
        <v>718</v>
      </c>
      <c r="I163" s="130" t="str">
        <f>VLOOKUP(H163,Presupuesto!$B$11:$C$565,2,0)</f>
        <v>OTROS SERVICIOS TECNICOS Y PROFESIONALES</v>
      </c>
      <c r="J163" s="100" t="s">
        <v>1382</v>
      </c>
      <c r="K163" s="100"/>
    </row>
    <row r="164" spans="2:11">
      <c r="C164" s="139" t="s">
        <v>1753</v>
      </c>
      <c r="D164" s="156">
        <v>1</v>
      </c>
      <c r="E164" s="123">
        <v>10000</v>
      </c>
      <c r="F164" s="99">
        <f t="shared" si="8"/>
        <v>10000</v>
      </c>
      <c r="G164" s="159" t="s">
        <v>139</v>
      </c>
      <c r="H164" s="140" t="s">
        <v>762</v>
      </c>
      <c r="I164" s="130" t="str">
        <f>VLOOKUP(H164,Presupuesto!$B$11:$C$565,2,0)</f>
        <v>PASAJES NACIONALES</v>
      </c>
      <c r="J164" s="100" t="s">
        <v>1382</v>
      </c>
      <c r="K164" s="100"/>
    </row>
    <row r="165" spans="2:11" ht="15.75" thickBot="1">
      <c r="C165" s="458" t="s">
        <v>1749</v>
      </c>
      <c r="D165" s="459">
        <v>4</v>
      </c>
      <c r="E165" s="460">
        <v>10000</v>
      </c>
      <c r="F165" s="452">
        <f t="shared" ref="F165" si="10">D165*E165</f>
        <v>40000</v>
      </c>
      <c r="G165" s="340" t="s">
        <v>139</v>
      </c>
      <c r="H165" s="461" t="s">
        <v>768</v>
      </c>
      <c r="I165" s="462" t="str">
        <f>VLOOKUP(H165,Presupuesto!$B$11:$C$565,2,0)</f>
        <v>PASAJES AL EXTERIOR</v>
      </c>
      <c r="J165" s="342" t="s">
        <v>1382</v>
      </c>
      <c r="K165" s="342"/>
    </row>
    <row r="168" spans="2:11" ht="15.75" thickBot="1"/>
    <row r="169" spans="2:11" ht="15.75" thickBot="1">
      <c r="C169" s="155" t="s">
        <v>53</v>
      </c>
      <c r="D169" s="110">
        <f>SUM(F176:F199)</f>
        <v>241314</v>
      </c>
      <c r="F169" s="70"/>
      <c r="G169" s="79"/>
      <c r="H169" s="70"/>
      <c r="I169" s="70"/>
    </row>
    <row r="170" spans="2:11">
      <c r="B170" s="95"/>
      <c r="C170" s="70"/>
      <c r="D170" s="31"/>
      <c r="E170" s="95"/>
      <c r="F170" s="95"/>
      <c r="G170" s="95"/>
      <c r="H170" s="76"/>
      <c r="I170" s="76"/>
      <c r="J170" s="76"/>
      <c r="K170" s="114"/>
    </row>
    <row r="171" spans="2:11">
      <c r="B171" s="95"/>
      <c r="C171" s="70"/>
      <c r="D171" s="31"/>
      <c r="E171" s="95"/>
      <c r="F171" s="95"/>
      <c r="G171" s="95"/>
      <c r="H171" s="76"/>
      <c r="I171" s="76"/>
      <c r="J171" s="76"/>
      <c r="K171" s="114"/>
    </row>
    <row r="172" spans="2:11" ht="15.75">
      <c r="B172" s="95"/>
      <c r="C172" s="202" t="s">
        <v>402</v>
      </c>
      <c r="D172" s="203" t="str">
        <f>+'Investigación Científica'!E23</f>
        <v>b.11</v>
      </c>
      <c r="E172" s="95"/>
      <c r="F172" s="95"/>
      <c r="G172" s="95"/>
      <c r="H172" s="76"/>
      <c r="I172" s="76"/>
      <c r="J172" s="76"/>
      <c r="K172" s="114"/>
    </row>
    <row r="173" spans="2:11" ht="18.75">
      <c r="B173" s="95"/>
      <c r="C173" s="212" t="str">
        <f>IFERROR(VLOOKUP(D172,'Desarrollo e Innov. Curricular'!$E:$F,2,FALSE),IFERROR(VLOOKUP(D172,'Investigación Científica'!$E:$F,2,FALSE),IFERROR(VLOOKUP(D172,'Vinculación Univ. Sociedad'!$E:$F,2,FALSE),IFERROR(VLOOKUP(D172,'Docencia y Profesorado Universi'!$E:$F,2,FALSE),IFERROR(VLOOKUP(D172,'Estudiantes y Graduados'!$E:$F,2,FALSE),IFERROR(VLOOKUP(D172,'Gestion Administrativa'!$E:$F,2,FALSE),IFERROR(VLOOKUP(D172,'Gestión Académica'!$E:$F,2,FALSE),IFERROR(VLOOKUP(D172,'Aseguramiento de la Calidad'!$E:$F,2,FALSE),IFERROR(VLOOKUP(D172,'Gestión del Conocimiento'!$E:$F,2,FALSE),IFERROR(VLOOKUP(D172,'Gobernabilidad y Procesos...'!$E:$F,2,FALSE),IFERROR(VLOOKUP(D172,'Gestión del Talento Humano'!$E:$F,2,FALSE),IFERROR(VLOOKUP(D172,'Internacionalización de la E.S.'!$E:$F,2,FALSE),IFERROR(VLOOKUP(D172,Posgrado!$E:$F,2,FALSE),IFERROR(VLOOKUP(D172,'Cultura de Innovación Insti...'!$E:$F,2,FALSE),VLOOKUP(D172,'Lo Esencial de la Reforma Univ.'!$E:$F,2,0)))))))))))))))</f>
        <v>17) Brindar acompañamiento, asesoría, apoyo logístico y financiero a facultades y centros regionales para facilitar el desarrollo de encuentros académicos.</v>
      </c>
      <c r="D173" s="31"/>
      <c r="E173" s="95"/>
      <c r="F173" s="95"/>
      <c r="G173" s="95"/>
      <c r="H173" s="76"/>
      <c r="I173" s="76"/>
      <c r="J173" s="76"/>
      <c r="K173" s="114"/>
    </row>
    <row r="174" spans="2:11" ht="15.75" thickBot="1">
      <c r="F174" s="95"/>
      <c r="G174" s="76"/>
      <c r="H174" s="76"/>
      <c r="I174" s="76"/>
    </row>
    <row r="175" spans="2:11" ht="30.75" thickBot="1">
      <c r="C175" s="129" t="s">
        <v>44</v>
      </c>
      <c r="D175" s="129" t="s">
        <v>55</v>
      </c>
      <c r="E175" s="136" t="s">
        <v>57</v>
      </c>
      <c r="F175" s="135" t="s">
        <v>27</v>
      </c>
      <c r="G175" s="133" t="s">
        <v>141</v>
      </c>
      <c r="H175" s="136" t="s">
        <v>46</v>
      </c>
      <c r="I175" s="133" t="s">
        <v>142</v>
      </c>
      <c r="J175" s="133" t="s">
        <v>420</v>
      </c>
      <c r="K175" s="133" t="s">
        <v>421</v>
      </c>
    </row>
    <row r="176" spans="2:11">
      <c r="C176" s="139" t="s">
        <v>1723</v>
      </c>
      <c r="D176" s="156">
        <v>250</v>
      </c>
      <c r="E176" s="123">
        <v>8</v>
      </c>
      <c r="F176" s="99">
        <f t="shared" ref="F176:F199" si="11">D176*E176</f>
        <v>2000</v>
      </c>
      <c r="G176" s="159" t="s">
        <v>139</v>
      </c>
      <c r="H176" s="140" t="s">
        <v>730</v>
      </c>
      <c r="I176" s="130" t="str">
        <f>VLOOKUP(H176,Presupuesto!$B$11:$C$565,2,0)</f>
        <v>SERVICIOS DE IMPRENTA PUBLIC.Y REPRODUCCION</v>
      </c>
      <c r="J176" s="100" t="s">
        <v>1382</v>
      </c>
      <c r="K176" s="100"/>
    </row>
    <row r="177" spans="3:11">
      <c r="C177" s="139" t="s">
        <v>1724</v>
      </c>
      <c r="D177" s="156">
        <v>150</v>
      </c>
      <c r="E177" s="123">
        <v>35</v>
      </c>
      <c r="F177" s="99">
        <f t="shared" si="11"/>
        <v>5250</v>
      </c>
      <c r="G177" s="159" t="s">
        <v>139</v>
      </c>
      <c r="H177" s="140" t="s">
        <v>730</v>
      </c>
      <c r="I177" s="130" t="str">
        <f>VLOOKUP(H177,Presupuesto!$B$11:$C$565,2,0)</f>
        <v>SERVICIOS DE IMPRENTA PUBLIC.Y REPRODUCCION</v>
      </c>
      <c r="J177" s="100" t="s">
        <v>1382</v>
      </c>
      <c r="K177" s="100"/>
    </row>
    <row r="178" spans="3:11">
      <c r="C178" s="139" t="s">
        <v>1725</v>
      </c>
      <c r="D178" s="156">
        <v>150</v>
      </c>
      <c r="E178" s="123">
        <v>30</v>
      </c>
      <c r="F178" s="99">
        <f t="shared" si="11"/>
        <v>4500</v>
      </c>
      <c r="G178" s="159" t="s">
        <v>139</v>
      </c>
      <c r="H178" s="140" t="s">
        <v>730</v>
      </c>
      <c r="I178" s="130" t="str">
        <f>VLOOKUP(H178,Presupuesto!$B$11:$C$565,2,0)</f>
        <v>SERVICIOS DE IMPRENTA PUBLIC.Y REPRODUCCION</v>
      </c>
      <c r="J178" s="100" t="s">
        <v>1382</v>
      </c>
      <c r="K178" s="100"/>
    </row>
    <row r="179" spans="3:11">
      <c r="C179" s="139" t="s">
        <v>1727</v>
      </c>
      <c r="D179" s="156">
        <v>100</v>
      </c>
      <c r="E179" s="123">
        <v>30</v>
      </c>
      <c r="F179" s="99">
        <f t="shared" si="11"/>
        <v>3000</v>
      </c>
      <c r="G179" s="159" t="s">
        <v>139</v>
      </c>
      <c r="H179" s="140" t="s">
        <v>744</v>
      </c>
      <c r="I179" s="130" t="str">
        <f>VLOOKUP(H179,Presupuesto!$B$11:$C$565,2,0)</f>
        <v>PUBLICIDAD Y PROPAGANDA</v>
      </c>
      <c r="J179" s="100" t="s">
        <v>1382</v>
      </c>
      <c r="K179" s="100"/>
    </row>
    <row r="180" spans="3:11">
      <c r="C180" s="139" t="s">
        <v>1728</v>
      </c>
      <c r="D180" s="156">
        <v>300</v>
      </c>
      <c r="E180" s="123">
        <v>20</v>
      </c>
      <c r="F180" s="99">
        <f t="shared" si="11"/>
        <v>6000</v>
      </c>
      <c r="G180" s="159" t="s">
        <v>139</v>
      </c>
      <c r="H180" s="140" t="s">
        <v>744</v>
      </c>
      <c r="I180" s="130" t="str">
        <f>VLOOKUP(H180,Presupuesto!$B$11:$C$565,2,0)</f>
        <v>PUBLICIDAD Y PROPAGANDA</v>
      </c>
      <c r="J180" s="100" t="s">
        <v>1382</v>
      </c>
      <c r="K180" s="100"/>
    </row>
    <row r="181" spans="3:11">
      <c r="C181" s="139" t="s">
        <v>1730</v>
      </c>
      <c r="D181" s="156">
        <v>2</v>
      </c>
      <c r="E181" s="123">
        <v>500</v>
      </c>
      <c r="F181" s="99">
        <f t="shared" si="11"/>
        <v>1000</v>
      </c>
      <c r="G181" s="159" t="s">
        <v>139</v>
      </c>
      <c r="H181" s="140" t="s">
        <v>744</v>
      </c>
      <c r="I181" s="130" t="str">
        <f>VLOOKUP(H181,Presupuesto!$B$11:$C$565,2,0)</f>
        <v>PUBLICIDAD Y PROPAGANDA</v>
      </c>
      <c r="J181" s="100" t="s">
        <v>1382</v>
      </c>
      <c r="K181" s="100"/>
    </row>
    <row r="182" spans="3:11">
      <c r="C182" s="139" t="s">
        <v>1729</v>
      </c>
      <c r="D182" s="156">
        <v>1</v>
      </c>
      <c r="E182" s="123">
        <v>12750</v>
      </c>
      <c r="F182" s="99">
        <f t="shared" si="11"/>
        <v>12750</v>
      </c>
      <c r="G182" s="159" t="s">
        <v>139</v>
      </c>
      <c r="H182" s="140" t="s">
        <v>744</v>
      </c>
      <c r="I182" s="130" t="str">
        <f>VLOOKUP(H182,Presupuesto!$B$11:$C$565,2,0)</f>
        <v>PUBLICIDAD Y PROPAGANDA</v>
      </c>
      <c r="J182" s="100" t="s">
        <v>1382</v>
      </c>
      <c r="K182" s="100"/>
    </row>
    <row r="183" spans="3:11">
      <c r="C183" s="139" t="s">
        <v>1782</v>
      </c>
      <c r="D183" s="156">
        <v>2</v>
      </c>
      <c r="E183" s="123">
        <v>10000</v>
      </c>
      <c r="F183" s="99">
        <f t="shared" si="11"/>
        <v>20000</v>
      </c>
      <c r="G183" s="159" t="s">
        <v>139</v>
      </c>
      <c r="H183" s="140" t="s">
        <v>780</v>
      </c>
      <c r="I183" s="130" t="str">
        <f>VLOOKUP(H183,Presupuesto!$B$11:$C$565,2,0)</f>
        <v>VIATICOS AL EXTERIOR</v>
      </c>
      <c r="J183" s="100" t="s">
        <v>1382</v>
      </c>
      <c r="K183" s="100"/>
    </row>
    <row r="184" spans="3:11">
      <c r="C184" s="139" t="s">
        <v>1783</v>
      </c>
      <c r="D184" s="156">
        <v>4</v>
      </c>
      <c r="E184" s="123">
        <v>6000</v>
      </c>
      <c r="F184" s="99">
        <f t="shared" si="11"/>
        <v>24000</v>
      </c>
      <c r="G184" s="159" t="s">
        <v>139</v>
      </c>
      <c r="H184" s="140" t="s">
        <v>774</v>
      </c>
      <c r="I184" s="130" t="str">
        <f>VLOOKUP(H184,Presupuesto!$B$11:$C$565,2,0)</f>
        <v>VIATICOS NACIONALES</v>
      </c>
      <c r="J184" s="100" t="s">
        <v>1382</v>
      </c>
      <c r="K184" s="100"/>
    </row>
    <row r="185" spans="3:11">
      <c r="C185" s="139" t="s">
        <v>1734</v>
      </c>
      <c r="D185" s="156">
        <v>5</v>
      </c>
      <c r="E185" s="123">
        <v>20000</v>
      </c>
      <c r="F185" s="99">
        <f t="shared" si="11"/>
        <v>100000</v>
      </c>
      <c r="G185" s="159" t="s">
        <v>139</v>
      </c>
      <c r="H185" s="140" t="s">
        <v>805</v>
      </c>
      <c r="I185" s="130" t="str">
        <f>VLOOKUP(H185,Presupuesto!$B$11:$C$565,2,0)</f>
        <v>ALIMENTOS B EBIDAS PARA PERSONAS</v>
      </c>
      <c r="J185" s="100" t="s">
        <v>1382</v>
      </c>
      <c r="K185" s="100"/>
    </row>
    <row r="186" spans="3:11">
      <c r="C186" s="139" t="s">
        <v>1735</v>
      </c>
      <c r="D186" s="156">
        <v>1000</v>
      </c>
      <c r="E186" s="123">
        <v>12</v>
      </c>
      <c r="F186" s="99">
        <f t="shared" si="11"/>
        <v>12000</v>
      </c>
      <c r="G186" s="159" t="s">
        <v>139</v>
      </c>
      <c r="H186" s="140" t="s">
        <v>832</v>
      </c>
      <c r="I186" s="130" t="str">
        <f>VLOOKUP(H186,Presupuesto!$B$11:$C$565,2,0)</f>
        <v>PRODUCTOS DE ARTES GRAFICAS</v>
      </c>
      <c r="J186" s="100" t="s">
        <v>1382</v>
      </c>
      <c r="K186" s="100"/>
    </row>
    <row r="187" spans="3:11">
      <c r="C187" s="139" t="s">
        <v>1785</v>
      </c>
      <c r="D187" s="156">
        <v>500</v>
      </c>
      <c r="E187" s="123">
        <v>1</v>
      </c>
      <c r="F187" s="99">
        <f t="shared" si="11"/>
        <v>500</v>
      </c>
      <c r="G187" s="159" t="s">
        <v>139</v>
      </c>
      <c r="H187" s="140" t="s">
        <v>834</v>
      </c>
      <c r="I187" s="130" t="str">
        <f>VLOOKUP(H187,Presupuesto!$B$11:$C$565,2,0)</f>
        <v>PRODUCTOS PAPEL Y CARTON</v>
      </c>
      <c r="J187" s="100" t="s">
        <v>1382</v>
      </c>
      <c r="K187" s="100"/>
    </row>
    <row r="188" spans="3:11">
      <c r="C188" s="139" t="s">
        <v>1736</v>
      </c>
      <c r="D188" s="156">
        <v>6</v>
      </c>
      <c r="E188" s="123">
        <v>250</v>
      </c>
      <c r="F188" s="99">
        <f t="shared" si="11"/>
        <v>1500</v>
      </c>
      <c r="G188" s="159" t="s">
        <v>139</v>
      </c>
      <c r="H188" s="140" t="s">
        <v>898</v>
      </c>
      <c r="I188" s="130" t="str">
        <f>VLOOKUP(H188,Presupuesto!$B$11:$C$565,2,0)</f>
        <v>PRODUCTOS DE MATERIAL PLASTICO.</v>
      </c>
      <c r="J188" s="100" t="s">
        <v>1382</v>
      </c>
      <c r="K188" s="100"/>
    </row>
    <row r="189" spans="3:11">
      <c r="C189" s="139" t="s">
        <v>1786</v>
      </c>
      <c r="D189" s="156">
        <v>250</v>
      </c>
      <c r="E189" s="123">
        <v>3.5</v>
      </c>
      <c r="F189" s="99">
        <f t="shared" si="11"/>
        <v>875</v>
      </c>
      <c r="G189" s="159" t="s">
        <v>139</v>
      </c>
      <c r="H189" s="140" t="s">
        <v>955</v>
      </c>
      <c r="I189" s="130" t="str">
        <f>VLOOKUP(H189,Presupuesto!$B$11:$C$565,2,0)</f>
        <v>UTILES DE ESCRITORIO, OFICINA Y ENSE¥ANZA</v>
      </c>
      <c r="J189" s="100" t="s">
        <v>1382</v>
      </c>
      <c r="K189" s="100"/>
    </row>
    <row r="190" spans="3:11">
      <c r="C190" s="139" t="s">
        <v>1738</v>
      </c>
      <c r="D190" s="156">
        <v>25</v>
      </c>
      <c r="E190" s="123">
        <v>15</v>
      </c>
      <c r="F190" s="99">
        <f t="shared" si="11"/>
        <v>375</v>
      </c>
      <c r="G190" s="159" t="s">
        <v>139</v>
      </c>
      <c r="H190" s="140" t="s">
        <v>955</v>
      </c>
      <c r="I190" s="130" t="str">
        <f>VLOOKUP(H190,Presupuesto!$B$11:$C$565,2,0)</f>
        <v>UTILES DE ESCRITORIO, OFICINA Y ENSE¥ANZA</v>
      </c>
      <c r="J190" s="100" t="s">
        <v>1382</v>
      </c>
      <c r="K190" s="100"/>
    </row>
    <row r="191" spans="3:11">
      <c r="C191" s="139" t="s">
        <v>1739</v>
      </c>
      <c r="D191" s="156">
        <v>15</v>
      </c>
      <c r="E191" s="123">
        <v>15</v>
      </c>
      <c r="F191" s="99">
        <f t="shared" si="11"/>
        <v>225</v>
      </c>
      <c r="G191" s="159" t="s">
        <v>139</v>
      </c>
      <c r="H191" s="140" t="s">
        <v>955</v>
      </c>
      <c r="I191" s="130" t="str">
        <f>VLOOKUP(H191,Presupuesto!$B$11:$C$565,2,0)</f>
        <v>UTILES DE ESCRITORIO, OFICINA Y ENSE¥ANZA</v>
      </c>
      <c r="J191" s="100" t="s">
        <v>1382</v>
      </c>
      <c r="K191" s="100"/>
    </row>
    <row r="192" spans="3:11">
      <c r="C192" s="139" t="s">
        <v>1740</v>
      </c>
      <c r="D192" s="156">
        <v>15</v>
      </c>
      <c r="E192" s="123">
        <v>28</v>
      </c>
      <c r="F192" s="99">
        <f t="shared" si="11"/>
        <v>420</v>
      </c>
      <c r="G192" s="159" t="s">
        <v>139</v>
      </c>
      <c r="H192" s="140" t="s">
        <v>955</v>
      </c>
      <c r="I192" s="130" t="str">
        <f>VLOOKUP(H192,Presupuesto!$B$11:$C$565,2,0)</f>
        <v>UTILES DE ESCRITORIO, OFICINA Y ENSE¥ANZA</v>
      </c>
      <c r="J192" s="100" t="s">
        <v>1382</v>
      </c>
      <c r="K192" s="100"/>
    </row>
    <row r="193" spans="2:11">
      <c r="C193" s="139" t="s">
        <v>1741</v>
      </c>
      <c r="D193" s="156">
        <v>3</v>
      </c>
      <c r="E193" s="123">
        <v>55</v>
      </c>
      <c r="F193" s="99">
        <f t="shared" si="11"/>
        <v>165</v>
      </c>
      <c r="G193" s="159" t="s">
        <v>139</v>
      </c>
      <c r="H193" s="140" t="s">
        <v>955</v>
      </c>
      <c r="I193" s="130" t="str">
        <f>VLOOKUP(H193,Presupuesto!$B$11:$C$565,2,0)</f>
        <v>UTILES DE ESCRITORIO, OFICINA Y ENSE¥ANZA</v>
      </c>
      <c r="J193" s="100" t="s">
        <v>1382</v>
      </c>
      <c r="K193" s="100"/>
    </row>
    <row r="194" spans="2:11">
      <c r="C194" s="139" t="s">
        <v>1742</v>
      </c>
      <c r="D194" s="156">
        <v>2</v>
      </c>
      <c r="E194" s="123">
        <v>77</v>
      </c>
      <c r="F194" s="99">
        <f t="shared" si="11"/>
        <v>154</v>
      </c>
      <c r="G194" s="159" t="s">
        <v>139</v>
      </c>
      <c r="H194" s="140" t="s">
        <v>955</v>
      </c>
      <c r="I194" s="130" t="str">
        <f>VLOOKUP(H194,Presupuesto!$B$11:$C$565,2,0)</f>
        <v>UTILES DE ESCRITORIO, OFICINA Y ENSE¥ANZA</v>
      </c>
      <c r="J194" s="100" t="s">
        <v>1382</v>
      </c>
      <c r="K194" s="100"/>
    </row>
    <row r="195" spans="2:11">
      <c r="C195" s="139" t="s">
        <v>1743</v>
      </c>
      <c r="D195" s="156">
        <v>5</v>
      </c>
      <c r="E195" s="123">
        <v>120</v>
      </c>
      <c r="F195" s="99">
        <f t="shared" si="11"/>
        <v>600</v>
      </c>
      <c r="G195" s="159" t="s">
        <v>139</v>
      </c>
      <c r="H195" s="140" t="s">
        <v>961</v>
      </c>
      <c r="I195" s="130" t="str">
        <f>VLOOKUP(H195,Presupuesto!$B$11:$C$565,2,0)</f>
        <v>UTENCILIOS DE COCINA Y COMEDOR</v>
      </c>
      <c r="J195" s="100" t="s">
        <v>1382</v>
      </c>
      <c r="K195" s="100"/>
    </row>
    <row r="196" spans="2:11">
      <c r="C196" s="141" t="s">
        <v>1744</v>
      </c>
      <c r="D196" s="149">
        <v>5</v>
      </c>
      <c r="E196" s="118">
        <v>142</v>
      </c>
      <c r="F196" s="99">
        <f t="shared" si="11"/>
        <v>710</v>
      </c>
      <c r="G196" s="159" t="s">
        <v>139</v>
      </c>
      <c r="H196" s="142" t="s">
        <v>961</v>
      </c>
      <c r="I196" s="130" t="str">
        <f>VLOOKUP(H196,Presupuesto!$B$11:$C$565,2,0)</f>
        <v>UTENCILIOS DE COCINA Y COMEDOR</v>
      </c>
      <c r="J196" s="100" t="s">
        <v>1382</v>
      </c>
      <c r="K196" s="100"/>
    </row>
    <row r="197" spans="2:11">
      <c r="C197" s="141" t="s">
        <v>1745</v>
      </c>
      <c r="D197" s="149">
        <v>5</v>
      </c>
      <c r="E197" s="118">
        <v>123</v>
      </c>
      <c r="F197" s="99">
        <f t="shared" si="11"/>
        <v>615</v>
      </c>
      <c r="G197" s="159" t="s">
        <v>139</v>
      </c>
      <c r="H197" s="142" t="s">
        <v>961</v>
      </c>
      <c r="I197" s="130" t="str">
        <f>VLOOKUP(H197,Presupuesto!$B$11:$C$565,2,0)</f>
        <v>UTENCILIOS DE COCINA Y COMEDOR</v>
      </c>
      <c r="J197" s="100" t="s">
        <v>1382</v>
      </c>
      <c r="K197" s="100"/>
    </row>
    <row r="198" spans="2:11">
      <c r="C198" s="141" t="s">
        <v>1746</v>
      </c>
      <c r="D198" s="149">
        <v>5</v>
      </c>
      <c r="E198" s="118">
        <v>135</v>
      </c>
      <c r="F198" s="99">
        <f t="shared" si="11"/>
        <v>675</v>
      </c>
      <c r="G198" s="159" t="s">
        <v>139</v>
      </c>
      <c r="H198" s="142" t="s">
        <v>961</v>
      </c>
      <c r="I198" s="130" t="str">
        <f>VLOOKUP(H198,Presupuesto!$B$11:$C$565,2,0)</f>
        <v>UTENCILIOS DE COCINA Y COMEDOR</v>
      </c>
      <c r="J198" s="100" t="s">
        <v>1382</v>
      </c>
      <c r="K198" s="100"/>
    </row>
    <row r="199" spans="2:11" ht="15.75" thickBot="1">
      <c r="C199" s="145" t="s">
        <v>1749</v>
      </c>
      <c r="D199" s="474">
        <v>5</v>
      </c>
      <c r="E199" s="105">
        <v>8800</v>
      </c>
      <c r="F199" s="452">
        <f t="shared" si="11"/>
        <v>44000</v>
      </c>
      <c r="G199" s="340" t="s">
        <v>139</v>
      </c>
      <c r="H199" s="475" t="s">
        <v>768</v>
      </c>
      <c r="I199" s="462" t="str">
        <f>VLOOKUP(H199,Presupuesto!$B$11:$C$565,2,0)</f>
        <v>PASAJES AL EXTERIOR</v>
      </c>
      <c r="J199" s="342" t="s">
        <v>1382</v>
      </c>
      <c r="K199" s="342"/>
    </row>
    <row r="201" spans="2:11">
      <c r="F201" s="92"/>
      <c r="G201" s="91"/>
      <c r="H201" s="92"/>
      <c r="I201" s="92"/>
    </row>
    <row r="202" spans="2:11" ht="15.75" thickBot="1">
      <c r="F202" s="92"/>
      <c r="G202" s="91"/>
      <c r="H202" s="92"/>
      <c r="I202" s="92"/>
    </row>
    <row r="203" spans="2:11" ht="15.75" thickBot="1">
      <c r="C203" s="155" t="s">
        <v>53</v>
      </c>
      <c r="D203" s="110">
        <f>SUM(F210:F211)</f>
        <v>440000</v>
      </c>
      <c r="F203" s="70"/>
      <c r="G203" s="79"/>
      <c r="H203" s="70"/>
      <c r="I203" s="70"/>
    </row>
    <row r="204" spans="2:11">
      <c r="B204" s="95"/>
      <c r="C204" s="70"/>
      <c r="D204" s="31"/>
      <c r="E204" s="95"/>
      <c r="F204" s="95"/>
      <c r="G204" s="95"/>
      <c r="H204" s="76"/>
      <c r="I204" s="76"/>
      <c r="J204" s="76"/>
      <c r="K204" s="114"/>
    </row>
    <row r="205" spans="2:11">
      <c r="B205" s="95"/>
      <c r="C205" s="70"/>
      <c r="D205" s="31"/>
      <c r="E205" s="95"/>
      <c r="F205" s="95"/>
      <c r="G205" s="95"/>
      <c r="H205" s="76"/>
      <c r="I205" s="76"/>
      <c r="J205" s="76"/>
      <c r="K205" s="114"/>
    </row>
    <row r="206" spans="2:11" ht="15.75">
      <c r="B206" s="95"/>
      <c r="C206" s="202" t="s">
        <v>402</v>
      </c>
      <c r="D206" s="203" t="str">
        <f>+'Investigación Científica'!E24</f>
        <v>b.12</v>
      </c>
      <c r="E206" s="95"/>
      <c r="F206" s="95"/>
      <c r="G206" s="95"/>
      <c r="H206" s="76"/>
      <c r="I206" s="76"/>
      <c r="J206" s="76"/>
      <c r="K206" s="114"/>
    </row>
    <row r="207" spans="2:11" ht="18.75">
      <c r="B207" s="95"/>
      <c r="C207" s="212" t="str">
        <f>IFERROR(VLOOKUP(D206,'Desarrollo e Innov. Curricular'!$E:$F,2,FALSE),IFERROR(VLOOKUP(D206,'Investigación Científica'!$E:$F,2,FALSE),IFERROR(VLOOKUP(D206,'Vinculación Univ. Sociedad'!$E:$F,2,FALSE),IFERROR(VLOOKUP(D206,'Docencia y Profesorado Universi'!$E:$F,2,FALSE),IFERROR(VLOOKUP(D206,'Estudiantes y Graduados'!$E:$F,2,FALSE),IFERROR(VLOOKUP(D206,'Gestion Administrativa'!$E:$F,2,FALSE),IFERROR(VLOOKUP(D206,'Gestión Académica'!$E:$F,2,FALSE),IFERROR(VLOOKUP(D206,'Aseguramiento de la Calidad'!$E:$F,2,FALSE),IFERROR(VLOOKUP(D206,'Gestión del Conocimiento'!$E:$F,2,FALSE),IFERROR(VLOOKUP(D206,'Gobernabilidad y Procesos...'!$E:$F,2,FALSE),IFERROR(VLOOKUP(D206,'Gestión del Talento Humano'!$E:$F,2,FALSE),IFERROR(VLOOKUP(D206,'Internacionalización de la E.S.'!$E:$F,2,FALSE),IFERROR(VLOOKUP(D206,Posgrado!$E:$F,2,FALSE),IFERROR(VLOOKUP(D206,'Cultura de Innovación Insti...'!$E:$F,2,FALSE),VLOOKUP(D206,'Lo Esencial de la Reforma Univ.'!$E:$F,2,0)))))))))))))))</f>
        <v>18) Proporcionar 10 ayudas para la participación con ponencias en eventos académicos internacionales.</v>
      </c>
      <c r="D207" s="31"/>
      <c r="E207" s="95"/>
      <c r="F207" s="95"/>
      <c r="G207" s="95"/>
      <c r="H207" s="76"/>
      <c r="I207" s="76"/>
      <c r="J207" s="76"/>
      <c r="K207" s="114"/>
    </row>
    <row r="208" spans="2:11" ht="15.75" thickBot="1">
      <c r="F208" s="95"/>
      <c r="G208" s="76"/>
      <c r="H208" s="76"/>
      <c r="I208" s="76"/>
    </row>
    <row r="209" spans="2:11" ht="30.75" thickBot="1">
      <c r="C209" s="129" t="s">
        <v>44</v>
      </c>
      <c r="D209" s="129" t="s">
        <v>55</v>
      </c>
      <c r="E209" s="136" t="s">
        <v>57</v>
      </c>
      <c r="F209" s="135" t="s">
        <v>27</v>
      </c>
      <c r="G209" s="133" t="s">
        <v>141</v>
      </c>
      <c r="H209" s="136" t="s">
        <v>46</v>
      </c>
      <c r="I209" s="133" t="s">
        <v>142</v>
      </c>
      <c r="J209" s="133" t="s">
        <v>420</v>
      </c>
      <c r="K209" s="133" t="s">
        <v>421</v>
      </c>
    </row>
    <row r="210" spans="2:11">
      <c r="C210" s="139" t="s">
        <v>1782</v>
      </c>
      <c r="D210" s="156">
        <v>10</v>
      </c>
      <c r="E210" s="123">
        <v>22000</v>
      </c>
      <c r="F210" s="99">
        <f t="shared" ref="F210:F211" si="12">D210*E210</f>
        <v>220000</v>
      </c>
      <c r="G210" s="159" t="s">
        <v>139</v>
      </c>
      <c r="H210" s="140" t="s">
        <v>780</v>
      </c>
      <c r="I210" s="130" t="str">
        <f>VLOOKUP(H210,Presupuesto!$B$11:$C$565,2,0)</f>
        <v>VIATICOS AL EXTERIOR</v>
      </c>
      <c r="J210" s="100" t="s">
        <v>1382</v>
      </c>
      <c r="K210" s="100"/>
    </row>
    <row r="211" spans="2:11" ht="15.75" thickBot="1">
      <c r="C211" s="145" t="s">
        <v>1754</v>
      </c>
      <c r="D211" s="157">
        <v>10</v>
      </c>
      <c r="E211" s="105">
        <v>22000</v>
      </c>
      <c r="F211" s="107">
        <f t="shared" si="12"/>
        <v>220000</v>
      </c>
      <c r="G211" s="160" t="s">
        <v>139</v>
      </c>
      <c r="H211" s="146" t="s">
        <v>768</v>
      </c>
      <c r="I211" s="132" t="str">
        <f>VLOOKUP(H211,Presupuesto!$B$11:$C$565,2,0)</f>
        <v>PASAJES AL EXTERIOR</v>
      </c>
      <c r="J211" s="108" t="s">
        <v>1382</v>
      </c>
      <c r="K211" s="124"/>
    </row>
    <row r="214" spans="2:11" ht="15.75" thickBot="1"/>
    <row r="215" spans="2:11" ht="15.75" thickBot="1">
      <c r="C215" s="155" t="s">
        <v>53</v>
      </c>
      <c r="D215" s="110">
        <f>SUM(F222:F225)</f>
        <v>27700</v>
      </c>
      <c r="F215" s="70"/>
      <c r="G215" s="79"/>
      <c r="H215" s="70"/>
      <c r="I215" s="70"/>
    </row>
    <row r="216" spans="2:11">
      <c r="B216" s="95"/>
      <c r="C216" s="70"/>
      <c r="D216" s="31"/>
      <c r="E216" s="95"/>
      <c r="F216" s="95"/>
      <c r="G216" s="95"/>
      <c r="H216" s="76"/>
      <c r="I216" s="76"/>
      <c r="J216" s="76"/>
      <c r="K216" s="114"/>
    </row>
    <row r="217" spans="2:11">
      <c r="B217" s="95"/>
      <c r="C217" s="70"/>
      <c r="D217" s="31"/>
      <c r="E217" s="95"/>
      <c r="F217" s="95"/>
      <c r="G217" s="95"/>
      <c r="H217" s="76"/>
      <c r="I217" s="76"/>
      <c r="J217" s="76"/>
      <c r="K217" s="114"/>
    </row>
    <row r="218" spans="2:11" ht="15.75">
      <c r="B218" s="95"/>
      <c r="C218" s="202" t="s">
        <v>402</v>
      </c>
      <c r="D218" s="203" t="str">
        <f>+'Investigación Científica'!E28</f>
        <v>e.1</v>
      </c>
      <c r="E218" s="95"/>
      <c r="F218" s="95"/>
      <c r="G218" s="95"/>
      <c r="H218" s="76"/>
      <c r="I218" s="76"/>
      <c r="J218" s="76"/>
      <c r="K218" s="114"/>
    </row>
    <row r="219" spans="2:11" ht="18.75">
      <c r="B219" s="95"/>
      <c r="C219" s="212" t="str">
        <f>IFERROR(VLOOKUP(D218,'Desarrollo e Innov. Curricular'!$E:$F,2,FALSE),IFERROR(VLOOKUP(D218,'Investigación Científica'!$E:$F,2,FALSE),IFERROR(VLOOKUP(D218,'Vinculación Univ. Sociedad'!$E:$F,2,FALSE),IFERROR(VLOOKUP(D218,'Docencia y Profesorado Universi'!$E:$F,2,FALSE),IFERROR(VLOOKUP(D218,'Estudiantes y Graduados'!$E:$F,2,FALSE),IFERROR(VLOOKUP(D218,'Gestion Administrativa'!$E:$F,2,FALSE),IFERROR(VLOOKUP(D218,'Gestión Académica'!$E:$F,2,FALSE),IFERROR(VLOOKUP(D218,'Aseguramiento de la Calidad'!$E:$F,2,FALSE),IFERROR(VLOOKUP(D218,'Gestión del Conocimiento'!$E:$F,2,FALSE),IFERROR(VLOOKUP(D218,'Gobernabilidad y Procesos...'!$E:$F,2,FALSE),IFERROR(VLOOKUP(D218,'Gestión del Talento Humano'!$E:$F,2,FALSE),IFERROR(VLOOKUP(D218,'Internacionalización de la E.S.'!$E:$F,2,FALSE),IFERROR(VLOOKUP(D218,Posgrado!$E:$F,2,FALSE),IFERROR(VLOOKUP(D218,'Cultura de Innovación Insti...'!$E:$F,2,FALSE),VLOOKUP(D218,'Lo Esencial de la Reforma Univ.'!$E:$F,2,0)))))))))))))))</f>
        <v>22) Impulsar y dar acompañamiento a la creación y registro de unidades de gestión de la investigación en cada facultad y centro regional para fortalecer la estructura de investigación.</v>
      </c>
      <c r="D219" s="31"/>
      <c r="E219" s="95"/>
      <c r="F219" s="95"/>
      <c r="G219" s="95"/>
      <c r="H219" s="76"/>
      <c r="I219" s="76"/>
      <c r="J219" s="76"/>
      <c r="K219" s="114"/>
    </row>
    <row r="220" spans="2:11" ht="15.75" thickBot="1">
      <c r="F220" s="95"/>
      <c r="G220" s="76"/>
      <c r="H220" s="76"/>
      <c r="I220" s="76"/>
    </row>
    <row r="221" spans="2:11" ht="30.75" thickBot="1">
      <c r="C221" s="129" t="s">
        <v>44</v>
      </c>
      <c r="D221" s="129" t="s">
        <v>55</v>
      </c>
      <c r="E221" s="136" t="s">
        <v>57</v>
      </c>
      <c r="F221" s="135" t="s">
        <v>27</v>
      </c>
      <c r="G221" s="133" t="s">
        <v>141</v>
      </c>
      <c r="H221" s="136" t="s">
        <v>46</v>
      </c>
      <c r="I221" s="133" t="s">
        <v>142</v>
      </c>
      <c r="J221" s="133" t="s">
        <v>420</v>
      </c>
      <c r="K221" s="133" t="s">
        <v>421</v>
      </c>
    </row>
    <row r="222" spans="2:11">
      <c r="C222" s="455" t="s">
        <v>1783</v>
      </c>
      <c r="D222" s="335">
        <v>8</v>
      </c>
      <c r="E222" s="116">
        <v>2000</v>
      </c>
      <c r="F222" s="336">
        <f t="shared" ref="F222:F225" si="13">D222*E222</f>
        <v>16000</v>
      </c>
      <c r="G222" s="337" t="s">
        <v>139</v>
      </c>
      <c r="H222" s="456" t="s">
        <v>774</v>
      </c>
      <c r="I222" s="457" t="str">
        <f>VLOOKUP(H222,Presupuesto!$B$11:$C$565,2,0)</f>
        <v>VIATICOS NACIONALES</v>
      </c>
      <c r="J222" s="117" t="s">
        <v>1382</v>
      </c>
      <c r="K222" s="117"/>
    </row>
    <row r="223" spans="2:11">
      <c r="C223" s="139" t="s">
        <v>1726</v>
      </c>
      <c r="D223" s="156">
        <v>1000</v>
      </c>
      <c r="E223" s="123">
        <v>0.5</v>
      </c>
      <c r="F223" s="99">
        <f t="shared" si="13"/>
        <v>500</v>
      </c>
      <c r="G223" s="159" t="s">
        <v>139</v>
      </c>
      <c r="H223" s="140" t="s">
        <v>730</v>
      </c>
      <c r="I223" s="130" t="str">
        <f>VLOOKUP(H223,Presupuesto!$B$11:$C$565,2,0)</f>
        <v>SERVICIOS DE IMPRENTA PUBLIC.Y REPRODUCCION</v>
      </c>
      <c r="J223" s="100" t="s">
        <v>1382</v>
      </c>
      <c r="K223" s="100"/>
    </row>
    <row r="224" spans="2:11">
      <c r="C224" s="139" t="s">
        <v>1755</v>
      </c>
      <c r="D224" s="156">
        <v>2</v>
      </c>
      <c r="E224" s="123">
        <v>5000</v>
      </c>
      <c r="F224" s="99">
        <f t="shared" si="13"/>
        <v>10000</v>
      </c>
      <c r="G224" s="159" t="s">
        <v>139</v>
      </c>
      <c r="H224" s="140" t="s">
        <v>805</v>
      </c>
      <c r="I224" s="130" t="str">
        <f>VLOOKUP(H224,Presupuesto!$B$11:$C$565,2,0)</f>
        <v>ALIMENTOS B EBIDAS PARA PERSONAS</v>
      </c>
      <c r="J224" s="100" t="s">
        <v>1382</v>
      </c>
      <c r="K224" s="100"/>
    </row>
    <row r="225" spans="2:11" ht="15.75" thickBot="1">
      <c r="C225" s="458" t="s">
        <v>1735</v>
      </c>
      <c r="D225" s="459">
        <v>100</v>
      </c>
      <c r="E225" s="460">
        <v>12</v>
      </c>
      <c r="F225" s="452">
        <f t="shared" si="13"/>
        <v>1200</v>
      </c>
      <c r="G225" s="340" t="s">
        <v>139</v>
      </c>
      <c r="H225" s="461" t="s">
        <v>832</v>
      </c>
      <c r="I225" s="462" t="str">
        <f>VLOOKUP(H225,Presupuesto!$B$11:$C$565,2,0)</f>
        <v>PRODUCTOS DE ARTES GRAFICAS</v>
      </c>
      <c r="J225" s="342" t="s">
        <v>1382</v>
      </c>
      <c r="K225" s="342"/>
    </row>
    <row r="227" spans="2:11">
      <c r="F227" s="92"/>
      <c r="G227" s="91"/>
      <c r="H227" s="92"/>
      <c r="I227" s="92"/>
    </row>
    <row r="228" spans="2:11" ht="15.75" thickBot="1">
      <c r="F228" s="92"/>
      <c r="G228" s="91"/>
      <c r="H228" s="92"/>
      <c r="I228" s="92"/>
    </row>
    <row r="229" spans="2:11" ht="15.75" thickBot="1">
      <c r="C229" s="155" t="s">
        <v>53</v>
      </c>
      <c r="D229" s="110">
        <f>SUM(F236:F239)</f>
        <v>27700</v>
      </c>
      <c r="F229" s="70"/>
      <c r="G229" s="79"/>
      <c r="H229" s="70"/>
      <c r="I229" s="70"/>
    </row>
    <row r="230" spans="2:11">
      <c r="B230" s="95"/>
      <c r="C230" s="70"/>
      <c r="D230" s="31"/>
      <c r="E230" s="95"/>
      <c r="F230" s="95"/>
      <c r="G230" s="95"/>
      <c r="H230" s="76"/>
      <c r="I230" s="76"/>
      <c r="J230" s="76"/>
      <c r="K230" s="114"/>
    </row>
    <row r="231" spans="2:11">
      <c r="B231" s="95"/>
      <c r="C231" s="70"/>
      <c r="D231" s="31"/>
      <c r="E231" s="95"/>
      <c r="F231" s="95"/>
      <c r="G231" s="95"/>
      <c r="H231" s="76"/>
      <c r="I231" s="76"/>
      <c r="J231" s="76"/>
      <c r="K231" s="114"/>
    </row>
    <row r="232" spans="2:11" ht="15.75">
      <c r="B232" s="95"/>
      <c r="C232" s="202" t="s">
        <v>402</v>
      </c>
      <c r="D232" s="203" t="str">
        <f>+'Investigación Científica'!E29</f>
        <v>e.2</v>
      </c>
      <c r="E232" s="95"/>
      <c r="F232" s="95"/>
      <c r="G232" s="95"/>
      <c r="H232" s="76"/>
      <c r="I232" s="76"/>
      <c r="J232" s="76"/>
      <c r="K232" s="114"/>
    </row>
    <row r="233" spans="2:11" ht="18.75">
      <c r="B233" s="95"/>
      <c r="C233" s="212" t="str">
        <f>IFERROR(VLOOKUP(D232,'Desarrollo e Innov. Curricular'!$E:$F,2,FALSE),IFERROR(VLOOKUP(D232,'Investigación Científica'!$E:$F,2,FALSE),IFERROR(VLOOKUP(D232,'Vinculación Univ. Sociedad'!$E:$F,2,FALSE),IFERROR(VLOOKUP(D232,'Docencia y Profesorado Universi'!$E:$F,2,FALSE),IFERROR(VLOOKUP(D232,'Estudiantes y Graduados'!$E:$F,2,FALSE),IFERROR(VLOOKUP(D232,'Gestion Administrativa'!$E:$F,2,FALSE),IFERROR(VLOOKUP(D232,'Gestión Académica'!$E:$F,2,FALSE),IFERROR(VLOOKUP(D232,'Aseguramiento de la Calidad'!$E:$F,2,FALSE),IFERROR(VLOOKUP(D232,'Gestión del Conocimiento'!$E:$F,2,FALSE),IFERROR(VLOOKUP(D232,'Gobernabilidad y Procesos...'!$E:$F,2,FALSE),IFERROR(VLOOKUP(D232,'Gestión del Talento Humano'!$E:$F,2,FALSE),IFERROR(VLOOKUP(D232,'Internacionalización de la E.S.'!$E:$F,2,FALSE),IFERROR(VLOOKUP(D232,Posgrado!$E:$F,2,FALSE),IFERROR(VLOOKUP(D232,'Cultura de Innovación Insti...'!$E:$F,2,FALSE),VLOOKUP(D232,'Lo Esencial de la Reforma Univ.'!$E:$F,2,0)))))))))))))))</f>
        <v>23) Impulsar y dar acompañamiento a las propuestas de creación de los Institutos de Investigación para fortalecer la estructura de investigación.</v>
      </c>
      <c r="D233" s="31"/>
      <c r="E233" s="95"/>
      <c r="F233" s="95"/>
      <c r="G233" s="95"/>
      <c r="H233" s="76"/>
      <c r="I233" s="76"/>
      <c r="J233" s="76"/>
      <c r="K233" s="114"/>
    </row>
    <row r="234" spans="2:11" ht="15.75" thickBot="1">
      <c r="F234" s="95"/>
      <c r="G234" s="76"/>
      <c r="H234" s="76"/>
      <c r="I234" s="76"/>
    </row>
    <row r="235" spans="2:11" ht="30.75" thickBot="1">
      <c r="C235" s="129" t="s">
        <v>44</v>
      </c>
      <c r="D235" s="129" t="s">
        <v>55</v>
      </c>
      <c r="E235" s="136" t="s">
        <v>57</v>
      </c>
      <c r="F235" s="135" t="s">
        <v>27</v>
      </c>
      <c r="G235" s="133" t="s">
        <v>141</v>
      </c>
      <c r="H235" s="136" t="s">
        <v>46</v>
      </c>
      <c r="I235" s="133" t="s">
        <v>142</v>
      </c>
      <c r="J235" s="133" t="s">
        <v>420</v>
      </c>
      <c r="K235" s="133" t="s">
        <v>421</v>
      </c>
    </row>
    <row r="236" spans="2:11">
      <c r="C236" s="455" t="s">
        <v>1783</v>
      </c>
      <c r="D236" s="335">
        <v>8</v>
      </c>
      <c r="E236" s="116">
        <v>2000</v>
      </c>
      <c r="F236" s="336">
        <f t="shared" ref="F236:F239" si="14">D236*E236</f>
        <v>16000</v>
      </c>
      <c r="G236" s="337" t="s">
        <v>139</v>
      </c>
      <c r="H236" s="456" t="s">
        <v>774</v>
      </c>
      <c r="I236" s="457" t="str">
        <f>VLOOKUP(H236,Presupuesto!$B$11:$C$565,2,0)</f>
        <v>VIATICOS NACIONALES</v>
      </c>
      <c r="J236" s="117" t="s">
        <v>1382</v>
      </c>
      <c r="K236" s="117"/>
    </row>
    <row r="237" spans="2:11">
      <c r="C237" s="139" t="s">
        <v>1726</v>
      </c>
      <c r="D237" s="156">
        <v>1000</v>
      </c>
      <c r="E237" s="123">
        <v>0.5</v>
      </c>
      <c r="F237" s="99">
        <f t="shared" si="14"/>
        <v>500</v>
      </c>
      <c r="G237" s="159" t="s">
        <v>139</v>
      </c>
      <c r="H237" s="140" t="s">
        <v>730</v>
      </c>
      <c r="I237" s="130" t="str">
        <f>VLOOKUP(H237,Presupuesto!$B$11:$C$565,2,0)</f>
        <v>SERVICIOS DE IMPRENTA PUBLIC.Y REPRODUCCION</v>
      </c>
      <c r="J237" s="100" t="s">
        <v>1382</v>
      </c>
      <c r="K237" s="100"/>
    </row>
    <row r="238" spans="2:11">
      <c r="C238" s="139" t="s">
        <v>1755</v>
      </c>
      <c r="D238" s="156">
        <v>2</v>
      </c>
      <c r="E238" s="123">
        <v>5000</v>
      </c>
      <c r="F238" s="99">
        <f t="shared" si="14"/>
        <v>10000</v>
      </c>
      <c r="G238" s="159" t="s">
        <v>139</v>
      </c>
      <c r="H238" s="140" t="s">
        <v>805</v>
      </c>
      <c r="I238" s="130" t="str">
        <f>VLOOKUP(H238,Presupuesto!$B$11:$C$565,2,0)</f>
        <v>ALIMENTOS B EBIDAS PARA PERSONAS</v>
      </c>
      <c r="J238" s="100" t="s">
        <v>1382</v>
      </c>
      <c r="K238" s="100"/>
    </row>
    <row r="239" spans="2:11" ht="15.75" thickBot="1">
      <c r="C239" s="458" t="s">
        <v>1735</v>
      </c>
      <c r="D239" s="459">
        <v>100</v>
      </c>
      <c r="E239" s="460">
        <v>12</v>
      </c>
      <c r="F239" s="452">
        <f t="shared" si="14"/>
        <v>1200</v>
      </c>
      <c r="G239" s="340" t="s">
        <v>139</v>
      </c>
      <c r="H239" s="461" t="s">
        <v>832</v>
      </c>
      <c r="I239" s="462" t="str">
        <f>VLOOKUP(H239,Presupuesto!$B$11:$C$565,2,0)</f>
        <v>PRODUCTOS DE ARTES GRAFICAS</v>
      </c>
      <c r="J239" s="342" t="s">
        <v>1382</v>
      </c>
      <c r="K239" s="342"/>
    </row>
    <row r="242" spans="2:11" ht="15.75" thickBot="1"/>
    <row r="243" spans="2:11" ht="15.75" thickBot="1">
      <c r="C243" s="155" t="s">
        <v>53</v>
      </c>
      <c r="D243" s="110">
        <f>SUM(F250:F252)</f>
        <v>165064</v>
      </c>
      <c r="F243" s="70"/>
      <c r="G243" s="79"/>
      <c r="H243" s="70"/>
      <c r="I243" s="70"/>
    </row>
    <row r="244" spans="2:11">
      <c r="B244" s="95"/>
      <c r="C244" s="70"/>
      <c r="D244" s="31"/>
      <c r="E244" s="95"/>
      <c r="F244" s="95"/>
      <c r="G244" s="95"/>
      <c r="H244" s="76"/>
      <c r="I244" s="76"/>
      <c r="J244" s="76"/>
      <c r="K244" s="114"/>
    </row>
    <row r="245" spans="2:11">
      <c r="B245" s="95"/>
      <c r="C245" s="70"/>
      <c r="D245" s="31"/>
      <c r="E245" s="95"/>
      <c r="F245" s="95"/>
      <c r="G245" s="95"/>
      <c r="H245" s="76"/>
      <c r="I245" s="76"/>
      <c r="J245" s="76"/>
      <c r="K245" s="114"/>
    </row>
    <row r="246" spans="2:11" ht="15.75">
      <c r="B246" s="95"/>
      <c r="C246" s="202" t="s">
        <v>402</v>
      </c>
      <c r="D246" s="203" t="str">
        <f>+'Investigación Científica'!E40</f>
        <v>e.13</v>
      </c>
      <c r="E246" s="95"/>
      <c r="F246" s="95"/>
      <c r="G246" s="95"/>
      <c r="H246" s="76"/>
      <c r="I246" s="76"/>
      <c r="J246" s="76"/>
      <c r="K246" s="114"/>
    </row>
    <row r="247" spans="2:11" ht="18.75">
      <c r="B247" s="95"/>
      <c r="C247" s="212" t="str">
        <f>IFERROR(VLOOKUP(D246,'Desarrollo e Innov. Curricular'!$E:$F,2,FALSE),IFERROR(VLOOKUP(D246,'Investigación Científica'!$E:$F,2,FALSE),IFERROR(VLOOKUP(D246,'Vinculación Univ. Sociedad'!$E:$F,2,FALSE),IFERROR(VLOOKUP(D246,'Docencia y Profesorado Universi'!$E:$F,2,FALSE),IFERROR(VLOOKUP(D246,'Estudiantes y Graduados'!$E:$F,2,FALSE),IFERROR(VLOOKUP(D246,'Gestion Administrativa'!$E:$F,2,FALSE),IFERROR(VLOOKUP(D246,'Gestión Académica'!$E:$F,2,FALSE),IFERROR(VLOOKUP(D246,'Aseguramiento de la Calidad'!$E:$F,2,FALSE),IFERROR(VLOOKUP(D246,'Gestión del Conocimiento'!$E:$F,2,FALSE),IFERROR(VLOOKUP(D246,'Gobernabilidad y Procesos...'!$E:$F,2,FALSE),IFERROR(VLOOKUP(D246,'Gestión del Talento Humano'!$E:$F,2,FALSE),IFERROR(VLOOKUP(D246,'Internacionalización de la E.S.'!$E:$F,2,FALSE),IFERROR(VLOOKUP(D246,Posgrado!$E:$F,2,FALSE),IFERROR(VLOOKUP(D246,'Cultura de Innovación Insti...'!$E:$F,2,FALSE),VLOOKUP(D246,'Lo Esencial de la Reforma Univ.'!$E:$F,2,0)))))))))))))))</f>
        <v>34)Apoyar en la ejecución de los acuerdos contraídos en investigación científica  en el Consejo de Investigación del CSUCA/SICAR.</v>
      </c>
      <c r="D247" s="31"/>
      <c r="E247" s="95"/>
      <c r="F247" s="95"/>
      <c r="G247" s="95"/>
      <c r="H247" s="76"/>
      <c r="I247" s="76"/>
      <c r="J247" s="76"/>
      <c r="K247" s="114"/>
    </row>
    <row r="248" spans="2:11" ht="15.75" thickBot="1">
      <c r="F248" s="95"/>
      <c r="G248" s="76"/>
      <c r="H248" s="76"/>
      <c r="I248" s="76"/>
    </row>
    <row r="249" spans="2:11" ht="30.75" thickBot="1">
      <c r="C249" s="129" t="s">
        <v>44</v>
      </c>
      <c r="D249" s="129" t="s">
        <v>55</v>
      </c>
      <c r="E249" s="136" t="s">
        <v>57</v>
      </c>
      <c r="F249" s="135" t="s">
        <v>27</v>
      </c>
      <c r="G249" s="133" t="s">
        <v>141</v>
      </c>
      <c r="H249" s="136" t="s">
        <v>46</v>
      </c>
      <c r="I249" s="133" t="s">
        <v>142</v>
      </c>
      <c r="J249" s="133" t="s">
        <v>420</v>
      </c>
      <c r="K249" s="133" t="s">
        <v>421</v>
      </c>
    </row>
    <row r="250" spans="2:11">
      <c r="C250" s="483" t="s">
        <v>456</v>
      </c>
      <c r="D250" s="478">
        <v>2</v>
      </c>
      <c r="E250" s="479">
        <v>34500</v>
      </c>
      <c r="F250" s="336">
        <f t="shared" ref="F250:F251" si="15">D250*E250</f>
        <v>69000</v>
      </c>
      <c r="G250" s="337" t="s">
        <v>139</v>
      </c>
      <c r="H250" s="456" t="s">
        <v>780</v>
      </c>
      <c r="I250" s="457" t="str">
        <f>VLOOKUP(H250,Presupuesto!$B$11:$C$565,2,0)</f>
        <v>VIATICOS AL EXTERIOR</v>
      </c>
      <c r="J250" s="338" t="s">
        <v>1382</v>
      </c>
      <c r="K250" s="117"/>
    </row>
    <row r="251" spans="2:11">
      <c r="C251" s="484" t="s">
        <v>460</v>
      </c>
      <c r="D251" s="478">
        <v>2</v>
      </c>
      <c r="E251" s="479">
        <v>28032</v>
      </c>
      <c r="F251" s="480">
        <f t="shared" si="15"/>
        <v>56064</v>
      </c>
      <c r="G251" s="163" t="s">
        <v>139</v>
      </c>
      <c r="H251" s="481" t="s">
        <v>780</v>
      </c>
      <c r="I251" s="480" t="str">
        <f>VLOOKUP(H251,Presupuesto!$B$11:$C$565,2,0)</f>
        <v>VIATICOS AL EXTERIOR</v>
      </c>
      <c r="J251" s="482" t="s">
        <v>1382</v>
      </c>
      <c r="K251" s="485"/>
    </row>
    <row r="252" spans="2:11" ht="15.75" thickBot="1">
      <c r="C252" s="486" t="s">
        <v>1764</v>
      </c>
      <c r="D252" s="487">
        <v>4</v>
      </c>
      <c r="E252" s="488">
        <v>10000</v>
      </c>
      <c r="F252" s="489">
        <f t="shared" ref="F252" si="16">D252*E252</f>
        <v>40000</v>
      </c>
      <c r="G252" s="490" t="s">
        <v>139</v>
      </c>
      <c r="H252" s="491" t="s">
        <v>768</v>
      </c>
      <c r="I252" s="489" t="str">
        <f>VLOOKUP(H252,Presupuesto!$B$11:$C$565,2,0)</f>
        <v>PASAJES AL EXTERIOR</v>
      </c>
      <c r="J252" s="492" t="s">
        <v>1382</v>
      </c>
      <c r="K252" s="493"/>
    </row>
    <row r="255" spans="2:11" ht="15.75" thickBot="1"/>
    <row r="256" spans="2:11" ht="15.75" thickBot="1">
      <c r="C256" s="155" t="s">
        <v>53</v>
      </c>
      <c r="D256" s="110">
        <f>SUM(F263:F273)</f>
        <v>203430</v>
      </c>
      <c r="F256" s="70"/>
      <c r="G256" s="79"/>
      <c r="H256" s="70"/>
      <c r="I256" s="70"/>
    </row>
    <row r="257" spans="2:11">
      <c r="B257" s="95"/>
      <c r="C257" s="70"/>
      <c r="D257" s="31"/>
      <c r="E257" s="95"/>
      <c r="F257" s="95"/>
      <c r="G257" s="95"/>
      <c r="H257" s="76"/>
      <c r="I257" s="76"/>
      <c r="J257" s="76"/>
      <c r="K257" s="114"/>
    </row>
    <row r="258" spans="2:11">
      <c r="B258" s="95"/>
      <c r="C258" s="70"/>
      <c r="D258" s="31"/>
      <c r="E258" s="95"/>
      <c r="F258" s="95"/>
      <c r="G258" s="95"/>
      <c r="H258" s="76"/>
      <c r="I258" s="76"/>
      <c r="J258" s="76"/>
      <c r="K258" s="114"/>
    </row>
    <row r="259" spans="2:11" ht="15.75">
      <c r="B259" s="95"/>
      <c r="C259" s="202" t="s">
        <v>402</v>
      </c>
      <c r="D259" s="203" t="str">
        <f>+'Investigación Científica'!E41</f>
        <v>e.14</v>
      </c>
      <c r="E259" s="95"/>
      <c r="F259" s="95"/>
      <c r="G259" s="95"/>
      <c r="H259" s="76"/>
      <c r="I259" s="76"/>
      <c r="J259" s="76"/>
      <c r="K259" s="114"/>
    </row>
    <row r="260" spans="2:11" ht="18.75">
      <c r="B260" s="95"/>
      <c r="C260" s="212" t="str">
        <f>IFERROR(VLOOKUP(D259,'Desarrollo e Innov. Curricular'!$E:$F,2,FALSE),IFERROR(VLOOKUP(D259,'Investigación Científica'!$E:$F,2,FALSE),IFERROR(VLOOKUP(D259,'Vinculación Univ. Sociedad'!$E:$F,2,FALSE),IFERROR(VLOOKUP(D259,'Docencia y Profesorado Universi'!$E:$F,2,FALSE),IFERROR(VLOOKUP(D259,'Estudiantes y Graduados'!$E:$F,2,FALSE),IFERROR(VLOOKUP(D259,'Gestion Administrativa'!$E:$F,2,FALSE),IFERROR(VLOOKUP(D259,'Gestión Académica'!$E:$F,2,FALSE),IFERROR(VLOOKUP(D259,'Aseguramiento de la Calidad'!$E:$F,2,FALSE),IFERROR(VLOOKUP(D259,'Gestión del Conocimiento'!$E:$F,2,FALSE),IFERROR(VLOOKUP(D259,'Gobernabilidad y Procesos...'!$E:$F,2,FALSE),IFERROR(VLOOKUP(D259,'Gestión del Talento Humano'!$E:$F,2,FALSE),IFERROR(VLOOKUP(D259,'Internacionalización de la E.S.'!$E:$F,2,FALSE),IFERROR(VLOOKUP(D259,Posgrado!$E:$F,2,FALSE),IFERROR(VLOOKUP(D259,'Cultura de Innovación Insti...'!$E:$F,2,FALSE),VLOOKUP(D259,'Lo Esencial de la Reforma Univ.'!$E:$F,2,0)))))))))))))))</f>
        <v xml:space="preserve">35) Adquirir diferentes recursos para el funcionamiento de la estructura de investigación científica de  la UNAH.                       </v>
      </c>
      <c r="D260" s="31"/>
      <c r="E260" s="95"/>
      <c r="F260" s="95"/>
      <c r="G260" s="95"/>
      <c r="H260" s="76"/>
      <c r="I260" s="76"/>
      <c r="J260" s="76"/>
      <c r="K260" s="114"/>
    </row>
    <row r="261" spans="2:11" ht="15.75" thickBot="1">
      <c r="F261" s="95"/>
      <c r="G261" s="76"/>
      <c r="H261" s="76"/>
      <c r="I261" s="76"/>
    </row>
    <row r="262" spans="2:11" ht="30.75" thickBot="1">
      <c r="C262" s="129" t="s">
        <v>44</v>
      </c>
      <c r="D262" s="129" t="s">
        <v>55</v>
      </c>
      <c r="E262" s="136" t="s">
        <v>57</v>
      </c>
      <c r="F262" s="135" t="s">
        <v>27</v>
      </c>
      <c r="G262" s="133" t="s">
        <v>141</v>
      </c>
      <c r="H262" s="136" t="s">
        <v>46</v>
      </c>
      <c r="I262" s="133" t="s">
        <v>142</v>
      </c>
      <c r="J262" s="133" t="s">
        <v>420</v>
      </c>
      <c r="K262" s="133" t="s">
        <v>421</v>
      </c>
    </row>
    <row r="263" spans="2:11">
      <c r="C263" s="139" t="s">
        <v>829</v>
      </c>
      <c r="D263" s="156">
        <v>400</v>
      </c>
      <c r="E263" s="123">
        <v>80</v>
      </c>
      <c r="F263" s="99">
        <f t="shared" ref="F263:F273" si="17">D263*E263</f>
        <v>32000</v>
      </c>
      <c r="G263" s="159" t="s">
        <v>139</v>
      </c>
      <c r="H263" s="140" t="s">
        <v>828</v>
      </c>
      <c r="I263" s="130" t="str">
        <f>VLOOKUP(H263,Presupuesto!$B$11:$C$565,2,0)</f>
        <v>PAPEL DE ESCRITORIO</v>
      </c>
      <c r="J263" s="100" t="s">
        <v>1382</v>
      </c>
      <c r="K263" s="100" t="s">
        <v>422</v>
      </c>
    </row>
    <row r="264" spans="2:11">
      <c r="C264" s="139" t="s">
        <v>1765</v>
      </c>
      <c r="D264" s="156">
        <v>100</v>
      </c>
      <c r="E264" s="123">
        <v>22</v>
      </c>
      <c r="F264" s="99">
        <f t="shared" si="17"/>
        <v>2200</v>
      </c>
      <c r="G264" s="159" t="s">
        <v>139</v>
      </c>
      <c r="H264" s="140" t="s">
        <v>326</v>
      </c>
      <c r="I264" s="130" t="str">
        <f>VLOOKUP(H264,Presupuesto!$B$11:$C$565,2,0)</f>
        <v>PRODUCTOS DE PAPEL Y CARTON (33400-00)</v>
      </c>
      <c r="J264" s="100" t="s">
        <v>1382</v>
      </c>
      <c r="K264" s="100" t="s">
        <v>422</v>
      </c>
    </row>
    <row r="265" spans="2:11">
      <c r="C265" s="139" t="s">
        <v>1790</v>
      </c>
      <c r="D265" s="156">
        <v>350</v>
      </c>
      <c r="E265" s="123">
        <v>25</v>
      </c>
      <c r="F265" s="99">
        <f t="shared" si="17"/>
        <v>8750</v>
      </c>
      <c r="G265" s="159" t="s">
        <v>139</v>
      </c>
      <c r="H265" s="140" t="s">
        <v>955</v>
      </c>
      <c r="I265" s="130" t="str">
        <f>VLOOKUP(H265,Presupuesto!$B$11:$C$565,2,0)</f>
        <v>UTILES DE ESCRITORIO, OFICINA Y ENSE¥ANZA</v>
      </c>
      <c r="J265" s="100" t="s">
        <v>1382</v>
      </c>
      <c r="K265" s="100" t="s">
        <v>422</v>
      </c>
    </row>
    <row r="266" spans="2:11">
      <c r="C266" s="139" t="s">
        <v>1768</v>
      </c>
      <c r="D266" s="156">
        <v>6000</v>
      </c>
      <c r="E266" s="123">
        <v>2</v>
      </c>
      <c r="F266" s="99">
        <f t="shared" si="17"/>
        <v>12000</v>
      </c>
      <c r="G266" s="159" t="s">
        <v>139</v>
      </c>
      <c r="H266" s="140" t="s">
        <v>961</v>
      </c>
      <c r="I266" s="130" t="str">
        <f>VLOOKUP(H266,Presupuesto!$B$11:$C$565,2,0)</f>
        <v>UTENCILIOS DE COCINA Y COMEDOR</v>
      </c>
      <c r="J266" s="100" t="s">
        <v>1382</v>
      </c>
      <c r="K266" s="100" t="s">
        <v>422</v>
      </c>
    </row>
    <row r="267" spans="2:11">
      <c r="C267" s="139" t="s">
        <v>1766</v>
      </c>
      <c r="D267" s="156">
        <v>50</v>
      </c>
      <c r="E267" s="123">
        <v>2000</v>
      </c>
      <c r="F267" s="99">
        <f t="shared" si="17"/>
        <v>100000</v>
      </c>
      <c r="G267" s="159" t="s">
        <v>139</v>
      </c>
      <c r="H267" s="140" t="s">
        <v>968</v>
      </c>
      <c r="I267" s="130" t="str">
        <f>VLOOKUP(H267,Presupuesto!$B$11:$C$565,2,0)</f>
        <v>OTROS RESPUESTOS Y ACCESORIOS MENORES</v>
      </c>
      <c r="J267" s="100" t="s">
        <v>1382</v>
      </c>
      <c r="K267" s="100" t="s">
        <v>422</v>
      </c>
    </row>
    <row r="268" spans="2:11">
      <c r="C268" s="139" t="s">
        <v>1769</v>
      </c>
      <c r="D268" s="156">
        <v>20</v>
      </c>
      <c r="E268" s="123">
        <v>149</v>
      </c>
      <c r="F268" s="99">
        <f t="shared" si="17"/>
        <v>2980</v>
      </c>
      <c r="G268" s="159" t="s">
        <v>139</v>
      </c>
      <c r="H268" s="140" t="s">
        <v>756</v>
      </c>
      <c r="I268" s="130" t="str">
        <f>VLOOKUP(H268,Presupuesto!$B$11:$C$565,2,0)</f>
        <v>OTROS SERVICIOS COMERCIALES Y FINANCIEROS</v>
      </c>
      <c r="J268" s="100" t="s">
        <v>1382</v>
      </c>
      <c r="K268" s="100" t="s">
        <v>422</v>
      </c>
    </row>
    <row r="269" spans="2:11">
      <c r="C269" s="143" t="s">
        <v>1767</v>
      </c>
      <c r="D269" s="149">
        <v>50</v>
      </c>
      <c r="E269" s="118">
        <v>100</v>
      </c>
      <c r="F269" s="99">
        <f t="shared" si="17"/>
        <v>5000</v>
      </c>
      <c r="G269" s="159" t="s">
        <v>139</v>
      </c>
      <c r="H269" s="144" t="s">
        <v>326</v>
      </c>
      <c r="I269" s="130" t="str">
        <f>VLOOKUP(H269,Presupuesto!$B$11:$C$565,2,0)</f>
        <v>PRODUCTOS DE PAPEL Y CARTON (33400-00)</v>
      </c>
      <c r="J269" s="100" t="s">
        <v>1382</v>
      </c>
      <c r="K269" s="100" t="s">
        <v>422</v>
      </c>
    </row>
    <row r="270" spans="2:11">
      <c r="C270" s="143" t="s">
        <v>1791</v>
      </c>
      <c r="D270" s="149">
        <v>50</v>
      </c>
      <c r="E270" s="118">
        <v>60</v>
      </c>
      <c r="F270" s="99">
        <f t="shared" si="17"/>
        <v>3000</v>
      </c>
      <c r="G270" s="159" t="s">
        <v>139</v>
      </c>
      <c r="H270" s="144" t="s">
        <v>955</v>
      </c>
      <c r="I270" s="130" t="str">
        <f>VLOOKUP(H270,Presupuesto!$B$11:$C$565,2,0)</f>
        <v>UTILES DE ESCRITORIO, OFICINA Y ENSE¥ANZA</v>
      </c>
      <c r="J270" s="100" t="s">
        <v>1382</v>
      </c>
      <c r="K270" s="100" t="s">
        <v>422</v>
      </c>
    </row>
    <row r="271" spans="2:11">
      <c r="C271" s="143" t="s">
        <v>1738</v>
      </c>
      <c r="D271" s="149">
        <v>50</v>
      </c>
      <c r="E271" s="118">
        <v>100</v>
      </c>
      <c r="F271" s="99">
        <f t="shared" si="17"/>
        <v>5000</v>
      </c>
      <c r="G271" s="159" t="s">
        <v>139</v>
      </c>
      <c r="H271" s="144" t="s">
        <v>955</v>
      </c>
      <c r="I271" s="130" t="str">
        <f>VLOOKUP(H271,Presupuesto!$B$11:$C$565,2,0)</f>
        <v>UTILES DE ESCRITORIO, OFICINA Y ENSE¥ANZA</v>
      </c>
      <c r="J271" s="100" t="s">
        <v>1382</v>
      </c>
      <c r="K271" s="100" t="s">
        <v>422</v>
      </c>
    </row>
    <row r="272" spans="2:11">
      <c r="C272" s="143" t="s">
        <v>1772</v>
      </c>
      <c r="D272" s="494">
        <v>500</v>
      </c>
      <c r="E272" s="495">
        <v>25</v>
      </c>
      <c r="F272" s="120">
        <f t="shared" si="17"/>
        <v>12500</v>
      </c>
      <c r="G272" s="496" t="s">
        <v>139</v>
      </c>
      <c r="H272" s="144" t="s">
        <v>730</v>
      </c>
      <c r="I272" s="497" t="str">
        <f>VLOOKUP(H272,Presupuesto!$B$11:$C$565,2,0)</f>
        <v>SERVICIOS DE IMPRENTA PUBLIC.Y REPRODUCCION</v>
      </c>
      <c r="J272" s="498" t="s">
        <v>1382</v>
      </c>
      <c r="K272" s="498" t="s">
        <v>422</v>
      </c>
    </row>
    <row r="273" spans="2:11" ht="15.75" thickBot="1">
      <c r="C273" s="145" t="s">
        <v>1792</v>
      </c>
      <c r="D273" s="157">
        <v>40</v>
      </c>
      <c r="E273" s="105">
        <v>500</v>
      </c>
      <c r="F273" s="107">
        <f t="shared" si="17"/>
        <v>20000</v>
      </c>
      <c r="G273" s="160" t="s">
        <v>139</v>
      </c>
      <c r="H273" s="146" t="s">
        <v>326</v>
      </c>
      <c r="I273" s="132" t="str">
        <f>VLOOKUP(H273,Presupuesto!$B$11:$C$565,2,0)</f>
        <v>PRODUCTOS DE PAPEL Y CARTON (33400-00)</v>
      </c>
      <c r="J273" s="108" t="s">
        <v>1382</v>
      </c>
      <c r="K273" s="124" t="s">
        <v>404</v>
      </c>
    </row>
    <row r="276" spans="2:11" ht="15.75" thickBot="1"/>
    <row r="277" spans="2:11" ht="15.75" thickBot="1">
      <c r="C277" s="155" t="s">
        <v>53</v>
      </c>
      <c r="D277" s="110">
        <f>SUM(F284:F284)</f>
        <v>36800</v>
      </c>
      <c r="F277" s="70"/>
      <c r="G277" s="79"/>
      <c r="H277" s="70"/>
      <c r="I277" s="70"/>
    </row>
    <row r="278" spans="2:11">
      <c r="B278" s="95"/>
      <c r="C278" s="70"/>
      <c r="D278" s="31"/>
      <c r="E278" s="95"/>
      <c r="F278" s="95"/>
      <c r="G278" s="95"/>
      <c r="H278" s="76"/>
      <c r="I278" s="76"/>
      <c r="J278" s="76"/>
      <c r="K278" s="114"/>
    </row>
    <row r="279" spans="2:11">
      <c r="B279" s="95"/>
      <c r="C279" s="70"/>
      <c r="D279" s="31"/>
      <c r="E279" s="95"/>
      <c r="F279" s="95"/>
      <c r="G279" s="95"/>
      <c r="H279" s="76"/>
      <c r="I279" s="76"/>
      <c r="J279" s="76"/>
      <c r="K279" s="114"/>
    </row>
    <row r="280" spans="2:11" ht="15.75">
      <c r="B280" s="95"/>
      <c r="C280" s="202" t="s">
        <v>402</v>
      </c>
      <c r="D280" s="203" t="str">
        <f>+'Investigación Científica'!E25</f>
        <v>c.1</v>
      </c>
      <c r="E280" s="95"/>
      <c r="F280" s="95"/>
      <c r="G280" s="95"/>
      <c r="H280" s="76"/>
      <c r="I280" s="76"/>
      <c r="J280" s="76"/>
      <c r="K280" s="114"/>
    </row>
    <row r="281" spans="2:11" ht="18.75">
      <c r="B281" s="95"/>
      <c r="C281" s="212" t="str">
        <f>IFERROR(VLOOKUP(D280,'Desarrollo e Innov. Curricular'!$E:$F,2,FALSE),IFERROR(VLOOKUP(D280,'Investigación Científica'!$E:$F,2,FALSE),IFERROR(VLOOKUP(D280,'Vinculación Univ. Sociedad'!$E:$F,2,FALSE),IFERROR(VLOOKUP(D280,'Docencia y Profesorado Universi'!$E:$F,2,FALSE),IFERROR(VLOOKUP(D280,'Estudiantes y Graduados'!$E:$F,2,FALSE),IFERROR(VLOOKUP(D280,'Gestion Administrativa'!$E:$F,2,FALSE),IFERROR(VLOOKUP(D280,'Gestión Académica'!$E:$F,2,FALSE),IFERROR(VLOOKUP(D280,'Aseguramiento de la Calidad'!$E:$F,2,FALSE),IFERROR(VLOOKUP(D280,'Gestión del Conocimiento'!$E:$F,2,FALSE),IFERROR(VLOOKUP(D280,'Gobernabilidad y Procesos...'!$E:$F,2,FALSE),IFERROR(VLOOKUP(D280,'Gestión del Talento Humano'!$E:$F,2,FALSE),IFERROR(VLOOKUP(D280,'Internacionalización de la E.S.'!$E:$F,2,FALSE),IFERROR(VLOOKUP(D280,Posgrado!$E:$F,2,FALSE),IFERROR(VLOOKUP(D280,'Cultura de Innovación Insti...'!$E:$F,2,FALSE),VLOOKUP(D280,'Lo Esencial de la Reforma Univ.'!$E:$F,2,0)))))))))))))))</f>
        <v>19) Asesorar al menos 1 proyecto de investigación relacionado con el desarrollo tecnológico, innovación y propiedad intelectual.</v>
      </c>
      <c r="D281" s="31"/>
      <c r="E281" s="95"/>
      <c r="F281" s="95"/>
      <c r="G281" s="95"/>
      <c r="H281" s="76"/>
      <c r="I281" s="76"/>
      <c r="J281" s="76"/>
      <c r="K281" s="114"/>
    </row>
    <row r="282" spans="2:11" ht="15.75" thickBot="1">
      <c r="F282" s="95"/>
      <c r="G282" s="76"/>
      <c r="H282" s="76"/>
      <c r="I282" s="76"/>
    </row>
    <row r="283" spans="2:11" ht="30.75" thickBot="1">
      <c r="C283" s="129" t="s">
        <v>44</v>
      </c>
      <c r="D283" s="129" t="s">
        <v>55</v>
      </c>
      <c r="E283" s="136" t="s">
        <v>57</v>
      </c>
      <c r="F283" s="135" t="s">
        <v>27</v>
      </c>
      <c r="G283" s="133" t="s">
        <v>141</v>
      </c>
      <c r="H283" s="136" t="s">
        <v>46</v>
      </c>
      <c r="I283" s="133" t="s">
        <v>142</v>
      </c>
      <c r="J283" s="133" t="s">
        <v>420</v>
      </c>
      <c r="K283" s="133" t="s">
        <v>421</v>
      </c>
    </row>
    <row r="284" spans="2:11" ht="15.75" thickBot="1">
      <c r="C284" s="463" t="s">
        <v>1795</v>
      </c>
      <c r="D284" s="464"/>
      <c r="E284" s="465"/>
      <c r="F284" s="466">
        <v>36800</v>
      </c>
      <c r="G284" s="467" t="s">
        <v>139</v>
      </c>
      <c r="H284" s="468" t="s">
        <v>1225</v>
      </c>
      <c r="I284" s="469" t="str">
        <f>VLOOKUP(H284,Presupuesto!$B$11:$C$565,2,0)</f>
        <v>MEMBRECIA (RED PILA)</v>
      </c>
      <c r="J284" s="470" t="s">
        <v>1382</v>
      </c>
      <c r="K284" s="470" t="s">
        <v>422</v>
      </c>
    </row>
    <row r="287" spans="2:11" ht="15.75" thickBot="1"/>
    <row r="288" spans="2:11" ht="15.75" thickBot="1">
      <c r="C288" s="155" t="s">
        <v>53</v>
      </c>
      <c r="D288" s="110">
        <f>SUM(F295:F305)</f>
        <v>44000</v>
      </c>
      <c r="F288" s="70"/>
      <c r="G288" s="79"/>
      <c r="H288" s="70"/>
      <c r="I288" s="70"/>
    </row>
    <row r="289" spans="2:11">
      <c r="B289" s="95"/>
      <c r="C289" s="70"/>
      <c r="D289" s="31"/>
      <c r="E289" s="95"/>
      <c r="F289" s="95"/>
      <c r="G289" s="95"/>
      <c r="H289" s="76"/>
      <c r="I289" s="76"/>
      <c r="J289" s="76"/>
      <c r="K289" s="114"/>
    </row>
    <row r="290" spans="2:11">
      <c r="B290" s="95"/>
      <c r="C290" s="70"/>
      <c r="D290" s="31"/>
      <c r="E290" s="95"/>
      <c r="F290" s="95"/>
      <c r="G290" s="95"/>
      <c r="H290" s="76"/>
      <c r="I290" s="76"/>
      <c r="J290" s="76"/>
      <c r="K290" s="114"/>
    </row>
    <row r="291" spans="2:11" ht="15.75">
      <c r="B291" s="95"/>
      <c r="C291" s="202" t="s">
        <v>402</v>
      </c>
      <c r="D291" s="203" t="str">
        <f>+'Investigación Científica'!E38</f>
        <v>e.11</v>
      </c>
      <c r="E291" s="95"/>
      <c r="F291" s="95"/>
      <c r="G291" s="95"/>
      <c r="H291" s="76"/>
      <c r="I291" s="76"/>
      <c r="J291" s="76"/>
      <c r="K291" s="114"/>
    </row>
    <row r="292" spans="2:11" ht="18.75">
      <c r="B292" s="95"/>
      <c r="C292" s="212" t="str">
        <f>IFERROR(VLOOKUP(D291,'Desarrollo e Innov. Curricular'!$E:$F,2,FALSE),IFERROR(VLOOKUP(D291,'Investigación Científica'!$E:$F,2,FALSE),IFERROR(VLOOKUP(D291,'Vinculación Univ. Sociedad'!$E:$F,2,FALSE),IFERROR(VLOOKUP(D291,'Docencia y Profesorado Universi'!$E:$F,2,FALSE),IFERROR(VLOOKUP(D291,'Estudiantes y Graduados'!$E:$F,2,FALSE),IFERROR(VLOOKUP(D291,'Gestion Administrativa'!$E:$F,2,FALSE),IFERROR(VLOOKUP(D291,'Gestión Académica'!$E:$F,2,FALSE),IFERROR(VLOOKUP(D291,'Aseguramiento de la Calidad'!$E:$F,2,FALSE),IFERROR(VLOOKUP(D291,'Gestión del Conocimiento'!$E:$F,2,FALSE),IFERROR(VLOOKUP(D291,'Gobernabilidad y Procesos...'!$E:$F,2,FALSE),IFERROR(VLOOKUP(D291,'Gestión del Talento Humano'!$E:$F,2,FALSE),IFERROR(VLOOKUP(D291,'Internacionalización de la E.S.'!$E:$F,2,FALSE),IFERROR(VLOOKUP(D291,Posgrado!$E:$F,2,FALSE),IFERROR(VLOOKUP(D291,'Cultura de Innovación Insti...'!$E:$F,2,FALSE),VLOOKUP(D291,'Lo Esencial de la Reforma Univ.'!$E:$F,2,0)))))))))))))))</f>
        <v>32) Otorgar recursos financieros para 1 pasantía en una universidad nacional o internacional para proyectos de investigación interinstitucionales.</v>
      </c>
      <c r="D292" s="31"/>
      <c r="E292" s="95"/>
      <c r="F292" s="95"/>
      <c r="G292" s="95"/>
      <c r="H292" s="76"/>
      <c r="I292" s="76"/>
      <c r="J292" s="76"/>
      <c r="K292" s="114"/>
    </row>
    <row r="293" spans="2:11" ht="15.75" thickBot="1">
      <c r="F293" s="95"/>
      <c r="G293" s="76"/>
      <c r="H293" s="76"/>
      <c r="I293" s="76"/>
    </row>
    <row r="294" spans="2:11" ht="30.75" thickBot="1">
      <c r="C294" s="129" t="s">
        <v>44</v>
      </c>
      <c r="D294" s="129" t="s">
        <v>55</v>
      </c>
      <c r="E294" s="136" t="s">
        <v>57</v>
      </c>
      <c r="F294" s="135" t="s">
        <v>27</v>
      </c>
      <c r="G294" s="133" t="s">
        <v>141</v>
      </c>
      <c r="H294" s="136" t="s">
        <v>46</v>
      </c>
      <c r="I294" s="133" t="s">
        <v>142</v>
      </c>
      <c r="J294" s="133" t="s">
        <v>420</v>
      </c>
      <c r="K294" s="133" t="s">
        <v>421</v>
      </c>
    </row>
    <row r="295" spans="2:11">
      <c r="C295" s="455" t="s">
        <v>1782</v>
      </c>
      <c r="D295" s="335">
        <v>1</v>
      </c>
      <c r="E295" s="116">
        <v>22000</v>
      </c>
      <c r="F295" s="336">
        <f t="shared" ref="F295:F296" si="18">D295*E295</f>
        <v>22000</v>
      </c>
      <c r="G295" s="337" t="s">
        <v>139</v>
      </c>
      <c r="H295" s="456" t="s">
        <v>780</v>
      </c>
      <c r="I295" s="457" t="str">
        <f>VLOOKUP(H295,Presupuesto!$B$11:$C$565,2,0)</f>
        <v>VIATICOS AL EXTERIOR</v>
      </c>
      <c r="J295" s="117" t="s">
        <v>1382</v>
      </c>
      <c r="K295" s="117" t="s">
        <v>422</v>
      </c>
    </row>
    <row r="296" spans="2:11" ht="15.75" thickBot="1">
      <c r="C296" s="458" t="s">
        <v>1754</v>
      </c>
      <c r="D296" s="459">
        <v>1</v>
      </c>
      <c r="E296" s="460">
        <v>22000</v>
      </c>
      <c r="F296" s="452">
        <f t="shared" si="18"/>
        <v>22000</v>
      </c>
      <c r="G296" s="340" t="s">
        <v>139</v>
      </c>
      <c r="H296" s="461" t="s">
        <v>768</v>
      </c>
      <c r="I296" s="462" t="str">
        <f>VLOOKUP(H296,Presupuesto!$B$11:$C$565,2,0)</f>
        <v>PASAJES AL EXTERIOR</v>
      </c>
      <c r="J296" s="342" t="s">
        <v>1382</v>
      </c>
      <c r="K296" s="342" t="s">
        <v>422</v>
      </c>
    </row>
  </sheetData>
  <dataValidations count="6">
    <dataValidation type="list" allowBlank="1" showInputMessage="1" showErrorMessage="1" errorTitle="¡Ingreso Inválido!" error="Seleccione una opción de la lista." promptTitle="Tipo de Presupuesto" prompt="Seleccione una opción de la lista." sqref="G284 G49 G60:G96 G17:G22 G108 G119:G120 G210:G211 G222:G225 G131:G165 G176:G199 G236:G239 G250:G252 G263:G273 G33:G38 G295:G296">
      <formula1>$R$2:$S$2</formula1>
    </dataValidation>
    <dataValidation type="list" allowBlank="1" showInputMessage="1" showErrorMessage="1" errorTitle="¡Ingreso Inválido!" error="Seleccione una opción de la lista" promptTitle="Mes Requerido" prompt="Seleccione el mes en el que requiere el recurso." sqref="K284 K49 K60:K96 K17:K22 K108 K119:K120 K210:K211 K222:K225 K131:K165 K176:K199 K236:K239 K250:K252 K263:K273 K33:K38 K295:K296">
      <formula1>$U$2:$AF$2</formula1>
    </dataValidation>
    <dataValidation type="list" allowBlank="1" showInputMessage="1" showErrorMessage="1" errorTitle="¡Ingreso Inválido!" error="Seleccione una opción de la lista." promptTitle="Dimensión Estratégica" prompt="Seleccione una opción de la lista." sqref="J284 J49 J60:J96 J17:J22 J108 J119:J120 J210:J211 J222:J225 J131:J165 J176:J199 J236:J239 J250:J252 J263:J273 J33:J38 J295:J296">
      <formula1>$A$2:$O$2</formula1>
    </dataValidation>
    <dataValidation type="list" allowBlank="1" showInputMessage="1" showErrorMessage="1" errorTitle="¡Ingreso Invalido!" error="Seleccione una opción de la lista." promptTitle="Categoria/Zona de Viáticos" prompt="Seleccione una opción de la lista" sqref="C250:C251 C295">
      <formula1>$AH$2:$BU$2</formula1>
    </dataValidation>
    <dataValidation type="list" allowBlank="1" showInputMessage="1" showErrorMessage="1" errorTitle="¡Ingreso Inválido!" error="Verifique el valor ingresado." promptTitle="Ingrese el Objeto de Gasto" prompt="Ingrese el Objeto de Gasto" sqref="H284 H49 H60:H96 H108 H119:H120 H210:H211 H222:H225 H131:H165 H176:H199 H236:H239 H250:H252 H263:H273 H33:H38 H295:H296">
      <formula1>$A$1:$UI$1</formula1>
    </dataValidation>
    <dataValidation type="list" allowBlank="1" showInputMessage="1" showErrorMessage="1" errorTitle="¡Ingreso Inválido!" error="Verifique el valor ingresado." promptTitle="Ingrese el Objeto de Gasto" prompt="Ingrese el Objeto de Gasto" sqref="H17:H22">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07"/>
  <sheetViews>
    <sheetView showGridLines="0" topLeftCell="E4" zoomScale="86" zoomScaleNormal="86" zoomScaleSheetLayoutView="90" workbookViewId="0">
      <selection activeCell="K20" sqref="K20"/>
    </sheetView>
  </sheetViews>
  <sheetFormatPr baseColWidth="10" defaultColWidth="11.5703125" defaultRowHeight="1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85" t="s">
        <v>261</v>
      </c>
      <c r="B1" s="188" t="s">
        <v>262</v>
      </c>
      <c r="C1" s="179" t="s">
        <v>263</v>
      </c>
      <c r="D1" s="179" t="s">
        <v>509</v>
      </c>
      <c r="E1" s="179" t="s">
        <v>511</v>
      </c>
      <c r="F1" s="179" t="s">
        <v>513</v>
      </c>
      <c r="G1" s="179" t="s">
        <v>515</v>
      </c>
      <c r="H1" s="179" t="s">
        <v>517</v>
      </c>
      <c r="I1" s="179" t="s">
        <v>519</v>
      </c>
      <c r="J1" s="179" t="s">
        <v>264</v>
      </c>
      <c r="K1" s="179" t="s">
        <v>522</v>
      </c>
      <c r="L1" s="179" t="s">
        <v>265</v>
      </c>
      <c r="M1" s="179" t="s">
        <v>524</v>
      </c>
      <c r="N1" s="179" t="s">
        <v>526</v>
      </c>
      <c r="O1" s="179" t="s">
        <v>528</v>
      </c>
      <c r="P1" s="179" t="s">
        <v>266</v>
      </c>
      <c r="Q1" s="179" t="s">
        <v>529</v>
      </c>
      <c r="R1" s="179" t="s">
        <v>532</v>
      </c>
      <c r="S1" s="179" t="s">
        <v>267</v>
      </c>
      <c r="T1" s="179" t="s">
        <v>534</v>
      </c>
      <c r="U1" s="179" t="s">
        <v>268</v>
      </c>
      <c r="V1" s="179" t="s">
        <v>535</v>
      </c>
      <c r="W1" s="179" t="s">
        <v>536</v>
      </c>
      <c r="X1" s="179" t="s">
        <v>540</v>
      </c>
      <c r="Y1" s="179" t="s">
        <v>284</v>
      </c>
      <c r="Z1" s="179" t="s">
        <v>541</v>
      </c>
      <c r="AA1" s="179" t="s">
        <v>543</v>
      </c>
      <c r="AB1" s="179" t="s">
        <v>545</v>
      </c>
      <c r="AC1" s="179" t="s">
        <v>285</v>
      </c>
      <c r="AD1" s="179" t="s">
        <v>547</v>
      </c>
      <c r="AE1" s="179" t="s">
        <v>549</v>
      </c>
      <c r="AF1" s="179" t="s">
        <v>551</v>
      </c>
      <c r="AG1" s="179" t="s">
        <v>553</v>
      </c>
      <c r="AH1" s="179" t="s">
        <v>260</v>
      </c>
      <c r="AI1" s="179" t="s">
        <v>555</v>
      </c>
      <c r="AJ1" s="188" t="s">
        <v>269</v>
      </c>
      <c r="AK1" s="179" t="s">
        <v>557</v>
      </c>
      <c r="AL1" s="179" t="s">
        <v>270</v>
      </c>
      <c r="AM1" s="179" t="s">
        <v>559</v>
      </c>
      <c r="AN1" s="179" t="s">
        <v>561</v>
      </c>
      <c r="AO1" s="179" t="s">
        <v>271</v>
      </c>
      <c r="AP1" s="179" t="s">
        <v>563</v>
      </c>
      <c r="AQ1" s="179" t="s">
        <v>565</v>
      </c>
      <c r="AR1" s="179" t="s">
        <v>272</v>
      </c>
      <c r="AS1" s="179" t="s">
        <v>566</v>
      </c>
      <c r="AT1" s="179" t="s">
        <v>568</v>
      </c>
      <c r="AU1" s="179" t="s">
        <v>569</v>
      </c>
      <c r="AV1" s="179" t="s">
        <v>570</v>
      </c>
      <c r="AW1" s="179" t="s">
        <v>572</v>
      </c>
      <c r="AX1" s="179" t="s">
        <v>574</v>
      </c>
      <c r="AY1" s="179" t="s">
        <v>575</v>
      </c>
      <c r="AZ1" s="179" t="s">
        <v>273</v>
      </c>
      <c r="BA1" s="179" t="s">
        <v>577</v>
      </c>
      <c r="BB1" s="179" t="s">
        <v>579</v>
      </c>
      <c r="BC1" s="179" t="s">
        <v>581</v>
      </c>
      <c r="BD1" s="179" t="s">
        <v>583</v>
      </c>
      <c r="BE1" s="179" t="s">
        <v>585</v>
      </c>
      <c r="BF1" s="179" t="s">
        <v>587</v>
      </c>
      <c r="BG1" s="179" t="s">
        <v>589</v>
      </c>
      <c r="BH1" s="179" t="s">
        <v>591</v>
      </c>
      <c r="BI1" s="179" t="s">
        <v>286</v>
      </c>
      <c r="BJ1" s="179" t="s">
        <v>593</v>
      </c>
      <c r="BK1" s="179" t="s">
        <v>595</v>
      </c>
      <c r="BL1" s="179" t="s">
        <v>597</v>
      </c>
      <c r="BM1" s="179" t="s">
        <v>599</v>
      </c>
      <c r="BN1" s="179" t="s">
        <v>601</v>
      </c>
      <c r="BO1" s="179" t="s">
        <v>603</v>
      </c>
      <c r="BP1" s="179" t="s">
        <v>605</v>
      </c>
      <c r="BQ1" s="179" t="s">
        <v>607</v>
      </c>
      <c r="BR1" s="179" t="s">
        <v>609</v>
      </c>
      <c r="BS1" s="179" t="s">
        <v>611</v>
      </c>
      <c r="BT1" s="188" t="s">
        <v>274</v>
      </c>
      <c r="BU1" s="179" t="s">
        <v>275</v>
      </c>
      <c r="BV1" s="179" t="s">
        <v>613</v>
      </c>
      <c r="BW1" s="179" t="s">
        <v>276</v>
      </c>
      <c r="BX1" s="179" t="s">
        <v>615</v>
      </c>
      <c r="BY1" s="179" t="s">
        <v>617</v>
      </c>
      <c r="BZ1" s="188" t="s">
        <v>277</v>
      </c>
      <c r="CA1" s="179" t="s">
        <v>278</v>
      </c>
      <c r="CB1" s="179" t="s">
        <v>619</v>
      </c>
      <c r="CC1" s="179" t="s">
        <v>279</v>
      </c>
      <c r="CD1" s="179" t="s">
        <v>621</v>
      </c>
      <c r="CE1" s="179" t="s">
        <v>623</v>
      </c>
      <c r="CF1" s="179" t="s">
        <v>625</v>
      </c>
      <c r="CG1" s="188" t="s">
        <v>280</v>
      </c>
      <c r="CH1" s="179" t="s">
        <v>631</v>
      </c>
      <c r="CI1" s="179" t="s">
        <v>633</v>
      </c>
      <c r="CJ1" s="179" t="s">
        <v>281</v>
      </c>
      <c r="CK1" s="179" t="s">
        <v>627</v>
      </c>
      <c r="CL1" s="179" t="s">
        <v>629</v>
      </c>
      <c r="CM1" s="179" t="s">
        <v>282</v>
      </c>
      <c r="CN1" s="179" t="s">
        <v>635</v>
      </c>
      <c r="CO1" s="179" t="s">
        <v>283</v>
      </c>
      <c r="CP1" s="179" t="s">
        <v>636</v>
      </c>
      <c r="CQ1" s="176" t="s">
        <v>287</v>
      </c>
      <c r="CR1" s="188" t="s">
        <v>288</v>
      </c>
      <c r="CS1" s="179" t="s">
        <v>637</v>
      </c>
      <c r="CT1" s="179" t="s">
        <v>638</v>
      </c>
      <c r="CU1" s="179" t="s">
        <v>640</v>
      </c>
      <c r="CV1" s="179" t="s">
        <v>289</v>
      </c>
      <c r="CW1" s="179" t="s">
        <v>642</v>
      </c>
      <c r="CX1" s="179" t="s">
        <v>644</v>
      </c>
      <c r="CY1" s="179" t="s">
        <v>646</v>
      </c>
      <c r="CZ1" s="179" t="s">
        <v>648</v>
      </c>
      <c r="DA1" s="179" t="s">
        <v>650</v>
      </c>
      <c r="DB1" s="179" t="s">
        <v>652</v>
      </c>
      <c r="DC1" s="188" t="s">
        <v>290</v>
      </c>
      <c r="DD1" s="179" t="s">
        <v>291</v>
      </c>
      <c r="DE1" s="179" t="s">
        <v>654</v>
      </c>
      <c r="DF1" s="179" t="s">
        <v>292</v>
      </c>
      <c r="DG1" s="179" t="s">
        <v>656</v>
      </c>
      <c r="DH1" s="179" t="s">
        <v>658</v>
      </c>
      <c r="DI1" s="179" t="s">
        <v>660</v>
      </c>
      <c r="DJ1" s="179" t="s">
        <v>662</v>
      </c>
      <c r="DK1" s="179" t="s">
        <v>664</v>
      </c>
      <c r="DL1" s="179" t="s">
        <v>666</v>
      </c>
      <c r="DM1" s="179" t="s">
        <v>668</v>
      </c>
      <c r="DN1" s="179" t="s">
        <v>293</v>
      </c>
      <c r="DO1" s="179" t="s">
        <v>670</v>
      </c>
      <c r="DP1" s="179" t="s">
        <v>672</v>
      </c>
      <c r="DQ1" s="179" t="s">
        <v>674</v>
      </c>
      <c r="DR1" s="188" t="s">
        <v>294</v>
      </c>
      <c r="DS1" s="179" t="s">
        <v>676</v>
      </c>
      <c r="DT1" s="179" t="s">
        <v>295</v>
      </c>
      <c r="DU1" s="179" t="s">
        <v>678</v>
      </c>
      <c r="DV1" s="179" t="s">
        <v>296</v>
      </c>
      <c r="DW1" s="179" t="s">
        <v>680</v>
      </c>
      <c r="DX1" s="179" t="s">
        <v>682</v>
      </c>
      <c r="DY1" s="179" t="s">
        <v>684</v>
      </c>
      <c r="DZ1" s="179" t="s">
        <v>686</v>
      </c>
      <c r="EA1" s="179" t="s">
        <v>688</v>
      </c>
      <c r="EB1" s="179" t="s">
        <v>690</v>
      </c>
      <c r="EC1" s="179" t="s">
        <v>692</v>
      </c>
      <c r="ED1" s="179" t="s">
        <v>694</v>
      </c>
      <c r="EE1" s="179" t="s">
        <v>696</v>
      </c>
      <c r="EF1" s="179" t="s">
        <v>698</v>
      </c>
      <c r="EG1" s="179" t="s">
        <v>700</v>
      </c>
      <c r="EH1" s="188" t="s">
        <v>297</v>
      </c>
      <c r="EI1" s="179" t="s">
        <v>702</v>
      </c>
      <c r="EJ1" s="179" t="s">
        <v>298</v>
      </c>
      <c r="EK1" s="179" t="s">
        <v>704</v>
      </c>
      <c r="EL1" s="179" t="s">
        <v>706</v>
      </c>
      <c r="EM1" s="179" t="s">
        <v>299</v>
      </c>
      <c r="EN1" s="179" t="s">
        <v>708</v>
      </c>
      <c r="EO1" s="179" t="s">
        <v>710</v>
      </c>
      <c r="EP1" s="179" t="s">
        <v>300</v>
      </c>
      <c r="EQ1" s="179" t="s">
        <v>712</v>
      </c>
      <c r="ER1" s="179" t="s">
        <v>714</v>
      </c>
      <c r="ES1" s="179" t="s">
        <v>716</v>
      </c>
      <c r="ET1" s="179" t="s">
        <v>301</v>
      </c>
      <c r="EU1" s="179" t="s">
        <v>718</v>
      </c>
      <c r="EV1" s="179" t="s">
        <v>720</v>
      </c>
      <c r="EW1" s="188" t="s">
        <v>302</v>
      </c>
      <c r="EX1" s="179" t="s">
        <v>303</v>
      </c>
      <c r="EY1" s="179" t="s">
        <v>722</v>
      </c>
      <c r="EZ1" s="179" t="s">
        <v>724</v>
      </c>
      <c r="FA1" s="179" t="s">
        <v>726</v>
      </c>
      <c r="FB1" s="179" t="s">
        <v>728</v>
      </c>
      <c r="FC1" s="179" t="s">
        <v>304</v>
      </c>
      <c r="FD1" s="179" t="s">
        <v>730</v>
      </c>
      <c r="FE1" s="179" t="s">
        <v>732</v>
      </c>
      <c r="FF1" s="179" t="s">
        <v>734</v>
      </c>
      <c r="FG1" s="179" t="s">
        <v>736</v>
      </c>
      <c r="FH1" s="179" t="s">
        <v>738</v>
      </c>
      <c r="FI1" s="179" t="s">
        <v>305</v>
      </c>
      <c r="FJ1" s="179" t="s">
        <v>741</v>
      </c>
      <c r="FK1" s="179" t="s">
        <v>306</v>
      </c>
      <c r="FL1" s="179" t="s">
        <v>744</v>
      </c>
      <c r="FM1" s="179" t="s">
        <v>745</v>
      </c>
      <c r="FN1" s="179" t="s">
        <v>747</v>
      </c>
      <c r="FO1" s="179" t="s">
        <v>307</v>
      </c>
      <c r="FP1" s="179" t="s">
        <v>750</v>
      </c>
      <c r="FQ1" s="179" t="s">
        <v>751</v>
      </c>
      <c r="FR1" s="179" t="s">
        <v>753</v>
      </c>
      <c r="FS1" s="179" t="s">
        <v>308</v>
      </c>
      <c r="FT1" s="179" t="s">
        <v>756</v>
      </c>
      <c r="FU1" s="179" t="s">
        <v>758</v>
      </c>
      <c r="FV1" s="179" t="s">
        <v>760</v>
      </c>
      <c r="FW1" s="188" t="s">
        <v>309</v>
      </c>
      <c r="FX1" s="188" t="s">
        <v>310</v>
      </c>
      <c r="FY1" s="179" t="s">
        <v>316</v>
      </c>
      <c r="FZ1" s="179" t="s">
        <v>762</v>
      </c>
      <c r="GA1" s="179" t="s">
        <v>764</v>
      </c>
      <c r="GB1" s="179" t="s">
        <v>766</v>
      </c>
      <c r="GC1" s="179" t="s">
        <v>768</v>
      </c>
      <c r="GD1" s="179" t="s">
        <v>770</v>
      </c>
      <c r="GE1" s="179" t="s">
        <v>772</v>
      </c>
      <c r="GF1" s="188" t="s">
        <v>311</v>
      </c>
      <c r="GG1" s="179" t="s">
        <v>317</v>
      </c>
      <c r="GH1" s="179" t="s">
        <v>774</v>
      </c>
      <c r="GI1" s="179" t="s">
        <v>776</v>
      </c>
      <c r="GJ1" s="179" t="s">
        <v>777</v>
      </c>
      <c r="GK1" s="179" t="s">
        <v>318</v>
      </c>
      <c r="GL1" s="179" t="s">
        <v>780</v>
      </c>
      <c r="GM1" s="179" t="s">
        <v>781</v>
      </c>
      <c r="GN1" s="188" t="s">
        <v>312</v>
      </c>
      <c r="GO1" s="179" t="s">
        <v>313</v>
      </c>
      <c r="GP1" s="179" t="s">
        <v>783</v>
      </c>
      <c r="GQ1" s="179" t="s">
        <v>785</v>
      </c>
      <c r="GR1" s="179" t="s">
        <v>787</v>
      </c>
      <c r="GS1" s="179" t="s">
        <v>789</v>
      </c>
      <c r="GT1" s="179" t="s">
        <v>791</v>
      </c>
      <c r="GU1" s="188" t="s">
        <v>314</v>
      </c>
      <c r="GV1" s="179" t="s">
        <v>315</v>
      </c>
      <c r="GW1" s="179" t="s">
        <v>793</v>
      </c>
      <c r="GX1" s="179" t="s">
        <v>795</v>
      </c>
      <c r="GY1" s="179" t="s">
        <v>797</v>
      </c>
      <c r="GZ1" s="179" t="s">
        <v>799</v>
      </c>
      <c r="HA1" s="179" t="s">
        <v>801</v>
      </c>
      <c r="HB1" s="179" t="s">
        <v>803</v>
      </c>
      <c r="HC1" s="176" t="s">
        <v>319</v>
      </c>
      <c r="HD1" s="188" t="s">
        <v>320</v>
      </c>
      <c r="HE1" s="179" t="s">
        <v>321</v>
      </c>
      <c r="HF1" s="179" t="s">
        <v>805</v>
      </c>
      <c r="HG1" s="179" t="s">
        <v>807</v>
      </c>
      <c r="HH1" s="179" t="s">
        <v>809</v>
      </c>
      <c r="HI1" s="179" t="s">
        <v>811</v>
      </c>
      <c r="HJ1" s="179" t="s">
        <v>322</v>
      </c>
      <c r="HK1" s="179" t="s">
        <v>814</v>
      </c>
      <c r="HL1" s="179" t="s">
        <v>339</v>
      </c>
      <c r="HM1" s="179" t="s">
        <v>852</v>
      </c>
      <c r="HN1" s="179" t="s">
        <v>854</v>
      </c>
      <c r="HO1" s="179" t="s">
        <v>856</v>
      </c>
      <c r="HP1" s="188" t="s">
        <v>323</v>
      </c>
      <c r="HQ1" s="179" t="s">
        <v>816</v>
      </c>
      <c r="HR1" s="179" t="s">
        <v>818</v>
      </c>
      <c r="HS1" s="179" t="s">
        <v>324</v>
      </c>
      <c r="HT1" s="179" t="s">
        <v>821</v>
      </c>
      <c r="HU1" s="179" t="s">
        <v>823</v>
      </c>
      <c r="HV1" s="179" t="s">
        <v>824</v>
      </c>
      <c r="HW1" s="179" t="s">
        <v>826</v>
      </c>
      <c r="HX1" s="188" t="s">
        <v>325</v>
      </c>
      <c r="HY1" s="179" t="s">
        <v>828</v>
      </c>
      <c r="HZ1" s="179" t="s">
        <v>830</v>
      </c>
      <c r="IA1" s="179" t="s">
        <v>832</v>
      </c>
      <c r="IB1" s="179" t="s">
        <v>326</v>
      </c>
      <c r="IC1" s="179" t="s">
        <v>834</v>
      </c>
      <c r="ID1" s="179" t="s">
        <v>836</v>
      </c>
      <c r="IE1" s="179" t="s">
        <v>327</v>
      </c>
      <c r="IF1" s="179" t="s">
        <v>838</v>
      </c>
      <c r="IG1" s="179" t="s">
        <v>840</v>
      </c>
      <c r="IH1" s="179" t="s">
        <v>328</v>
      </c>
      <c r="II1" s="179" t="s">
        <v>842</v>
      </c>
      <c r="IJ1" s="179" t="s">
        <v>844</v>
      </c>
      <c r="IK1" s="179" t="s">
        <v>846</v>
      </c>
      <c r="IL1" s="179" t="s">
        <v>848</v>
      </c>
      <c r="IM1" s="179" t="s">
        <v>329</v>
      </c>
      <c r="IN1" s="179" t="s">
        <v>850</v>
      </c>
      <c r="IO1" s="188" t="s">
        <v>330</v>
      </c>
      <c r="IP1" s="179" t="s">
        <v>858</v>
      </c>
      <c r="IQ1" s="179" t="s">
        <v>860</v>
      </c>
      <c r="IR1" s="179" t="s">
        <v>331</v>
      </c>
      <c r="IS1" s="179" t="s">
        <v>862</v>
      </c>
      <c r="IT1" s="179" t="s">
        <v>864</v>
      </c>
      <c r="IU1" s="179" t="s">
        <v>866</v>
      </c>
      <c r="IV1" s="188" t="s">
        <v>332</v>
      </c>
      <c r="IW1" s="179" t="s">
        <v>868</v>
      </c>
      <c r="IX1" s="179" t="s">
        <v>333</v>
      </c>
      <c r="IY1" s="179" t="s">
        <v>871</v>
      </c>
      <c r="IZ1" s="179" t="s">
        <v>873</v>
      </c>
      <c r="JA1" s="179" t="s">
        <v>875</v>
      </c>
      <c r="JB1" s="179" t="s">
        <v>877</v>
      </c>
      <c r="JC1" s="179" t="s">
        <v>879</v>
      </c>
      <c r="JD1" s="179" t="s">
        <v>881</v>
      </c>
      <c r="JE1" s="179" t="s">
        <v>334</v>
      </c>
      <c r="JF1" s="179" t="s">
        <v>884</v>
      </c>
      <c r="JG1" s="179" t="s">
        <v>886</v>
      </c>
      <c r="JH1" s="179" t="s">
        <v>888</v>
      </c>
      <c r="JI1" s="179" t="s">
        <v>890</v>
      </c>
      <c r="JJ1" s="179" t="s">
        <v>892</v>
      </c>
      <c r="JK1" s="179" t="s">
        <v>894</v>
      </c>
      <c r="JL1" s="179" t="s">
        <v>896</v>
      </c>
      <c r="JM1" s="179" t="s">
        <v>898</v>
      </c>
      <c r="JN1" s="179" t="s">
        <v>335</v>
      </c>
      <c r="JO1" s="179" t="s">
        <v>901</v>
      </c>
      <c r="JP1" s="179" t="s">
        <v>903</v>
      </c>
      <c r="JQ1" s="179" t="s">
        <v>905</v>
      </c>
      <c r="JR1" s="179" t="s">
        <v>907</v>
      </c>
      <c r="JS1" s="179" t="s">
        <v>908</v>
      </c>
      <c r="JT1" s="179" t="s">
        <v>910</v>
      </c>
      <c r="JU1" s="179" t="s">
        <v>912</v>
      </c>
      <c r="JV1" s="179" t="s">
        <v>914</v>
      </c>
      <c r="JW1" s="179" t="s">
        <v>916</v>
      </c>
      <c r="JX1" s="179" t="s">
        <v>918</v>
      </c>
      <c r="JY1" s="179" t="s">
        <v>920</v>
      </c>
      <c r="JZ1" s="179" t="s">
        <v>922</v>
      </c>
      <c r="KA1" s="179" t="s">
        <v>924</v>
      </c>
      <c r="KB1" s="179" t="s">
        <v>926</v>
      </c>
      <c r="KC1" s="179" t="s">
        <v>928</v>
      </c>
      <c r="KD1" s="179" t="s">
        <v>930</v>
      </c>
      <c r="KE1" s="179" t="s">
        <v>932</v>
      </c>
      <c r="KF1" s="179" t="s">
        <v>934</v>
      </c>
      <c r="KG1" s="179" t="s">
        <v>936</v>
      </c>
      <c r="KH1" s="179" t="s">
        <v>938</v>
      </c>
      <c r="KI1" s="179" t="s">
        <v>940</v>
      </c>
      <c r="KJ1" s="179" t="s">
        <v>942</v>
      </c>
      <c r="KK1" s="179" t="s">
        <v>944</v>
      </c>
      <c r="KL1" s="179" t="s">
        <v>946</v>
      </c>
      <c r="KM1" s="179" t="s">
        <v>948</v>
      </c>
      <c r="KN1" s="179" t="s">
        <v>950</v>
      </c>
      <c r="KO1" s="188" t="s">
        <v>336</v>
      </c>
      <c r="KP1" s="179" t="s">
        <v>952</v>
      </c>
      <c r="KQ1" s="179" t="s">
        <v>337</v>
      </c>
      <c r="KR1" s="179" t="s">
        <v>955</v>
      </c>
      <c r="KS1" s="179" t="s">
        <v>957</v>
      </c>
      <c r="KT1" s="179" t="s">
        <v>959</v>
      </c>
      <c r="KU1" s="179" t="s">
        <v>961</v>
      </c>
      <c r="KV1" s="179" t="s">
        <v>338</v>
      </c>
      <c r="KW1" s="179" t="s">
        <v>964</v>
      </c>
      <c r="KX1" s="179" t="s">
        <v>966</v>
      </c>
      <c r="KY1" s="179" t="s">
        <v>968</v>
      </c>
      <c r="KZ1" s="179" t="s">
        <v>970</v>
      </c>
      <c r="LA1" s="179" t="s">
        <v>972</v>
      </c>
      <c r="LB1" s="179" t="s">
        <v>974</v>
      </c>
      <c r="LC1" s="179" t="s">
        <v>976</v>
      </c>
      <c r="LD1" s="176" t="s">
        <v>340</v>
      </c>
      <c r="LE1" s="188" t="s">
        <v>341</v>
      </c>
      <c r="LF1" s="179" t="s">
        <v>342</v>
      </c>
      <c r="LG1" s="179" t="s">
        <v>356</v>
      </c>
      <c r="LH1" s="179" t="s">
        <v>978</v>
      </c>
      <c r="LI1" s="179" t="s">
        <v>980</v>
      </c>
      <c r="LJ1" s="179" t="s">
        <v>982</v>
      </c>
      <c r="LK1" s="179" t="s">
        <v>984</v>
      </c>
      <c r="LL1" s="179" t="s">
        <v>357</v>
      </c>
      <c r="LM1" s="179" t="s">
        <v>986</v>
      </c>
      <c r="LN1" s="179" t="s">
        <v>358</v>
      </c>
      <c r="LO1" s="179" t="s">
        <v>988</v>
      </c>
      <c r="LP1" s="179" t="s">
        <v>343</v>
      </c>
      <c r="LQ1" s="179" t="s">
        <v>990</v>
      </c>
      <c r="LR1" s="179" t="s">
        <v>359</v>
      </c>
      <c r="LS1" s="179" t="s">
        <v>992</v>
      </c>
      <c r="LT1" s="179" t="s">
        <v>994</v>
      </c>
      <c r="LU1" s="179" t="s">
        <v>360</v>
      </c>
      <c r="LV1" s="188" t="s">
        <v>344</v>
      </c>
      <c r="LW1" s="179" t="s">
        <v>345</v>
      </c>
      <c r="LX1" s="179" t="s">
        <v>996</v>
      </c>
      <c r="LY1" s="179" t="s">
        <v>998</v>
      </c>
      <c r="LZ1" s="179" t="s">
        <v>999</v>
      </c>
      <c r="MA1" s="179" t="s">
        <v>1001</v>
      </c>
      <c r="MB1" s="179" t="s">
        <v>1002</v>
      </c>
      <c r="MC1" s="179" t="s">
        <v>1004</v>
      </c>
      <c r="MD1" s="179" t="s">
        <v>1006</v>
      </c>
      <c r="ME1" s="179" t="s">
        <v>1008</v>
      </c>
      <c r="MF1" s="179" t="s">
        <v>1010</v>
      </c>
      <c r="MG1" s="179" t="s">
        <v>346</v>
      </c>
      <c r="MH1" s="179" t="s">
        <v>1013</v>
      </c>
      <c r="MI1" s="179" t="s">
        <v>1014</v>
      </c>
      <c r="MJ1" s="179" t="s">
        <v>1016</v>
      </c>
      <c r="MK1" s="179" t="s">
        <v>347</v>
      </c>
      <c r="ML1" s="179" t="s">
        <v>1019</v>
      </c>
      <c r="MM1" s="179" t="s">
        <v>1020</v>
      </c>
      <c r="MN1" s="179" t="s">
        <v>1022</v>
      </c>
      <c r="MO1" s="179" t="s">
        <v>1024</v>
      </c>
      <c r="MP1" s="179" t="s">
        <v>348</v>
      </c>
      <c r="MQ1" s="179" t="s">
        <v>1027</v>
      </c>
      <c r="MR1" s="179" t="s">
        <v>1029</v>
      </c>
      <c r="MS1" s="179" t="s">
        <v>1031</v>
      </c>
      <c r="MT1" s="179" t="s">
        <v>1033</v>
      </c>
      <c r="MU1" s="179" t="s">
        <v>349</v>
      </c>
      <c r="MV1" s="179" t="s">
        <v>1036</v>
      </c>
      <c r="MW1" s="179" t="s">
        <v>1038</v>
      </c>
      <c r="MX1" s="179" t="s">
        <v>1040</v>
      </c>
      <c r="MY1" s="179" t="s">
        <v>1042</v>
      </c>
      <c r="MZ1" s="179" t="s">
        <v>1044</v>
      </c>
      <c r="NA1" s="179" t="s">
        <v>1046</v>
      </c>
      <c r="NB1" s="179" t="s">
        <v>1048</v>
      </c>
      <c r="NC1" s="179" t="s">
        <v>1050</v>
      </c>
      <c r="ND1" s="179" t="s">
        <v>1052</v>
      </c>
      <c r="NE1" s="179" t="s">
        <v>1054</v>
      </c>
      <c r="NF1" s="179" t="s">
        <v>1056</v>
      </c>
      <c r="NG1" s="179" t="s">
        <v>1057</v>
      </c>
      <c r="NH1" s="188" t="s">
        <v>350</v>
      </c>
      <c r="NI1" s="179" t="s">
        <v>351</v>
      </c>
      <c r="NJ1" s="179" t="s">
        <v>1059</v>
      </c>
      <c r="NK1" s="179" t="s">
        <v>1061</v>
      </c>
      <c r="NL1" s="179" t="s">
        <v>1063</v>
      </c>
      <c r="NM1" s="179" t="s">
        <v>1065</v>
      </c>
      <c r="NN1" s="188" t="s">
        <v>352</v>
      </c>
      <c r="NO1" s="179" t="s">
        <v>353</v>
      </c>
      <c r="NP1" s="179" t="s">
        <v>1066</v>
      </c>
      <c r="NQ1" s="179" t="s">
        <v>354</v>
      </c>
      <c r="NR1" s="179" t="s">
        <v>1068</v>
      </c>
      <c r="NS1" s="179" t="s">
        <v>1070</v>
      </c>
      <c r="NT1" s="179" t="s">
        <v>355</v>
      </c>
      <c r="NU1" s="179" t="s">
        <v>1072</v>
      </c>
      <c r="NV1" s="176" t="s">
        <v>361</v>
      </c>
      <c r="NW1" s="188" t="s">
        <v>362</v>
      </c>
      <c r="NX1" s="179" t="s">
        <v>363</v>
      </c>
      <c r="NY1" s="179" t="s">
        <v>1075</v>
      </c>
      <c r="NZ1" s="179" t="s">
        <v>1077</v>
      </c>
      <c r="OA1" s="179" t="s">
        <v>364</v>
      </c>
      <c r="OB1" s="179" t="s">
        <v>374</v>
      </c>
      <c r="OC1" s="179" t="s">
        <v>1079</v>
      </c>
      <c r="OD1" s="179" t="s">
        <v>1081</v>
      </c>
      <c r="OE1" s="179" t="s">
        <v>1083</v>
      </c>
      <c r="OF1" s="179" t="s">
        <v>1085</v>
      </c>
      <c r="OG1" s="179" t="s">
        <v>1087</v>
      </c>
      <c r="OH1" s="179" t="s">
        <v>1089</v>
      </c>
      <c r="OI1" s="179" t="s">
        <v>1091</v>
      </c>
      <c r="OJ1" s="179" t="s">
        <v>1093</v>
      </c>
      <c r="OK1" s="179" t="s">
        <v>1095</v>
      </c>
      <c r="OL1" s="179" t="s">
        <v>1097</v>
      </c>
      <c r="OM1" s="179" t="s">
        <v>1099</v>
      </c>
      <c r="ON1" s="179" t="s">
        <v>1101</v>
      </c>
      <c r="OO1" s="179" t="s">
        <v>1103</v>
      </c>
      <c r="OP1" s="179" t="s">
        <v>1105</v>
      </c>
      <c r="OQ1" s="179" t="s">
        <v>1107</v>
      </c>
      <c r="OR1" s="179" t="s">
        <v>1109</v>
      </c>
      <c r="OS1" s="179" t="s">
        <v>1111</v>
      </c>
      <c r="OT1" s="179" t="s">
        <v>1113</v>
      </c>
      <c r="OU1" s="179" t="s">
        <v>1115</v>
      </c>
      <c r="OV1" s="179" t="s">
        <v>1117</v>
      </c>
      <c r="OW1" s="179" t="s">
        <v>1119</v>
      </c>
      <c r="OX1" s="179" t="s">
        <v>1121</v>
      </c>
      <c r="OY1" s="179" t="s">
        <v>375</v>
      </c>
      <c r="OZ1" s="179" t="s">
        <v>1124</v>
      </c>
      <c r="PA1" s="179" t="s">
        <v>1126</v>
      </c>
      <c r="PB1" s="179" t="s">
        <v>1127</v>
      </c>
      <c r="PC1" s="179" t="s">
        <v>1129</v>
      </c>
      <c r="PD1" s="179" t="s">
        <v>1131</v>
      </c>
      <c r="PE1" s="179" t="s">
        <v>1133</v>
      </c>
      <c r="PF1" s="179" t="s">
        <v>1135</v>
      </c>
      <c r="PG1" s="179" t="s">
        <v>1137</v>
      </c>
      <c r="PH1" s="179" t="s">
        <v>1139</v>
      </c>
      <c r="PI1" s="179" t="s">
        <v>1141</v>
      </c>
      <c r="PJ1" s="179" t="s">
        <v>1143</v>
      </c>
      <c r="PK1" s="179" t="s">
        <v>1145</v>
      </c>
      <c r="PL1" s="179" t="s">
        <v>1147</v>
      </c>
      <c r="PM1" s="179" t="s">
        <v>1149</v>
      </c>
      <c r="PN1" s="179" t="s">
        <v>1151</v>
      </c>
      <c r="PO1" s="179" t="s">
        <v>1153</v>
      </c>
      <c r="PP1" s="179" t="s">
        <v>1155</v>
      </c>
      <c r="PQ1" s="179" t="s">
        <v>1157</v>
      </c>
      <c r="PR1" s="179" t="s">
        <v>1159</v>
      </c>
      <c r="PS1" s="179" t="s">
        <v>1161</v>
      </c>
      <c r="PT1" s="179" t="s">
        <v>1163</v>
      </c>
      <c r="PU1" s="179" t="s">
        <v>1165</v>
      </c>
      <c r="PV1" s="179" t="s">
        <v>1167</v>
      </c>
      <c r="PW1" s="179" t="s">
        <v>1169</v>
      </c>
      <c r="PX1" s="179" t="s">
        <v>1171</v>
      </c>
      <c r="PY1" s="179" t="s">
        <v>1173</v>
      </c>
      <c r="PZ1" s="179" t="s">
        <v>365</v>
      </c>
      <c r="QA1" s="179" t="s">
        <v>1175</v>
      </c>
      <c r="QB1" s="179" t="s">
        <v>1177</v>
      </c>
      <c r="QC1" s="179" t="s">
        <v>1179</v>
      </c>
      <c r="QD1" s="179" t="s">
        <v>1181</v>
      </c>
      <c r="QE1" s="179" t="s">
        <v>1183</v>
      </c>
      <c r="QF1" s="188" t="s">
        <v>366</v>
      </c>
      <c r="QG1" s="179" t="s">
        <v>367</v>
      </c>
      <c r="QH1" s="179" t="s">
        <v>1185</v>
      </c>
      <c r="QI1" s="179" t="s">
        <v>1187</v>
      </c>
      <c r="QJ1" s="179" t="s">
        <v>1189</v>
      </c>
      <c r="QK1" s="179" t="s">
        <v>1191</v>
      </c>
      <c r="QL1" s="179" t="s">
        <v>1193</v>
      </c>
      <c r="QM1" s="179" t="s">
        <v>1195</v>
      </c>
      <c r="QN1" s="188" t="s">
        <v>368</v>
      </c>
      <c r="QO1" s="179" t="s">
        <v>1197</v>
      </c>
      <c r="QP1" s="179" t="s">
        <v>369</v>
      </c>
      <c r="QQ1" s="179" t="s">
        <v>376</v>
      </c>
      <c r="QR1" s="179" t="s">
        <v>1199</v>
      </c>
      <c r="QS1" s="179" t="s">
        <v>1201</v>
      </c>
      <c r="QT1" s="179" t="s">
        <v>1203</v>
      </c>
      <c r="QU1" s="179" t="s">
        <v>1205</v>
      </c>
      <c r="QV1" s="179" t="s">
        <v>1207</v>
      </c>
      <c r="QW1" s="179" t="s">
        <v>1209</v>
      </c>
      <c r="QX1" s="179" t="s">
        <v>1211</v>
      </c>
      <c r="QY1" s="179" t="s">
        <v>1213</v>
      </c>
      <c r="QZ1" s="179" t="s">
        <v>1215</v>
      </c>
      <c r="RA1" s="179" t="s">
        <v>1217</v>
      </c>
      <c r="RB1" s="179" t="s">
        <v>1219</v>
      </c>
      <c r="RC1" s="179" t="s">
        <v>1221</v>
      </c>
      <c r="RD1" s="179" t="s">
        <v>1223</v>
      </c>
      <c r="RE1" s="179" t="s">
        <v>1225</v>
      </c>
      <c r="RF1" s="188" t="s">
        <v>370</v>
      </c>
      <c r="RG1" s="179" t="s">
        <v>371</v>
      </c>
      <c r="RH1" s="179" t="s">
        <v>1227</v>
      </c>
      <c r="RI1" s="179" t="s">
        <v>1229</v>
      </c>
      <c r="RJ1" s="188" t="s">
        <v>372</v>
      </c>
      <c r="RK1" s="179" t="s">
        <v>373</v>
      </c>
      <c r="RL1" s="179" t="s">
        <v>1231</v>
      </c>
      <c r="RM1" s="179" t="s">
        <v>1232</v>
      </c>
      <c r="RN1" s="179" t="s">
        <v>1233</v>
      </c>
      <c r="RO1" s="179" t="s">
        <v>1234</v>
      </c>
      <c r="RP1" s="179" t="s">
        <v>1236</v>
      </c>
      <c r="RQ1" s="179" t="s">
        <v>1237</v>
      </c>
      <c r="RR1" s="179" t="s">
        <v>1239</v>
      </c>
      <c r="RS1" s="179" t="s">
        <v>1240</v>
      </c>
      <c r="RT1" s="176" t="s">
        <v>377</v>
      </c>
      <c r="RU1" s="188" t="s">
        <v>378</v>
      </c>
      <c r="RV1" s="179" t="s">
        <v>379</v>
      </c>
      <c r="RW1" s="179" t="s">
        <v>1242</v>
      </c>
      <c r="RX1" s="179" t="s">
        <v>1244</v>
      </c>
      <c r="RY1" s="179" t="s">
        <v>380</v>
      </c>
      <c r="RZ1" s="179" t="s">
        <v>1246</v>
      </c>
      <c r="SA1" s="179" t="s">
        <v>1248</v>
      </c>
      <c r="SB1" s="179" t="s">
        <v>1250</v>
      </c>
      <c r="SC1" s="179" t="s">
        <v>1252</v>
      </c>
      <c r="SD1" s="188" t="s">
        <v>381</v>
      </c>
      <c r="SE1" s="179" t="s">
        <v>382</v>
      </c>
      <c r="SF1" s="179" t="s">
        <v>1254</v>
      </c>
      <c r="SG1" s="179" t="s">
        <v>1256</v>
      </c>
      <c r="SH1" s="179" t="s">
        <v>1258</v>
      </c>
      <c r="SI1" s="179" t="s">
        <v>1260</v>
      </c>
      <c r="SJ1" s="179" t="s">
        <v>1262</v>
      </c>
      <c r="SK1" s="179" t="s">
        <v>1264</v>
      </c>
      <c r="SL1" s="179" t="s">
        <v>1266</v>
      </c>
      <c r="SM1" s="179" t="s">
        <v>1268</v>
      </c>
      <c r="SN1" s="179" t="s">
        <v>1270</v>
      </c>
      <c r="SO1" s="179" t="s">
        <v>1272</v>
      </c>
      <c r="SP1" s="179" t="s">
        <v>1274</v>
      </c>
      <c r="SQ1" s="179" t="s">
        <v>1276</v>
      </c>
      <c r="SR1" s="179" t="s">
        <v>1278</v>
      </c>
      <c r="SS1" s="179" t="s">
        <v>1280</v>
      </c>
      <c r="ST1" s="179" t="s">
        <v>1282</v>
      </c>
      <c r="SU1" s="176" t="s">
        <v>383</v>
      </c>
      <c r="SV1" s="188" t="s">
        <v>384</v>
      </c>
      <c r="SW1" s="179" t="s">
        <v>385</v>
      </c>
      <c r="SX1" s="179" t="s">
        <v>1284</v>
      </c>
      <c r="SY1" s="179" t="s">
        <v>1286</v>
      </c>
      <c r="SZ1" s="179" t="s">
        <v>1288</v>
      </c>
      <c r="TA1" s="179" t="s">
        <v>1290</v>
      </c>
      <c r="TB1" s="179" t="s">
        <v>1292</v>
      </c>
      <c r="TC1" s="179" t="s">
        <v>386</v>
      </c>
      <c r="TD1" s="179" t="s">
        <v>1294</v>
      </c>
      <c r="TE1" s="179" t="s">
        <v>1296</v>
      </c>
      <c r="TF1" s="179" t="s">
        <v>1298</v>
      </c>
      <c r="TG1" s="179" t="s">
        <v>1300</v>
      </c>
      <c r="TH1" s="179" t="s">
        <v>1302</v>
      </c>
      <c r="TI1" s="179" t="s">
        <v>1304</v>
      </c>
      <c r="TJ1" s="188" t="s">
        <v>387</v>
      </c>
      <c r="TK1" s="179" t="s">
        <v>388</v>
      </c>
      <c r="TL1" s="179" t="s">
        <v>389</v>
      </c>
      <c r="TM1" s="179" t="s">
        <v>1306</v>
      </c>
      <c r="TN1" s="179" t="s">
        <v>1308</v>
      </c>
      <c r="TO1" s="179" t="s">
        <v>1309</v>
      </c>
      <c r="TP1" s="179" t="s">
        <v>1311</v>
      </c>
      <c r="TQ1" s="179" t="s">
        <v>1313</v>
      </c>
      <c r="TR1" s="179" t="s">
        <v>1315</v>
      </c>
      <c r="TS1" s="179" t="s">
        <v>1317</v>
      </c>
      <c r="TT1" s="179" t="s">
        <v>1319</v>
      </c>
      <c r="TU1" s="179" t="s">
        <v>1321</v>
      </c>
      <c r="TV1" s="179" t="s">
        <v>1323</v>
      </c>
      <c r="TW1" s="179" t="s">
        <v>1325</v>
      </c>
      <c r="TX1" s="179" t="s">
        <v>1327</v>
      </c>
      <c r="TY1" s="179" t="s">
        <v>1329</v>
      </c>
      <c r="TZ1" s="179" t="s">
        <v>1331</v>
      </c>
      <c r="UA1" s="179" t="s">
        <v>1333</v>
      </c>
      <c r="UB1" s="179" t="s">
        <v>1335</v>
      </c>
      <c r="UC1" s="176" t="s">
        <v>1337</v>
      </c>
      <c r="UD1" s="179" t="s">
        <v>1339</v>
      </c>
      <c r="UE1" s="179" t="s">
        <v>1341</v>
      </c>
      <c r="UF1" s="179" t="s">
        <v>1343</v>
      </c>
      <c r="UG1" s="179" t="s">
        <v>1345</v>
      </c>
      <c r="UH1" s="179" t="s">
        <v>1347</v>
      </c>
      <c r="UI1" s="182"/>
    </row>
    <row r="2" spans="1:555" s="122" customFormat="1" hidden="1">
      <c r="A2" s="122" t="s">
        <v>1380</v>
      </c>
      <c r="B2" s="122" t="s">
        <v>1382</v>
      </c>
      <c r="C2" s="122" t="s">
        <v>483</v>
      </c>
      <c r="D2" s="122" t="s">
        <v>1381</v>
      </c>
      <c r="E2" s="122" t="s">
        <v>1383</v>
      </c>
      <c r="F2" s="122" t="s">
        <v>484</v>
      </c>
      <c r="G2" s="158" t="s">
        <v>1384</v>
      </c>
      <c r="H2" s="122" t="s">
        <v>1385</v>
      </c>
      <c r="I2" s="122" t="s">
        <v>1386</v>
      </c>
      <c r="J2" s="122" t="s">
        <v>1492</v>
      </c>
      <c r="K2" s="122" t="s">
        <v>1387</v>
      </c>
      <c r="L2" s="122" t="s">
        <v>1388</v>
      </c>
      <c r="M2" s="122" t="s">
        <v>1389</v>
      </c>
      <c r="N2" s="122" t="s">
        <v>1390</v>
      </c>
      <c r="O2" s="122" t="s">
        <v>1391</v>
      </c>
      <c r="R2" s="122" t="s">
        <v>139</v>
      </c>
      <c r="S2" s="122" t="s">
        <v>1480</v>
      </c>
      <c r="U2" s="122" t="s">
        <v>404</v>
      </c>
      <c r="V2" s="122" t="s">
        <v>422</v>
      </c>
      <c r="W2" s="122" t="s">
        <v>405</v>
      </c>
      <c r="X2" s="122" t="s">
        <v>406</v>
      </c>
      <c r="Y2" s="122" t="s">
        <v>407</v>
      </c>
      <c r="Z2" s="122" t="s">
        <v>408</v>
      </c>
      <c r="AA2" s="122" t="s">
        <v>409</v>
      </c>
      <c r="AB2" s="122" t="s">
        <v>410</v>
      </c>
      <c r="AC2" s="122" t="s">
        <v>411</v>
      </c>
      <c r="AD2" s="122" t="s">
        <v>412</v>
      </c>
      <c r="AE2" s="122" t="s">
        <v>413</v>
      </c>
      <c r="AF2" s="122" t="s">
        <v>414</v>
      </c>
      <c r="AH2" s="122" t="s">
        <v>432</v>
      </c>
      <c r="AI2" s="122" t="s">
        <v>433</v>
      </c>
      <c r="AJ2" s="122" t="s">
        <v>434</v>
      </c>
      <c r="AK2" s="122" t="s">
        <v>435</v>
      </c>
      <c r="AL2" s="122" t="s">
        <v>436</v>
      </c>
      <c r="AM2" s="122" t="s">
        <v>439</v>
      </c>
      <c r="AN2" s="122" t="s">
        <v>437</v>
      </c>
      <c r="AO2" s="122" t="s">
        <v>438</v>
      </c>
      <c r="AP2" s="122" t="s">
        <v>440</v>
      </c>
      <c r="AQ2" s="122" t="s">
        <v>441</v>
      </c>
      <c r="AR2" s="122" t="s">
        <v>442</v>
      </c>
      <c r="AS2" s="122" t="s">
        <v>443</v>
      </c>
      <c r="AT2" s="122" t="s">
        <v>444</v>
      </c>
      <c r="AU2" s="122" t="s">
        <v>445</v>
      </c>
      <c r="AV2" s="122" t="s">
        <v>446</v>
      </c>
      <c r="AW2" s="122" t="s">
        <v>447</v>
      </c>
      <c r="AX2" s="122" t="s">
        <v>448</v>
      </c>
      <c r="AY2" s="122" t="s">
        <v>449</v>
      </c>
      <c r="AZ2" s="122" t="s">
        <v>450</v>
      </c>
      <c r="BA2" s="122" t="s">
        <v>451</v>
      </c>
      <c r="BB2" s="122" t="s">
        <v>452</v>
      </c>
      <c r="BC2" s="122" t="s">
        <v>453</v>
      </c>
      <c r="BD2" s="122" t="s">
        <v>454</v>
      </c>
      <c r="BE2" s="122" t="s">
        <v>455</v>
      </c>
      <c r="BF2" s="122" t="s">
        <v>456</v>
      </c>
      <c r="BG2" s="122" t="s">
        <v>457</v>
      </c>
      <c r="BH2" s="122" t="s">
        <v>458</v>
      </c>
      <c r="BI2" s="122" t="s">
        <v>459</v>
      </c>
      <c r="BJ2" s="122" t="s">
        <v>460</v>
      </c>
      <c r="BK2" s="122" t="s">
        <v>461</v>
      </c>
      <c r="BL2" s="122" t="s">
        <v>462</v>
      </c>
      <c r="BM2" s="122" t="s">
        <v>463</v>
      </c>
      <c r="BN2" s="122" t="s">
        <v>464</v>
      </c>
      <c r="BO2" s="122" t="s">
        <v>465</v>
      </c>
      <c r="BP2" s="122" t="s">
        <v>466</v>
      </c>
      <c r="BQ2" s="122" t="s">
        <v>467</v>
      </c>
      <c r="BR2" s="122" t="s">
        <v>468</v>
      </c>
      <c r="BS2" s="122" t="s">
        <v>469</v>
      </c>
      <c r="BT2" s="122" t="s">
        <v>470</v>
      </c>
      <c r="BU2" s="122" t="s">
        <v>471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431</v>
      </c>
      <c r="D5" s="196">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4"/>
    </row>
    <row r="10" spans="1:555" ht="15.75" thickBot="1">
      <c r="C10" s="155" t="s">
        <v>53</v>
      </c>
      <c r="D10" s="110">
        <f>SUM(F17:F51)</f>
        <v>0</v>
      </c>
      <c r="G10" s="79"/>
      <c r="H10" s="70"/>
      <c r="I10" s="70"/>
    </row>
    <row r="11" spans="1:555">
      <c r="G11" s="79"/>
      <c r="H11" s="70"/>
      <c r="I11" s="70"/>
    </row>
    <row r="12" spans="1:555">
      <c r="F12" s="70"/>
      <c r="G12" s="79"/>
      <c r="H12" s="70"/>
      <c r="I12" s="70"/>
    </row>
    <row r="13" spans="1:555" ht="15.75">
      <c r="C13" s="307" t="s">
        <v>402</v>
      </c>
      <c r="D13" s="203"/>
      <c r="F13" s="70"/>
      <c r="G13" s="79"/>
      <c r="H13" s="70"/>
      <c r="I13" s="70"/>
    </row>
    <row r="14" spans="1:555" ht="18.75">
      <c r="C14" s="212"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c r="F15" s="95"/>
      <c r="G15" s="76"/>
      <c r="H15" s="76"/>
      <c r="I15" s="76"/>
      <c r="L15" s="230"/>
      <c r="M15" s="231"/>
      <c r="N15" s="230"/>
      <c r="O15" s="230"/>
      <c r="P15" s="233" t="s">
        <v>481</v>
      </c>
      <c r="Q15" s="233" t="s">
        <v>482</v>
      </c>
    </row>
    <row r="16" spans="1:555" ht="30.75" thickBot="1">
      <c r="C16" s="129" t="s">
        <v>44</v>
      </c>
      <c r="D16" s="129" t="s">
        <v>55</v>
      </c>
      <c r="E16" s="136" t="s">
        <v>57</v>
      </c>
      <c r="F16" s="135" t="s">
        <v>27</v>
      </c>
      <c r="G16" s="133" t="s">
        <v>141</v>
      </c>
      <c r="H16" s="136" t="s">
        <v>46</v>
      </c>
      <c r="I16" s="133" t="s">
        <v>142</v>
      </c>
      <c r="J16" s="133" t="s">
        <v>420</v>
      </c>
      <c r="K16" s="133" t="s">
        <v>421</v>
      </c>
      <c r="L16" s="227" t="s">
        <v>21</v>
      </c>
      <c r="M16" s="227" t="s">
        <v>55</v>
      </c>
      <c r="N16" s="228" t="s">
        <v>479</v>
      </c>
      <c r="O16" s="229" t="s">
        <v>480</v>
      </c>
      <c r="P16" s="232">
        <v>0.7</v>
      </c>
      <c r="Q16" s="232">
        <v>0.3</v>
      </c>
    </row>
    <row r="17" spans="3:17">
      <c r="C17" s="224" t="s">
        <v>451</v>
      </c>
      <c r="D17" s="225"/>
      <c r="E17" s="223">
        <f>HLOOKUP(C17,$AH$2:$BU$3,2,0)</f>
        <v>620</v>
      </c>
      <c r="F17" s="99">
        <f t="shared" ref="F17:F51" si="0">D17*E17</f>
        <v>0</v>
      </c>
      <c r="G17" s="159"/>
      <c r="H17" s="140"/>
      <c r="I17" s="130" t="e">
        <f>VLOOKUP(H17,Presupuesto!$B$11:$C$565,2,0)</f>
        <v>#N/A</v>
      </c>
      <c r="J17" s="222" t="s">
        <v>1382</v>
      </c>
      <c r="K17" s="100" t="s">
        <v>404</v>
      </c>
      <c r="L17" s="139"/>
      <c r="M17" s="156"/>
      <c r="N17" s="123"/>
      <c r="O17" s="99">
        <f t="shared" ref="O17:O51" si="1">M17*N17</f>
        <v>0</v>
      </c>
      <c r="P17" s="99">
        <f>$O17*P$16</f>
        <v>0</v>
      </c>
      <c r="Q17" s="99">
        <f t="shared" ref="Q17:Q51" si="2">$O17*Q$16</f>
        <v>0</v>
      </c>
    </row>
    <row r="18" spans="3:17">
      <c r="C18" s="139"/>
      <c r="D18" s="156"/>
      <c r="E18" s="123"/>
      <c r="F18" s="99">
        <f t="shared" si="0"/>
        <v>0</v>
      </c>
      <c r="G18" s="159"/>
      <c r="H18" s="140"/>
      <c r="I18" s="130" t="e">
        <f>VLOOKUP(H18,Presupuesto!$B$11:$C$565,2,0)</f>
        <v>#N/A</v>
      </c>
      <c r="J18" s="100" t="str">
        <f>$J$17</f>
        <v>Investigación Científica</v>
      </c>
      <c r="K18" s="100" t="s">
        <v>422</v>
      </c>
      <c r="L18" s="139"/>
      <c r="M18" s="156"/>
      <c r="N18" s="123"/>
      <c r="O18" s="99">
        <f t="shared" si="1"/>
        <v>0</v>
      </c>
      <c r="P18" s="99">
        <f t="shared" ref="P18:P37" si="3">$O18*P$16</f>
        <v>0</v>
      </c>
      <c r="Q18" s="99">
        <f t="shared" si="2"/>
        <v>0</v>
      </c>
    </row>
    <row r="19" spans="3:17">
      <c r="C19" s="139"/>
      <c r="D19" s="156"/>
      <c r="E19" s="123"/>
      <c r="F19" s="99">
        <f t="shared" si="0"/>
        <v>0</v>
      </c>
      <c r="G19" s="159"/>
      <c r="H19" s="140"/>
      <c r="I19" s="130" t="e">
        <f>VLOOKUP(H19,Presupuesto!$B$11:$C$565,2,0)</f>
        <v>#N/A</v>
      </c>
      <c r="J19" s="100" t="str">
        <f t="shared" ref="J19:J50" si="4">$J$17</f>
        <v>Investigación Científica</v>
      </c>
      <c r="K19" s="100" t="s">
        <v>422</v>
      </c>
      <c r="L19" s="139"/>
      <c r="M19" s="156"/>
      <c r="N19" s="123"/>
      <c r="O19" s="99">
        <f t="shared" si="1"/>
        <v>0</v>
      </c>
      <c r="P19" s="99">
        <f t="shared" si="3"/>
        <v>0</v>
      </c>
      <c r="Q19" s="99">
        <f t="shared" si="2"/>
        <v>0</v>
      </c>
    </row>
    <row r="20" spans="3:17">
      <c r="C20" s="139"/>
      <c r="D20" s="156"/>
      <c r="E20" s="123"/>
      <c r="F20" s="99">
        <f t="shared" si="0"/>
        <v>0</v>
      </c>
      <c r="G20" s="159"/>
      <c r="H20" s="140"/>
      <c r="I20" s="130" t="e">
        <f>VLOOKUP(H20,Presupuesto!$B$11:$C$565,2,0)</f>
        <v>#N/A</v>
      </c>
      <c r="J20" s="100" t="str">
        <f t="shared" si="4"/>
        <v>Investigación Científica</v>
      </c>
      <c r="K20" s="100" t="s">
        <v>422</v>
      </c>
      <c r="L20" s="139"/>
      <c r="M20" s="156"/>
      <c r="N20" s="123"/>
      <c r="O20" s="99">
        <f t="shared" si="1"/>
        <v>0</v>
      </c>
      <c r="P20" s="99">
        <f t="shared" si="3"/>
        <v>0</v>
      </c>
      <c r="Q20" s="99">
        <f t="shared" si="2"/>
        <v>0</v>
      </c>
    </row>
    <row r="21" spans="3:17">
      <c r="C21" s="139"/>
      <c r="D21" s="156"/>
      <c r="E21" s="123"/>
      <c r="F21" s="99">
        <f t="shared" si="0"/>
        <v>0</v>
      </c>
      <c r="G21" s="159"/>
      <c r="H21" s="140"/>
      <c r="I21" s="130" t="e">
        <f>VLOOKUP(H21,Presupuesto!$B$11:$C$565,2,0)</f>
        <v>#N/A</v>
      </c>
      <c r="J21" s="100" t="str">
        <f t="shared" si="4"/>
        <v>Investigación Científica</v>
      </c>
      <c r="K21" s="100" t="s">
        <v>422</v>
      </c>
      <c r="L21" s="139"/>
      <c r="M21" s="156"/>
      <c r="N21" s="123"/>
      <c r="O21" s="99">
        <f t="shared" si="1"/>
        <v>0</v>
      </c>
      <c r="P21" s="99">
        <f t="shared" si="3"/>
        <v>0</v>
      </c>
      <c r="Q21" s="99">
        <f t="shared" si="2"/>
        <v>0</v>
      </c>
    </row>
    <row r="22" spans="3:17">
      <c r="C22" s="139"/>
      <c r="D22" s="156"/>
      <c r="E22" s="123"/>
      <c r="F22" s="99">
        <f t="shared" si="0"/>
        <v>0</v>
      </c>
      <c r="G22" s="159"/>
      <c r="H22" s="140"/>
      <c r="I22" s="130" t="e">
        <f>VLOOKUP(H22,Presupuesto!$B$11:$C$565,2,0)</f>
        <v>#N/A</v>
      </c>
      <c r="J22" s="100" t="str">
        <f t="shared" si="4"/>
        <v>Investigación Científica</v>
      </c>
      <c r="K22" s="100" t="s">
        <v>411</v>
      </c>
      <c r="L22" s="139"/>
      <c r="M22" s="156"/>
      <c r="N22" s="123"/>
      <c r="O22" s="99">
        <f t="shared" si="1"/>
        <v>0</v>
      </c>
      <c r="P22" s="99">
        <f t="shared" si="3"/>
        <v>0</v>
      </c>
      <c r="Q22" s="99">
        <f t="shared" si="2"/>
        <v>0</v>
      </c>
    </row>
    <row r="23" spans="3:17">
      <c r="C23" s="139"/>
      <c r="D23" s="156"/>
      <c r="E23" s="123"/>
      <c r="F23" s="99">
        <f t="shared" si="0"/>
        <v>0</v>
      </c>
      <c r="G23" s="159"/>
      <c r="H23" s="140"/>
      <c r="I23" s="130" t="e">
        <f>VLOOKUP(H23,Presupuesto!$B$11:$C$565,2,0)</f>
        <v>#N/A</v>
      </c>
      <c r="J23" s="100" t="str">
        <f t="shared" si="4"/>
        <v>Investigación Científica</v>
      </c>
      <c r="K23" s="100" t="s">
        <v>422</v>
      </c>
      <c r="L23" s="139"/>
      <c r="M23" s="156"/>
      <c r="N23" s="123"/>
      <c r="O23" s="99">
        <f t="shared" si="1"/>
        <v>0</v>
      </c>
      <c r="P23" s="99">
        <f t="shared" si="3"/>
        <v>0</v>
      </c>
      <c r="Q23" s="99">
        <f t="shared" si="2"/>
        <v>0</v>
      </c>
    </row>
    <row r="24" spans="3:17">
      <c r="C24" s="139"/>
      <c r="D24" s="156"/>
      <c r="E24" s="123"/>
      <c r="F24" s="99">
        <f t="shared" si="0"/>
        <v>0</v>
      </c>
      <c r="G24" s="159"/>
      <c r="H24" s="140"/>
      <c r="I24" s="130" t="e">
        <f>VLOOKUP(H24,Presupuesto!$B$11:$C$565,2,0)</f>
        <v>#N/A</v>
      </c>
      <c r="J24" s="100" t="str">
        <f t="shared" si="4"/>
        <v>Investigación Científica</v>
      </c>
      <c r="K24" s="100" t="s">
        <v>422</v>
      </c>
      <c r="L24" s="139"/>
      <c r="M24" s="156"/>
      <c r="N24" s="123"/>
      <c r="O24" s="99">
        <f t="shared" si="1"/>
        <v>0</v>
      </c>
      <c r="P24" s="99">
        <f t="shared" si="3"/>
        <v>0</v>
      </c>
      <c r="Q24" s="99">
        <f t="shared" si="2"/>
        <v>0</v>
      </c>
    </row>
    <row r="25" spans="3:17">
      <c r="C25" s="139"/>
      <c r="D25" s="156"/>
      <c r="E25" s="123"/>
      <c r="F25" s="99">
        <f t="shared" si="0"/>
        <v>0</v>
      </c>
      <c r="G25" s="159"/>
      <c r="H25" s="140"/>
      <c r="I25" s="130" t="e">
        <f>VLOOKUP(H25,Presupuesto!$B$11:$C$565,2,0)</f>
        <v>#N/A</v>
      </c>
      <c r="J25" s="100" t="str">
        <f t="shared" si="4"/>
        <v>Investigación Científica</v>
      </c>
      <c r="K25" s="100" t="s">
        <v>422</v>
      </c>
      <c r="L25" s="139"/>
      <c r="M25" s="156"/>
      <c r="N25" s="123"/>
      <c r="O25" s="99">
        <f t="shared" si="1"/>
        <v>0</v>
      </c>
      <c r="P25" s="99">
        <f t="shared" si="3"/>
        <v>0</v>
      </c>
      <c r="Q25" s="99">
        <f t="shared" si="2"/>
        <v>0</v>
      </c>
    </row>
    <row r="26" spans="3:17">
      <c r="C26" s="139"/>
      <c r="D26" s="156"/>
      <c r="E26" s="123"/>
      <c r="F26" s="99">
        <f t="shared" si="0"/>
        <v>0</v>
      </c>
      <c r="G26" s="159"/>
      <c r="H26" s="140"/>
      <c r="I26" s="130" t="e">
        <f>VLOOKUP(H26,Presupuesto!$B$11:$C$565,2,0)</f>
        <v>#N/A</v>
      </c>
      <c r="J26" s="100" t="str">
        <f t="shared" si="4"/>
        <v>Investigación Científica</v>
      </c>
      <c r="K26" s="100" t="s">
        <v>422</v>
      </c>
      <c r="L26" s="139"/>
      <c r="M26" s="156"/>
      <c r="N26" s="123"/>
      <c r="O26" s="99">
        <f t="shared" si="1"/>
        <v>0</v>
      </c>
      <c r="P26" s="99">
        <f t="shared" si="3"/>
        <v>0</v>
      </c>
      <c r="Q26" s="99">
        <f t="shared" si="2"/>
        <v>0</v>
      </c>
    </row>
    <row r="27" spans="3:17">
      <c r="C27" s="139"/>
      <c r="D27" s="156"/>
      <c r="E27" s="123"/>
      <c r="F27" s="99">
        <f t="shared" si="0"/>
        <v>0</v>
      </c>
      <c r="G27" s="159"/>
      <c r="H27" s="140"/>
      <c r="I27" s="130" t="e">
        <f>VLOOKUP(H27,Presupuesto!$B$11:$C$565,2,0)</f>
        <v>#N/A</v>
      </c>
      <c r="J27" s="100" t="str">
        <f t="shared" si="4"/>
        <v>Investigación Científica</v>
      </c>
      <c r="K27" s="100" t="s">
        <v>422</v>
      </c>
      <c r="L27" s="139"/>
      <c r="M27" s="156"/>
      <c r="N27" s="123"/>
      <c r="O27" s="99">
        <f t="shared" si="1"/>
        <v>0</v>
      </c>
      <c r="P27" s="99">
        <f t="shared" si="3"/>
        <v>0</v>
      </c>
      <c r="Q27" s="99">
        <f t="shared" si="2"/>
        <v>0</v>
      </c>
    </row>
    <row r="28" spans="3:17">
      <c r="C28" s="139"/>
      <c r="D28" s="156"/>
      <c r="E28" s="123"/>
      <c r="F28" s="99">
        <f t="shared" si="0"/>
        <v>0</v>
      </c>
      <c r="G28" s="159"/>
      <c r="H28" s="140"/>
      <c r="I28" s="130" t="e">
        <f>VLOOKUP(H28,Presupuesto!$B$11:$C$565,2,0)</f>
        <v>#N/A</v>
      </c>
      <c r="J28" s="100" t="str">
        <f t="shared" si="4"/>
        <v>Investigación Científica</v>
      </c>
      <c r="K28" s="100" t="s">
        <v>422</v>
      </c>
      <c r="L28" s="139"/>
      <c r="M28" s="156"/>
      <c r="N28" s="123"/>
      <c r="O28" s="99">
        <f t="shared" si="1"/>
        <v>0</v>
      </c>
      <c r="P28" s="99">
        <f t="shared" si="3"/>
        <v>0</v>
      </c>
      <c r="Q28" s="99">
        <f t="shared" si="2"/>
        <v>0</v>
      </c>
    </row>
    <row r="29" spans="3:17">
      <c r="C29" s="139"/>
      <c r="D29" s="156"/>
      <c r="E29" s="123"/>
      <c r="F29" s="99">
        <f t="shared" si="0"/>
        <v>0</v>
      </c>
      <c r="G29" s="159"/>
      <c r="H29" s="140"/>
      <c r="I29" s="130" t="e">
        <f>VLOOKUP(H29,Presupuesto!$B$11:$C$565,2,0)</f>
        <v>#N/A</v>
      </c>
      <c r="J29" s="100" t="str">
        <f t="shared" si="4"/>
        <v>Investigación Científica</v>
      </c>
      <c r="K29" s="100" t="s">
        <v>422</v>
      </c>
      <c r="L29" s="139"/>
      <c r="M29" s="156"/>
      <c r="N29" s="123"/>
      <c r="O29" s="99">
        <f t="shared" si="1"/>
        <v>0</v>
      </c>
      <c r="P29" s="99">
        <f t="shared" si="3"/>
        <v>0</v>
      </c>
      <c r="Q29" s="99">
        <f t="shared" si="2"/>
        <v>0</v>
      </c>
    </row>
    <row r="30" spans="3:17">
      <c r="C30" s="139"/>
      <c r="D30" s="156"/>
      <c r="E30" s="123"/>
      <c r="F30" s="99">
        <f t="shared" si="0"/>
        <v>0</v>
      </c>
      <c r="G30" s="159"/>
      <c r="H30" s="140"/>
      <c r="I30" s="130" t="e">
        <f>VLOOKUP(H30,Presupuesto!$B$11:$C$565,2,0)</f>
        <v>#N/A</v>
      </c>
      <c r="J30" s="100" t="str">
        <f t="shared" si="4"/>
        <v>Investigación Científica</v>
      </c>
      <c r="K30" s="100" t="s">
        <v>422</v>
      </c>
      <c r="L30" s="139"/>
      <c r="M30" s="156"/>
      <c r="N30" s="123"/>
      <c r="O30" s="99">
        <f t="shared" si="1"/>
        <v>0</v>
      </c>
      <c r="P30" s="99">
        <f t="shared" si="3"/>
        <v>0</v>
      </c>
      <c r="Q30" s="99">
        <f t="shared" si="2"/>
        <v>0</v>
      </c>
    </row>
    <row r="31" spans="3:17">
      <c r="C31" s="139"/>
      <c r="D31" s="156"/>
      <c r="E31" s="123"/>
      <c r="F31" s="99">
        <f t="shared" si="0"/>
        <v>0</v>
      </c>
      <c r="G31" s="159"/>
      <c r="H31" s="140"/>
      <c r="I31" s="130" t="e">
        <f>VLOOKUP(H31,Presupuesto!$B$11:$C$565,2,0)</f>
        <v>#N/A</v>
      </c>
      <c r="J31" s="100" t="str">
        <f t="shared" si="4"/>
        <v>Investigación Científica</v>
      </c>
      <c r="K31" s="100" t="s">
        <v>422</v>
      </c>
      <c r="L31" s="139"/>
      <c r="M31" s="156"/>
      <c r="N31" s="123"/>
      <c r="O31" s="99">
        <f t="shared" si="1"/>
        <v>0</v>
      </c>
      <c r="P31" s="99">
        <f t="shared" si="3"/>
        <v>0</v>
      </c>
      <c r="Q31" s="99">
        <f t="shared" si="2"/>
        <v>0</v>
      </c>
    </row>
    <row r="32" spans="3:17">
      <c r="C32" s="139"/>
      <c r="D32" s="156"/>
      <c r="E32" s="123"/>
      <c r="F32" s="99">
        <f t="shared" si="0"/>
        <v>0</v>
      </c>
      <c r="G32" s="159"/>
      <c r="H32" s="140"/>
      <c r="I32" s="130" t="e">
        <f>VLOOKUP(H32,Presupuesto!$B$11:$C$565,2,0)</f>
        <v>#N/A</v>
      </c>
      <c r="J32" s="100" t="str">
        <f t="shared" si="4"/>
        <v>Investigación Científica</v>
      </c>
      <c r="K32" s="100" t="s">
        <v>422</v>
      </c>
      <c r="L32" s="139"/>
      <c r="M32" s="156"/>
      <c r="N32" s="123"/>
      <c r="O32" s="99">
        <f t="shared" si="1"/>
        <v>0</v>
      </c>
      <c r="P32" s="99">
        <f t="shared" si="3"/>
        <v>0</v>
      </c>
      <c r="Q32" s="99">
        <f t="shared" si="2"/>
        <v>0</v>
      </c>
    </row>
    <row r="33" spans="3:17">
      <c r="C33" s="139"/>
      <c r="D33" s="156"/>
      <c r="E33" s="123"/>
      <c r="F33" s="99">
        <f t="shared" si="0"/>
        <v>0</v>
      </c>
      <c r="G33" s="159"/>
      <c r="H33" s="140"/>
      <c r="I33" s="130" t="e">
        <f>VLOOKUP(H33,Presupuesto!$B$11:$C$565,2,0)</f>
        <v>#N/A</v>
      </c>
      <c r="J33" s="100" t="str">
        <f t="shared" si="4"/>
        <v>Investigación Científica</v>
      </c>
      <c r="K33" s="100" t="s">
        <v>422</v>
      </c>
      <c r="L33" s="139"/>
      <c r="M33" s="156"/>
      <c r="N33" s="123"/>
      <c r="O33" s="99">
        <f t="shared" si="1"/>
        <v>0</v>
      </c>
      <c r="P33" s="99">
        <f t="shared" si="3"/>
        <v>0</v>
      </c>
      <c r="Q33" s="99">
        <f t="shared" si="2"/>
        <v>0</v>
      </c>
    </row>
    <row r="34" spans="3:17">
      <c r="C34" s="139"/>
      <c r="D34" s="156"/>
      <c r="E34" s="123"/>
      <c r="F34" s="99">
        <f t="shared" si="0"/>
        <v>0</v>
      </c>
      <c r="G34" s="159"/>
      <c r="H34" s="140"/>
      <c r="I34" s="130" t="e">
        <f>VLOOKUP(H34,Presupuesto!$B$11:$C$565,2,0)</f>
        <v>#N/A</v>
      </c>
      <c r="J34" s="100" t="str">
        <f t="shared" si="4"/>
        <v>Investigación Científica</v>
      </c>
      <c r="K34" s="100" t="s">
        <v>422</v>
      </c>
      <c r="L34" s="139"/>
      <c r="M34" s="156"/>
      <c r="N34" s="123"/>
      <c r="O34" s="99">
        <f t="shared" si="1"/>
        <v>0</v>
      </c>
      <c r="P34" s="99">
        <f t="shared" si="3"/>
        <v>0</v>
      </c>
      <c r="Q34" s="99">
        <f t="shared" si="2"/>
        <v>0</v>
      </c>
    </row>
    <row r="35" spans="3:17">
      <c r="C35" s="139"/>
      <c r="D35" s="156"/>
      <c r="E35" s="123"/>
      <c r="F35" s="99">
        <f t="shared" si="0"/>
        <v>0</v>
      </c>
      <c r="G35" s="159"/>
      <c r="H35" s="140"/>
      <c r="I35" s="130" t="e">
        <f>VLOOKUP(H35,Presupuesto!$B$11:$C$565,2,0)</f>
        <v>#N/A</v>
      </c>
      <c r="J35" s="100" t="str">
        <f t="shared" si="4"/>
        <v>Investigación Científica</v>
      </c>
      <c r="K35" s="100" t="s">
        <v>422</v>
      </c>
      <c r="L35" s="139"/>
      <c r="M35" s="156"/>
      <c r="N35" s="123"/>
      <c r="O35" s="99">
        <f t="shared" si="1"/>
        <v>0</v>
      </c>
      <c r="P35" s="99">
        <f t="shared" si="3"/>
        <v>0</v>
      </c>
      <c r="Q35" s="99">
        <f t="shared" si="2"/>
        <v>0</v>
      </c>
    </row>
    <row r="36" spans="3:17">
      <c r="C36" s="139"/>
      <c r="D36" s="156"/>
      <c r="E36" s="123"/>
      <c r="F36" s="99">
        <f t="shared" si="0"/>
        <v>0</v>
      </c>
      <c r="G36" s="159"/>
      <c r="H36" s="140"/>
      <c r="I36" s="130" t="e">
        <f>VLOOKUP(H36,Presupuesto!$B$11:$C$565,2,0)</f>
        <v>#N/A</v>
      </c>
      <c r="J36" s="100" t="str">
        <f t="shared" si="4"/>
        <v>Investigación Científica</v>
      </c>
      <c r="K36" s="100" t="s">
        <v>422</v>
      </c>
      <c r="L36" s="139"/>
      <c r="M36" s="156"/>
      <c r="N36" s="123"/>
      <c r="O36" s="99">
        <f t="shared" si="1"/>
        <v>0</v>
      </c>
      <c r="P36" s="99">
        <f t="shared" si="3"/>
        <v>0</v>
      </c>
      <c r="Q36" s="99">
        <f t="shared" si="2"/>
        <v>0</v>
      </c>
    </row>
    <row r="37" spans="3:17">
      <c r="C37" s="139"/>
      <c r="D37" s="156"/>
      <c r="E37" s="123"/>
      <c r="F37" s="99">
        <f t="shared" si="0"/>
        <v>0</v>
      </c>
      <c r="G37" s="159"/>
      <c r="H37" s="140"/>
      <c r="I37" s="130" t="e">
        <f>VLOOKUP(H37,Presupuesto!$B$11:$C$565,2,0)</f>
        <v>#N/A</v>
      </c>
      <c r="J37" s="100" t="str">
        <f t="shared" si="4"/>
        <v>Investigación Científica</v>
      </c>
      <c r="K37" s="100" t="s">
        <v>422</v>
      </c>
      <c r="L37" s="139"/>
      <c r="M37" s="156"/>
      <c r="N37" s="123"/>
      <c r="O37" s="99">
        <f t="shared" si="1"/>
        <v>0</v>
      </c>
      <c r="P37" s="99">
        <f t="shared" si="3"/>
        <v>0</v>
      </c>
      <c r="Q37" s="99">
        <f t="shared" si="2"/>
        <v>0</v>
      </c>
    </row>
    <row r="38" spans="3:17">
      <c r="C38" s="139"/>
      <c r="D38" s="156"/>
      <c r="E38" s="123"/>
      <c r="F38" s="99">
        <f t="shared" si="0"/>
        <v>0</v>
      </c>
      <c r="G38" s="159"/>
      <c r="H38" s="140"/>
      <c r="I38" s="130" t="e">
        <f>VLOOKUP(H38,Presupuesto!$B$11:$C$565,2,0)</f>
        <v>#N/A</v>
      </c>
      <c r="J38" s="100" t="str">
        <f t="shared" si="4"/>
        <v>Investigación Científica</v>
      </c>
      <c r="K38" s="100" t="s">
        <v>422</v>
      </c>
      <c r="L38" s="139"/>
      <c r="M38" s="156"/>
      <c r="N38" s="123"/>
      <c r="O38" s="99">
        <f t="shared" si="1"/>
        <v>0</v>
      </c>
      <c r="P38" s="99">
        <f t="shared" ref="P38:P51" si="5">$O38*P$16</f>
        <v>0</v>
      </c>
      <c r="Q38" s="99">
        <f t="shared" si="2"/>
        <v>0</v>
      </c>
    </row>
    <row r="39" spans="3:17">
      <c r="C39" s="141"/>
      <c r="D39" s="149"/>
      <c r="E39" s="118"/>
      <c r="F39" s="99">
        <f t="shared" si="0"/>
        <v>0</v>
      </c>
      <c r="G39" s="159"/>
      <c r="H39" s="142"/>
      <c r="I39" s="130" t="e">
        <f>VLOOKUP(H39,Presupuesto!$B$11:$C$565,2,0)</f>
        <v>#N/A</v>
      </c>
      <c r="J39" s="100" t="str">
        <f t="shared" si="4"/>
        <v>Investigación Científica</v>
      </c>
      <c r="K39" s="100" t="s">
        <v>422</v>
      </c>
      <c r="L39" s="141"/>
      <c r="M39" s="149"/>
      <c r="N39" s="118"/>
      <c r="O39" s="99">
        <f t="shared" si="1"/>
        <v>0</v>
      </c>
      <c r="P39" s="99">
        <f t="shared" si="5"/>
        <v>0</v>
      </c>
      <c r="Q39" s="99">
        <f t="shared" si="2"/>
        <v>0</v>
      </c>
    </row>
    <row r="40" spans="3:17">
      <c r="C40" s="141"/>
      <c r="D40" s="149"/>
      <c r="E40" s="118"/>
      <c r="F40" s="99">
        <f t="shared" si="0"/>
        <v>0</v>
      </c>
      <c r="G40" s="159"/>
      <c r="H40" s="142"/>
      <c r="I40" s="130" t="e">
        <f>VLOOKUP(H40,Presupuesto!$B$11:$C$565,2,0)</f>
        <v>#N/A</v>
      </c>
      <c r="J40" s="100" t="str">
        <f t="shared" si="4"/>
        <v>Investigación Científica</v>
      </c>
      <c r="K40" s="100" t="s">
        <v>422</v>
      </c>
      <c r="L40" s="141"/>
      <c r="M40" s="149"/>
      <c r="N40" s="118"/>
      <c r="O40" s="99">
        <f t="shared" si="1"/>
        <v>0</v>
      </c>
      <c r="P40" s="99">
        <f t="shared" si="5"/>
        <v>0</v>
      </c>
      <c r="Q40" s="99">
        <f t="shared" si="2"/>
        <v>0</v>
      </c>
    </row>
    <row r="41" spans="3:17">
      <c r="C41" s="141"/>
      <c r="D41" s="149"/>
      <c r="E41" s="118"/>
      <c r="F41" s="99">
        <f t="shared" si="0"/>
        <v>0</v>
      </c>
      <c r="G41" s="159"/>
      <c r="H41" s="142"/>
      <c r="I41" s="130" t="e">
        <f>VLOOKUP(H41,Presupuesto!$B$11:$C$565,2,0)</f>
        <v>#N/A</v>
      </c>
      <c r="J41" s="100" t="str">
        <f t="shared" si="4"/>
        <v>Investigación Científica</v>
      </c>
      <c r="K41" s="100" t="s">
        <v>422</v>
      </c>
      <c r="L41" s="141"/>
      <c r="M41" s="149"/>
      <c r="N41" s="118"/>
      <c r="O41" s="99">
        <f t="shared" si="1"/>
        <v>0</v>
      </c>
      <c r="P41" s="99">
        <f t="shared" si="5"/>
        <v>0</v>
      </c>
      <c r="Q41" s="99">
        <f t="shared" si="2"/>
        <v>0</v>
      </c>
    </row>
    <row r="42" spans="3:17">
      <c r="C42" s="141"/>
      <c r="D42" s="149"/>
      <c r="E42" s="118"/>
      <c r="F42" s="99">
        <f t="shared" si="0"/>
        <v>0</v>
      </c>
      <c r="G42" s="159"/>
      <c r="H42" s="142"/>
      <c r="I42" s="130" t="e">
        <f>VLOOKUP(H42,Presupuesto!$B$11:$C$565,2,0)</f>
        <v>#N/A</v>
      </c>
      <c r="J42" s="100" t="str">
        <f t="shared" si="4"/>
        <v>Investigación Científica</v>
      </c>
      <c r="K42" s="100" t="s">
        <v>422</v>
      </c>
      <c r="L42" s="141"/>
      <c r="M42" s="149"/>
      <c r="N42" s="118"/>
      <c r="O42" s="99">
        <f t="shared" si="1"/>
        <v>0</v>
      </c>
      <c r="P42" s="99">
        <f t="shared" si="5"/>
        <v>0</v>
      </c>
      <c r="Q42" s="99">
        <f t="shared" si="2"/>
        <v>0</v>
      </c>
    </row>
    <row r="43" spans="3:17">
      <c r="C43" s="141"/>
      <c r="D43" s="149"/>
      <c r="E43" s="118"/>
      <c r="F43" s="99">
        <f t="shared" si="0"/>
        <v>0</v>
      </c>
      <c r="G43" s="159"/>
      <c r="H43" s="142"/>
      <c r="I43" s="130" t="e">
        <f>VLOOKUP(H43,Presupuesto!$B$11:$C$565,2,0)</f>
        <v>#N/A</v>
      </c>
      <c r="J43" s="100" t="str">
        <f t="shared" si="4"/>
        <v>Investigación Científica</v>
      </c>
      <c r="K43" s="100" t="s">
        <v>422</v>
      </c>
      <c r="L43" s="141"/>
      <c r="M43" s="149"/>
      <c r="N43" s="118"/>
      <c r="O43" s="99">
        <f t="shared" si="1"/>
        <v>0</v>
      </c>
      <c r="P43" s="99">
        <f t="shared" si="5"/>
        <v>0</v>
      </c>
      <c r="Q43" s="99">
        <f t="shared" si="2"/>
        <v>0</v>
      </c>
    </row>
    <row r="44" spans="3:17">
      <c r="C44" s="141"/>
      <c r="D44" s="149"/>
      <c r="E44" s="118"/>
      <c r="F44" s="99">
        <f t="shared" si="0"/>
        <v>0</v>
      </c>
      <c r="G44" s="159"/>
      <c r="H44" s="142"/>
      <c r="I44" s="130" t="e">
        <f>VLOOKUP(H44,Presupuesto!$B$11:$C$565,2,0)</f>
        <v>#N/A</v>
      </c>
      <c r="J44" s="100" t="str">
        <f t="shared" si="4"/>
        <v>Investigación Científica</v>
      </c>
      <c r="K44" s="100" t="s">
        <v>422</v>
      </c>
      <c r="L44" s="141"/>
      <c r="M44" s="149"/>
      <c r="N44" s="118"/>
      <c r="O44" s="99">
        <f t="shared" si="1"/>
        <v>0</v>
      </c>
      <c r="P44" s="99">
        <f t="shared" si="5"/>
        <v>0</v>
      </c>
      <c r="Q44" s="99">
        <f t="shared" si="2"/>
        <v>0</v>
      </c>
    </row>
    <row r="45" spans="3:17">
      <c r="C45" s="141"/>
      <c r="D45" s="149"/>
      <c r="E45" s="118"/>
      <c r="F45" s="99">
        <f t="shared" si="0"/>
        <v>0</v>
      </c>
      <c r="G45" s="159"/>
      <c r="H45" s="142"/>
      <c r="I45" s="130" t="e">
        <f>VLOOKUP(H45,Presupuesto!$B$11:$C$565,2,0)</f>
        <v>#N/A</v>
      </c>
      <c r="J45" s="100" t="str">
        <f t="shared" si="4"/>
        <v>Investigación Científica</v>
      </c>
      <c r="K45" s="100" t="s">
        <v>422</v>
      </c>
      <c r="L45" s="141"/>
      <c r="M45" s="149"/>
      <c r="N45" s="118"/>
      <c r="O45" s="99">
        <f t="shared" si="1"/>
        <v>0</v>
      </c>
      <c r="P45" s="99">
        <f t="shared" si="5"/>
        <v>0</v>
      </c>
      <c r="Q45" s="99">
        <f t="shared" si="2"/>
        <v>0</v>
      </c>
    </row>
    <row r="46" spans="3:17">
      <c r="C46" s="141"/>
      <c r="D46" s="149"/>
      <c r="E46" s="118"/>
      <c r="F46" s="99">
        <f t="shared" si="0"/>
        <v>0</v>
      </c>
      <c r="G46" s="159"/>
      <c r="H46" s="142"/>
      <c r="I46" s="130" t="e">
        <f>VLOOKUP(H46,Presupuesto!$B$11:$C$565,2,0)</f>
        <v>#N/A</v>
      </c>
      <c r="J46" s="100" t="str">
        <f t="shared" si="4"/>
        <v>Investigación Científica</v>
      </c>
      <c r="K46" s="100" t="s">
        <v>422</v>
      </c>
      <c r="L46" s="141"/>
      <c r="M46" s="149"/>
      <c r="N46" s="118"/>
      <c r="O46" s="99">
        <f t="shared" si="1"/>
        <v>0</v>
      </c>
      <c r="P46" s="99">
        <f t="shared" si="5"/>
        <v>0</v>
      </c>
      <c r="Q46" s="99">
        <f t="shared" si="2"/>
        <v>0</v>
      </c>
    </row>
    <row r="47" spans="3:17">
      <c r="C47" s="143"/>
      <c r="D47" s="149"/>
      <c r="E47" s="118"/>
      <c r="F47" s="99">
        <f t="shared" si="0"/>
        <v>0</v>
      </c>
      <c r="G47" s="159"/>
      <c r="H47" s="144"/>
      <c r="I47" s="130" t="e">
        <f>VLOOKUP(H47,Presupuesto!$B$11:$C$565,2,0)</f>
        <v>#N/A</v>
      </c>
      <c r="J47" s="100" t="str">
        <f t="shared" si="4"/>
        <v>Investigación Científica</v>
      </c>
      <c r="K47" s="100" t="s">
        <v>413</v>
      </c>
      <c r="L47" s="143"/>
      <c r="M47" s="149"/>
      <c r="N47" s="118"/>
      <c r="O47" s="99">
        <f t="shared" si="1"/>
        <v>0</v>
      </c>
      <c r="P47" s="99">
        <f t="shared" si="5"/>
        <v>0</v>
      </c>
      <c r="Q47" s="99">
        <f t="shared" si="2"/>
        <v>0</v>
      </c>
    </row>
    <row r="48" spans="3:17">
      <c r="C48" s="143"/>
      <c r="D48" s="149"/>
      <c r="E48" s="118"/>
      <c r="F48" s="99">
        <f t="shared" si="0"/>
        <v>0</v>
      </c>
      <c r="G48" s="159"/>
      <c r="H48" s="144"/>
      <c r="I48" s="130" t="e">
        <f>VLOOKUP(H48,Presupuesto!$B$11:$C$565,2,0)</f>
        <v>#N/A</v>
      </c>
      <c r="J48" s="100" t="str">
        <f t="shared" si="4"/>
        <v>Investigación Científica</v>
      </c>
      <c r="K48" s="100" t="s">
        <v>422</v>
      </c>
      <c r="L48" s="143"/>
      <c r="M48" s="149"/>
      <c r="N48" s="118"/>
      <c r="O48" s="99">
        <f t="shared" si="1"/>
        <v>0</v>
      </c>
      <c r="P48" s="99">
        <f t="shared" si="5"/>
        <v>0</v>
      </c>
      <c r="Q48" s="99">
        <f t="shared" si="2"/>
        <v>0</v>
      </c>
    </row>
    <row r="49" spans="3:17">
      <c r="C49" s="143"/>
      <c r="D49" s="149"/>
      <c r="E49" s="118"/>
      <c r="F49" s="99">
        <f t="shared" si="0"/>
        <v>0</v>
      </c>
      <c r="G49" s="159"/>
      <c r="H49" s="144"/>
      <c r="I49" s="130" t="e">
        <f>VLOOKUP(H49,Presupuesto!$B$11:$C$565,2,0)</f>
        <v>#N/A</v>
      </c>
      <c r="J49" s="100" t="str">
        <f t="shared" si="4"/>
        <v>Investigación Científica</v>
      </c>
      <c r="K49" s="100" t="s">
        <v>422</v>
      </c>
      <c r="L49" s="143"/>
      <c r="M49" s="149"/>
      <c r="N49" s="118"/>
      <c r="O49" s="99">
        <f t="shared" si="1"/>
        <v>0</v>
      </c>
      <c r="P49" s="99">
        <f t="shared" si="5"/>
        <v>0</v>
      </c>
      <c r="Q49" s="99">
        <f t="shared" si="2"/>
        <v>0</v>
      </c>
    </row>
    <row r="50" spans="3:17">
      <c r="C50" s="143"/>
      <c r="D50" s="149"/>
      <c r="E50" s="118"/>
      <c r="F50" s="99">
        <f t="shared" si="0"/>
        <v>0</v>
      </c>
      <c r="G50" s="159"/>
      <c r="H50" s="144"/>
      <c r="I50" s="130" t="e">
        <f>VLOOKUP(H50,Presupuesto!$B$11:$C$565,2,0)</f>
        <v>#N/A</v>
      </c>
      <c r="J50" s="100" t="str">
        <f t="shared" si="4"/>
        <v>Investigación Científica</v>
      </c>
      <c r="K50" s="100" t="s">
        <v>422</v>
      </c>
      <c r="L50" s="143"/>
      <c r="M50" s="149"/>
      <c r="N50" s="118"/>
      <c r="O50" s="99">
        <f t="shared" si="1"/>
        <v>0</v>
      </c>
      <c r="P50" s="99">
        <f t="shared" si="5"/>
        <v>0</v>
      </c>
      <c r="Q50" s="99">
        <f t="shared" si="2"/>
        <v>0</v>
      </c>
    </row>
    <row r="51" spans="3:17" ht="15.75" thickBot="1">
      <c r="C51" s="145"/>
      <c r="D51" s="157"/>
      <c r="E51" s="105"/>
      <c r="F51" s="107">
        <f t="shared" si="0"/>
        <v>0</v>
      </c>
      <c r="G51" s="160"/>
      <c r="H51" s="146"/>
      <c r="I51" s="132" t="e">
        <f>VLOOKUP(H51,Presupuesto!$B$11:$C$565,2,0)</f>
        <v>#N/A</v>
      </c>
      <c r="J51" s="108" t="str">
        <f t="shared" ref="J51" si="6">$J$20</f>
        <v>Investigación Científica</v>
      </c>
      <c r="K51" s="124" t="s">
        <v>404</v>
      </c>
      <c r="L51" s="145"/>
      <c r="M51" s="157"/>
      <c r="N51" s="105"/>
      <c r="O51" s="107">
        <f t="shared" si="1"/>
        <v>0</v>
      </c>
      <c r="P51" s="107">
        <f t="shared" si="5"/>
        <v>0</v>
      </c>
      <c r="Q51" s="107">
        <f t="shared" si="2"/>
        <v>0</v>
      </c>
    </row>
    <row r="52" spans="3:17">
      <c r="G52" s="87"/>
    </row>
    <row r="53" spans="3:17">
      <c r="G53" s="87"/>
    </row>
    <row r="54" spans="3:17">
      <c r="G54" s="87"/>
    </row>
    <row r="55" spans="3:17">
      <c r="G55" s="87"/>
    </row>
    <row r="56" spans="3:17">
      <c r="G56" s="87"/>
    </row>
    <row r="57" spans="3:17">
      <c r="G57" s="87"/>
    </row>
    <row r="58" spans="3:17">
      <c r="G58" s="87"/>
    </row>
    <row r="59" spans="3:17">
      <c r="G59" s="87"/>
    </row>
    <row r="60" spans="3:17">
      <c r="G60" s="87"/>
    </row>
    <row r="61" spans="3:17">
      <c r="G61" s="87"/>
    </row>
    <row r="62" spans="3:17">
      <c r="G62" s="87"/>
    </row>
    <row r="63" spans="3:17">
      <c r="G63" s="87"/>
    </row>
    <row r="64" spans="3:17">
      <c r="G64" s="87"/>
    </row>
    <row r="65" spans="7:7">
      <c r="G65" s="87"/>
    </row>
    <row r="66" spans="7:7">
      <c r="G66" s="87"/>
    </row>
    <row r="67" spans="7:7">
      <c r="G67" s="87"/>
    </row>
    <row r="68" spans="7:7">
      <c r="G68" s="87"/>
    </row>
    <row r="69" spans="7:7">
      <c r="G69" s="87"/>
    </row>
    <row r="70" spans="7:7">
      <c r="G70" s="87"/>
    </row>
    <row r="71" spans="7:7">
      <c r="G71" s="87"/>
    </row>
    <row r="72" spans="7:7">
      <c r="G72" s="87"/>
    </row>
    <row r="73" spans="7:7">
      <c r="G73" s="87"/>
    </row>
    <row r="74" spans="7:7">
      <c r="G74" s="87"/>
    </row>
    <row r="75" spans="7:7">
      <c r="G75" s="87"/>
    </row>
    <row r="76" spans="7:7">
      <c r="G76" s="87"/>
    </row>
    <row r="77" spans="7:7">
      <c r="G77" s="87"/>
    </row>
    <row r="78" spans="7:7">
      <c r="G78" s="87"/>
    </row>
    <row r="79" spans="7:7">
      <c r="G79" s="87"/>
    </row>
    <row r="80" spans="7:7">
      <c r="G80" s="87"/>
    </row>
    <row r="81" spans="7:7">
      <c r="G81" s="87"/>
    </row>
    <row r="82" spans="7:7">
      <c r="G82" s="87"/>
    </row>
    <row r="83" spans="7:7">
      <c r="G83" s="87"/>
    </row>
    <row r="84" spans="7:7">
      <c r="G84" s="87"/>
    </row>
    <row r="85" spans="7:7">
      <c r="G85" s="87"/>
    </row>
    <row r="86" spans="7:7">
      <c r="G86" s="87"/>
    </row>
    <row r="87" spans="7:7">
      <c r="G87" s="87"/>
    </row>
    <row r="88" spans="7:7">
      <c r="G88" s="87"/>
    </row>
    <row r="89" spans="7:7">
      <c r="G89" s="87"/>
    </row>
    <row r="90" spans="7:7">
      <c r="G90" s="87"/>
    </row>
    <row r="91" spans="7:7">
      <c r="G91" s="87"/>
    </row>
    <row r="92" spans="7:7">
      <c r="G92" s="87"/>
    </row>
    <row r="93" spans="7:7">
      <c r="G93" s="87"/>
    </row>
    <row r="94" spans="7:7">
      <c r="G94" s="87"/>
    </row>
    <row r="95" spans="7:7">
      <c r="G95" s="87"/>
    </row>
    <row r="96" spans="7:7">
      <c r="G96" s="87"/>
    </row>
    <row r="97" spans="7:7">
      <c r="G97" s="87"/>
    </row>
    <row r="98" spans="7:7">
      <c r="G98" s="87"/>
    </row>
    <row r="99" spans="7:7">
      <c r="G99" s="87"/>
    </row>
    <row r="100" spans="7:7">
      <c r="G100" s="87"/>
    </row>
    <row r="101" spans="7:7">
      <c r="G101" s="87"/>
    </row>
    <row r="102" spans="7:7">
      <c r="G102" s="87"/>
    </row>
    <row r="103" spans="7:7">
      <c r="G103" s="87"/>
    </row>
    <row r="104" spans="7:7">
      <c r="G104" s="87"/>
    </row>
    <row r="105" spans="7:7">
      <c r="G105" s="87"/>
    </row>
    <row r="106" spans="7:7">
      <c r="G106" s="87"/>
    </row>
    <row r="107" spans="7:7">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8. Venta de Servicios</vt:lpstr>
      <vt:lpstr>6. Becas</vt:lpstr>
      <vt:lpstr>7. Infraestructura</vt:lpstr>
      <vt:lpstr>Investigación Científica</vt:lpstr>
      <vt:lpstr>Desarrollo e Innov. Curricular</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2014-10-15T17:24:31Z</dcterms:modified>
</cp:coreProperties>
</file>